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0500" windowHeight="5220" tabRatio="900"/>
  </bookViews>
  <sheets>
    <sheet name="Титул" sheetId="33" r:id="rId1"/>
    <sheet name="28а) ПР1 2020-2022" sheetId="39" r:id="rId2"/>
    <sheet name="28а) РТУ ПР2" sheetId="27" r:id="rId3"/>
    <sheet name="28 б) reshenie_tarif_2023" sheetId="34" r:id="rId4"/>
    <sheet name="28в srednie_dannie_fact_mosh" sheetId="20" r:id="rId5"/>
    <sheet name="28г srednie_dannie_dline_VL" sheetId="21" r:id="rId6"/>
    <sheet name="28 д) info_TP_2023" sheetId="31" r:id="rId7"/>
    <sheet name="28 е)info_zayavki_TP_2023" sheetId="32" r:id="rId8"/>
  </sheets>
  <externalReferences>
    <externalReference r:id="rId9"/>
  </externalReferences>
  <definedNames>
    <definedName name="_xlnm._FilterDatabase" localSheetId="1" hidden="1">'28а) ПР1 2020-2022'!$A$210:$G$282</definedName>
    <definedName name="_xlnm.Print_Titles" localSheetId="1">'28а) ПР1 2020-2022'!$3:$4</definedName>
    <definedName name="Код_статуса">'[1]Статусы ТП'!$A$2:$A$12</definedName>
    <definedName name="_xlnm.Print_Area" localSheetId="3">'28 б) reshenie_tarif_2023'!$A$1:$F$10</definedName>
    <definedName name="_xlnm.Print_Area" localSheetId="6">'28 д) info_TP_2023'!$A$1:$L$21</definedName>
    <definedName name="_xlnm.Print_Area" localSheetId="7">'28 е)info_zayavki_TP_2023'!$A$1:$I$22</definedName>
    <definedName name="_xlnm.Print_Area" localSheetId="1">'28а) ПР1 2020-2022'!$A$1:$G$604</definedName>
    <definedName name="_xlnm.Print_Area" localSheetId="2">'28а) РТУ ПР2'!$A$1:$G$43</definedName>
    <definedName name="_xlnm.Print_Area" localSheetId="4">'28в srednie_dannie_fact_mosh'!$A$1:$F$13</definedName>
    <definedName name="_xlnm.Print_Area" localSheetId="5">'28г srednie_dannie_dline_VL'!$A$1:$G$18</definedName>
  </definedNames>
  <calcPr calcId="162913"/>
</workbook>
</file>

<file path=xl/calcChain.xml><?xml version="1.0" encoding="utf-8"?>
<calcChain xmlns="http://schemas.openxmlformats.org/spreadsheetml/2006/main">
  <c r="F661" i="39" l="1"/>
  <c r="G661" i="39"/>
  <c r="E661" i="39"/>
  <c r="E272" i="39"/>
  <c r="E271" i="39" s="1"/>
  <c r="F663" i="39"/>
  <c r="G663" i="39"/>
  <c r="F659" i="39"/>
  <c r="G659" i="39"/>
  <c r="E659" i="39"/>
  <c r="F280" i="39"/>
  <c r="G280" i="39"/>
  <c r="E280" i="39"/>
  <c r="F272" i="39"/>
  <c r="G272" i="39"/>
  <c r="G232" i="39"/>
  <c r="G231" i="39" s="1"/>
  <c r="F232" i="39"/>
  <c r="F231" i="39" s="1"/>
  <c r="E232" i="39"/>
  <c r="F212" i="39"/>
  <c r="F211" i="39" s="1"/>
  <c r="G212" i="39"/>
  <c r="F667" i="39"/>
  <c r="G667" i="39"/>
  <c r="E667" i="39"/>
  <c r="E663" i="39"/>
  <c r="G68" i="39"/>
  <c r="F68" i="39"/>
  <c r="E68" i="39"/>
  <c r="F183" i="39"/>
  <c r="G183" i="39"/>
  <c r="E183" i="39"/>
  <c r="E651" i="39"/>
  <c r="F651" i="39"/>
  <c r="G651" i="39"/>
  <c r="E650" i="39"/>
  <c r="F650" i="39"/>
  <c r="G650" i="39"/>
  <c r="G649" i="39"/>
  <c r="F649" i="39"/>
  <c r="E649" i="39"/>
  <c r="E648" i="39"/>
  <c r="F648" i="39"/>
  <c r="G648" i="39"/>
  <c r="E647" i="39"/>
  <c r="F647" i="39"/>
  <c r="G647" i="39"/>
  <c r="E646" i="39"/>
  <c r="F646" i="39"/>
  <c r="G646" i="39"/>
  <c r="F199" i="39"/>
  <c r="G199" i="39"/>
  <c r="E199" i="39"/>
  <c r="E198" i="39"/>
  <c r="E197" i="39" s="1"/>
  <c r="F552" i="39"/>
  <c r="G552" i="39"/>
  <c r="E552" i="39"/>
  <c r="G641" i="39"/>
  <c r="F641" i="39"/>
  <c r="E641" i="39"/>
  <c r="G639" i="39"/>
  <c r="F639" i="39"/>
  <c r="E639" i="39"/>
  <c r="E643" i="39" s="1"/>
  <c r="E12" i="21" s="1"/>
  <c r="E637" i="39"/>
  <c r="F637" i="39"/>
  <c r="F643" i="39" s="1"/>
  <c r="G637" i="39"/>
  <c r="G643" i="39" s="1"/>
  <c r="D12" i="21" s="1"/>
  <c r="E642" i="39"/>
  <c r="E11" i="21" s="1"/>
  <c r="G664" i="39"/>
  <c r="F664" i="39"/>
  <c r="E664" i="39"/>
  <c r="G642" i="39"/>
  <c r="D11" i="21" s="1"/>
  <c r="D25" i="21" s="1"/>
  <c r="F642" i="39"/>
  <c r="F11" i="21" s="1"/>
  <c r="E624" i="39"/>
  <c r="E623" i="39"/>
  <c r="F12" i="21" l="1"/>
  <c r="F644" i="39"/>
  <c r="F26" i="21" s="1"/>
  <c r="E25" i="21"/>
  <c r="D12" i="20"/>
  <c r="D20" i="20" s="1"/>
  <c r="D21" i="20"/>
  <c r="F25" i="21"/>
  <c r="F27" i="21" s="1"/>
  <c r="E21" i="20"/>
  <c r="E12" i="20"/>
  <c r="E20" i="20" s="1"/>
  <c r="E22" i="20" s="1"/>
  <c r="E665" i="39"/>
  <c r="E666" i="39" s="1"/>
  <c r="E668" i="39" s="1"/>
  <c r="F665" i="39"/>
  <c r="F666" i="39" s="1"/>
  <c r="G665" i="39"/>
  <c r="G666" i="39" s="1"/>
  <c r="E653" i="39"/>
  <c r="E16" i="21" s="1"/>
  <c r="F653" i="39"/>
  <c r="F16" i="21" s="1"/>
  <c r="G653" i="39"/>
  <c r="D16" i="21" s="1"/>
  <c r="E652" i="39"/>
  <c r="E15" i="21" s="1"/>
  <c r="G644" i="39"/>
  <c r="D26" i="21" s="1"/>
  <c r="D27" i="21" s="1"/>
  <c r="E644" i="39"/>
  <c r="E26" i="21" s="1"/>
  <c r="E27" i="21" l="1"/>
  <c r="E29" i="21"/>
  <c r="D22" i="20"/>
  <c r="F668" i="39"/>
  <c r="E11" i="20"/>
  <c r="E16" i="20" s="1"/>
  <c r="E18" i="20" s="1"/>
  <c r="E17" i="20"/>
  <c r="G668" i="39"/>
  <c r="D17" i="20"/>
  <c r="D11" i="20"/>
  <c r="D16" i="20" s="1"/>
  <c r="D18" i="20" s="1"/>
  <c r="E654" i="39"/>
  <c r="E30" i="21" s="1"/>
  <c r="E31" i="21" l="1"/>
  <c r="E632" i="39"/>
  <c r="D632" i="39"/>
  <c r="C632" i="39"/>
  <c r="D629" i="39"/>
  <c r="D628" i="39"/>
  <c r="G627" i="39"/>
  <c r="D624" i="39"/>
  <c r="C624" i="39"/>
  <c r="D623" i="39"/>
  <c r="C623" i="39"/>
  <c r="G622" i="39"/>
  <c r="D619" i="39"/>
  <c r="C619" i="39"/>
  <c r="D618" i="39"/>
  <c r="C618" i="39"/>
  <c r="G617" i="39"/>
  <c r="G613" i="39"/>
  <c r="G612" i="39"/>
  <c r="G611" i="39"/>
  <c r="G610" i="39"/>
  <c r="G609" i="39"/>
  <c r="G608" i="39"/>
  <c r="E607" i="39"/>
  <c r="D607" i="39"/>
  <c r="C607" i="39"/>
  <c r="E557" i="39"/>
  <c r="G369" i="39"/>
  <c r="F369" i="39"/>
  <c r="E369" i="39"/>
  <c r="E368" i="39" s="1"/>
  <c r="G291" i="39"/>
  <c r="G290" i="39"/>
  <c r="F289" i="39"/>
  <c r="E289" i="39"/>
  <c r="G286" i="39"/>
  <c r="G285" i="39" s="1"/>
  <c r="G284" i="39" s="1"/>
  <c r="F286" i="39"/>
  <c r="F285" i="39" s="1"/>
  <c r="F284" i="39" s="1"/>
  <c r="E286" i="39"/>
  <c r="E285" i="39" s="1"/>
  <c r="E284" i="39" s="1"/>
  <c r="E279" i="39"/>
  <c r="E231" i="39"/>
  <c r="G228" i="39"/>
  <c r="G211" i="39" s="1"/>
  <c r="E228" i="39"/>
  <c r="E212" i="39"/>
  <c r="G206" i="39"/>
  <c r="G205" i="39" s="1"/>
  <c r="G204" i="39" s="1"/>
  <c r="G203" i="39" s="1"/>
  <c r="F206" i="39"/>
  <c r="F205" i="39" s="1"/>
  <c r="F204" i="39" s="1"/>
  <c r="F203" i="39" s="1"/>
  <c r="E206" i="39"/>
  <c r="E205" i="39" s="1"/>
  <c r="E204" i="39" s="1"/>
  <c r="E203" i="39" s="1"/>
  <c r="F198" i="39"/>
  <c r="F197" i="39" s="1"/>
  <c r="G195" i="39"/>
  <c r="F195" i="39"/>
  <c r="F194" i="39" s="1"/>
  <c r="F193" i="39" s="1"/>
  <c r="E195" i="39"/>
  <c r="E194" i="39" s="1"/>
  <c r="E193" i="39" s="1"/>
  <c r="E192" i="39" s="1"/>
  <c r="E191" i="39" s="1"/>
  <c r="E190" i="39" s="1"/>
  <c r="E645" i="39" s="1"/>
  <c r="G11" i="39"/>
  <c r="G10" i="39" s="1"/>
  <c r="G9" i="39" s="1"/>
  <c r="F11" i="39"/>
  <c r="F10" i="39" s="1"/>
  <c r="F9" i="39" s="1"/>
  <c r="E11" i="39"/>
  <c r="E10" i="39" s="1"/>
  <c r="E9" i="39" s="1"/>
  <c r="B4" i="39"/>
  <c r="C4" i="39" s="1"/>
  <c r="D4" i="39" s="1"/>
  <c r="E4" i="39" s="1"/>
  <c r="F4" i="39" s="1"/>
  <c r="G4" i="39" s="1"/>
  <c r="E211" i="39" l="1"/>
  <c r="E210" i="39" s="1"/>
  <c r="G194" i="39"/>
  <c r="G289" i="39"/>
  <c r="F271" i="39"/>
  <c r="G279" i="39"/>
  <c r="G607" i="39"/>
  <c r="F192" i="39"/>
  <c r="F191" i="39" s="1"/>
  <c r="F190" i="39" s="1"/>
  <c r="F645" i="39" s="1"/>
  <c r="G271" i="39"/>
  <c r="G210" i="39" s="1"/>
  <c r="F67" i="39"/>
  <c r="F557" i="39"/>
  <c r="F368" i="39" s="1"/>
  <c r="D630" i="39"/>
  <c r="C625" i="39"/>
  <c r="G623" i="39"/>
  <c r="G198" i="39"/>
  <c r="E67" i="39"/>
  <c r="E618" i="39"/>
  <c r="G618" i="39" s="1"/>
  <c r="E619" i="39"/>
  <c r="E629" i="39"/>
  <c r="F279" i="39"/>
  <c r="E628" i="39"/>
  <c r="G628" i="39" s="1"/>
  <c r="C620" i="39"/>
  <c r="D625" i="39"/>
  <c r="E288" i="39"/>
  <c r="G557" i="39"/>
  <c r="G368" i="39" s="1"/>
  <c r="G652" i="39" s="1"/>
  <c r="G632" i="39"/>
  <c r="D620" i="39"/>
  <c r="G654" i="39" l="1"/>
  <c r="D30" i="21" s="1"/>
  <c r="D15" i="21"/>
  <c r="D29" i="21" s="1"/>
  <c r="D31" i="21" s="1"/>
  <c r="F210" i="39"/>
  <c r="E209" i="39"/>
  <c r="E208" i="39" s="1"/>
  <c r="E670" i="39"/>
  <c r="H630" i="39"/>
  <c r="F288" i="39"/>
  <c r="F652" i="39"/>
  <c r="E66" i="39"/>
  <c r="E8" i="39" s="1"/>
  <c r="E7" i="39" s="1"/>
  <c r="E6" i="39" s="1"/>
  <c r="E5" i="39" s="1"/>
  <c r="E655" i="39" s="1"/>
  <c r="G193" i="39"/>
  <c r="G288" i="39"/>
  <c r="F66" i="39"/>
  <c r="F8" i="39" s="1"/>
  <c r="F7" i="39" s="1"/>
  <c r="F6" i="39" s="1"/>
  <c r="F5" i="39" s="1"/>
  <c r="E620" i="39"/>
  <c r="G619" i="39"/>
  <c r="G620" i="39" s="1"/>
  <c r="E630" i="39"/>
  <c r="G629" i="39"/>
  <c r="G630" i="39" s="1"/>
  <c r="E625" i="39"/>
  <c r="G624" i="39"/>
  <c r="G625" i="39" s="1"/>
  <c r="G197" i="39"/>
  <c r="F654" i="39" l="1"/>
  <c r="F30" i="21" s="1"/>
  <c r="F15" i="21"/>
  <c r="F29" i="21" s="1"/>
  <c r="F31" i="21" s="1"/>
  <c r="G192" i="39"/>
  <c r="G191" i="39" s="1"/>
  <c r="G190" i="39" s="1"/>
  <c r="G645" i="39" s="1"/>
  <c r="G209" i="39"/>
  <c r="G208" i="39" s="1"/>
  <c r="G670" i="39"/>
  <c r="F209" i="39"/>
  <c r="F208" i="39" s="1"/>
  <c r="F670" i="39"/>
  <c r="G67" i="39"/>
  <c r="F655" i="39" l="1"/>
  <c r="G66" i="39"/>
  <c r="G8" i="39" s="1"/>
  <c r="G7" i="39" s="1"/>
  <c r="G6" i="39" s="1"/>
  <c r="G5" i="39" s="1"/>
  <c r="G655" i="39" s="1"/>
</calcChain>
</file>

<file path=xl/comments1.xml><?xml version="1.0" encoding="utf-8"?>
<comments xmlns="http://schemas.openxmlformats.org/spreadsheetml/2006/main">
  <authors>
    <author>Автор</author>
  </authors>
  <commentList>
    <comment ref="E51" authorId="0" shapeId="0">
      <text>
        <r>
          <rPr>
            <b/>
            <sz val="14"/>
            <color indexed="81"/>
            <rFont val="Tahoma"/>
            <family val="2"/>
            <charset val="204"/>
          </rPr>
          <t>было 60 м</t>
        </r>
      </text>
    </comment>
  </commentList>
</comments>
</file>

<file path=xl/sharedStrings.xml><?xml version="1.0" encoding="utf-8"?>
<sst xmlns="http://schemas.openxmlformats.org/spreadsheetml/2006/main" count="1466" uniqueCount="1266">
  <si>
    <t>Строительство воздушных линий</t>
  </si>
  <si>
    <t>Строительство кабельных линий</t>
  </si>
  <si>
    <t>Сечение провода от 50 мм2 до 100 мм2 включительно</t>
  </si>
  <si>
    <t>Сечение провода до 50 мм2 включительно</t>
  </si>
  <si>
    <t>Сечение провода от 100 мм2 до 200 мм2 включительно</t>
  </si>
  <si>
    <t>№ п/п</t>
  </si>
  <si>
    <t>Год ввода объекта</t>
  </si>
  <si>
    <t>Уровень напряжения, кВ</t>
  </si>
  <si>
    <t>Наименование мероприятий</t>
  </si>
  <si>
    <t>1.</t>
  </si>
  <si>
    <t>Подготовка и выдача сетевой организацией технических условий Заявителю</t>
  </si>
  <si>
    <t>2.</t>
  </si>
  <si>
    <t>Проверка сетевой организацией выполнения Заявителем</t>
  </si>
  <si>
    <t>Строительство центров питания и подстанций уровнем напряжения 35 кВ и выше</t>
  </si>
  <si>
    <t>3.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</si>
  <si>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</si>
  <si>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пунктов секционирования (распределенных пунктов)</t>
  </si>
  <si>
    <t>Объем мощности, введенной в основные фонды за 3 предыдущих года (кВт)</t>
  </si>
  <si>
    <t>Фактические расходы на строительство подстанций за 3 предыдущих года (тыс. рублей)</t>
  </si>
  <si>
    <t>максимальной мощности за 3 предыдущих года</t>
  </si>
  <si>
    <t>о фактических средних данных о присоединенных объемах</t>
  </si>
  <si>
    <t>ИНФОРМАЦИЯ</t>
  </si>
  <si>
    <t>к стандартам раскрытия информации субъектами оптового и розничных рынков электрической энергии</t>
  </si>
  <si>
    <t>Приложение 2</t>
  </si>
  <si>
    <t>Приложение 3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</si>
  <si>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</si>
  <si>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</si>
  <si>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</si>
  <si>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</si>
  <si>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</si>
  <si>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</si>
  <si>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</si>
  <si>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</si>
  <si>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</si>
  <si>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</si>
  <si>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4</t>
  </si>
  <si>
    <t>об осуществлении технологического присоединения</t>
  </si>
  <si>
    <t>Категория заявителей</t>
  </si>
  <si>
    <t>Максимальная мощность (кВт)</t>
  </si>
  <si>
    <t>35 кВ и выше</t>
  </si>
  <si>
    <t>До 15 кВт - всего</t>
  </si>
  <si>
    <t>в том числе льготная категория &lt;*&gt;</t>
  </si>
  <si>
    <t>От 15 до 150 кВт - всего</t>
  </si>
  <si>
    <t>в том числе льготная категория &lt;**&gt;</t>
  </si>
  <si>
    <t>От 150 кВт до 670 кВт - всего</t>
  </si>
  <si>
    <t>в том числе по индивидуальному проекту</t>
  </si>
  <si>
    <t>4.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</si>
  <si>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</si>
  <si>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Количество заявок (штук)</t>
  </si>
  <si>
    <t>о поданных заявках на технологическое присоединение</t>
  </si>
  <si>
    <t>Приложение 5</t>
  </si>
  <si>
    <t>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</si>
  <si>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</si>
  <si>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</si>
  <si>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</si>
  <si>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</si>
  <si>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</si>
  <si>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</si>
  <si>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</si>
  <si>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</si>
  <si>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</si>
  <si>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</si>
  <si>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№</t>
  </si>
  <si>
    <t>Вид документа</t>
  </si>
  <si>
    <t>Наименование документа</t>
  </si>
  <si>
    <t>От 670 кВт - всего</t>
  </si>
  <si>
    <t>Максимальная мощность, кВт</t>
  </si>
  <si>
    <t>2.1.</t>
  </si>
  <si>
    <t>2.2.</t>
  </si>
  <si>
    <t>4.1.</t>
  </si>
  <si>
    <t xml:space="preserve">Средства коммерческого учета электрической энергии (мощности) </t>
  </si>
  <si>
    <t>трехфазные прямого включения</t>
  </si>
  <si>
    <t>филиал Публичного Акционерного Общества 
"Россети Северный Кавказ" - "Карачаево-Черкесскэнерго"</t>
  </si>
  <si>
    <t>филиал ПАО "Россети Северный Кавказ" - "Карачаево-Черкесскэнерго"</t>
  </si>
  <si>
    <t xml:space="preserve">Карачаево-Черкесская реаспублика, г.Черкесск, ул.О.Касаева, 3 </t>
  </si>
  <si>
    <t>ИНН 2632082033</t>
  </si>
  <si>
    <t>КПП 091743001</t>
  </si>
  <si>
    <t>Лысенко Александр Петрович</t>
  </si>
  <si>
    <t>info@kch.rossetisk.ru</t>
  </si>
  <si>
    <t>(8782) 294-369, 294-359</t>
  </si>
  <si>
    <t>(8782) 294-300</t>
  </si>
  <si>
    <t>Реквизиты 
решения</t>
  </si>
  <si>
    <t>Постановление Главного управления 
Карачаево-Черкесской Республики
 по тарифам и ценам</t>
  </si>
  <si>
    <t>Информация о решении органа исполнительной власти субъекта Российской Федерации
 в области  государственного регулирования тарифов об установлении единых для всех 
территориальных сетевых организаций на территории субъекта Российской Федерации 
стандартизированных тарифных ставок, определяющих величину платы за технологическое 
присоединение к электрическим сетям территориальных сетевых организаций</t>
  </si>
  <si>
    <t>Стоимость договоров 
(без НДС) (тыс. рублей)</t>
  </si>
  <si>
    <t>Максимальная 
мощность (кВт)</t>
  </si>
  <si>
    <t>Количество 
договоров (штук)</t>
  </si>
  <si>
    <t>О внесении изменений в Постановление Главного управления 
Карачаево-Черкесской Республики  по тарифам и ценам 
Об установлении платы за технологическое присоединение 
энергопринимающих устройств  эаявителей к электрическим 
сетям территориальных сетевых организаций 
Карачаево-Черкесской Республики на 2021 год</t>
  </si>
  <si>
    <t>от 19.03.2021 
№24</t>
  </si>
  <si>
    <t>Выдача сетевой организацией акта об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</t>
  </si>
  <si>
    <t>Проверка сетевой организацией выполнения технических условий Заявителями, указанными в абзаце девятом пункта 24 Методических указаний по определению размера платы за технологическое присоединение к электрическим сетям</t>
  </si>
  <si>
    <t>С1.2.1 - для случаев технологического присоединения объектов Заявителей, указанных в пунктах 12(1) и 14 Правил технологического присоединения, кроме случаев, если технологическое присоединение энергопринимающих устройств таких Заявителей осуществляется на уровне напряжения выше 0,4 кВ;</t>
  </si>
  <si>
    <t>С1.2.2 - для случаев технологического присоединения объектов Заявителей, не предусмотренных абзацем восьмым настоящего пункта.</t>
  </si>
  <si>
    <t>Приложение № 2 
к Методическим указаниям по определению размера платы за технологическое присоединение к электрическим сетям</t>
  </si>
  <si>
    <t>Расходы 
по каждому 
мероприятию
 (руб.)</t>
  </si>
  <si>
    <t>Количество 
технологических
присоединений
(шт.)</t>
  </si>
  <si>
    <t>Объем 
максимальной 
мощности
(кВт)</t>
  </si>
  <si>
    <t>Расходы на одно 
присоединение
(руб. на одно ТП)</t>
  </si>
  <si>
    <t>Информация для расчета 
стандартизированной тарифной ставки Ci</t>
  </si>
  <si>
    <t>Приложение № 1
к Методическим указаниям по определению
размера платы за технологическое
присоединение к электрическим сетям</t>
  </si>
  <si>
    <t>1</t>
  </si>
  <si>
    <t>1.1.1</t>
  </si>
  <si>
    <t>Тип провода - Изолированный</t>
  </si>
  <si>
    <t>Одноцепные</t>
  </si>
  <si>
    <t>Материал провода - Сталеалюминиевый</t>
  </si>
  <si>
    <t>Материал провода - Алюминиевый</t>
  </si>
  <si>
    <t>1.3</t>
  </si>
  <si>
    <t>Материал опоры - Железобетонные</t>
  </si>
  <si>
    <t>1.3.1</t>
  </si>
  <si>
    <t>1.3.1.3</t>
  </si>
  <si>
    <t>1.3.1.3.1</t>
  </si>
  <si>
    <t>1.3.1.3.1.1</t>
  </si>
  <si>
    <t>1.3.1.4.</t>
  </si>
  <si>
    <t>1.3.1.4.1</t>
  </si>
  <si>
    <t>1.3.1.4.1.1</t>
  </si>
  <si>
    <t>2.1</t>
  </si>
  <si>
    <t>Способ прокладки кабельных линий - в траншеях</t>
  </si>
  <si>
    <t>2.1.1</t>
  </si>
  <si>
    <t>Одножильные</t>
  </si>
  <si>
    <t>2.1.1.1</t>
  </si>
  <si>
    <t>Кабели с резиновой и пластмассовой изоляцией</t>
  </si>
  <si>
    <t>с 1-им кабелем в траншее</t>
  </si>
  <si>
    <t>2.1.1.1.2</t>
  </si>
  <si>
    <t>2.1.1.1.2.1</t>
  </si>
  <si>
    <t>2.1.1.2</t>
  </si>
  <si>
    <t>Кабели с бумажной изоляцией</t>
  </si>
  <si>
    <t>2.1.1.2.3</t>
  </si>
  <si>
    <t>2.1.1.2.3.1</t>
  </si>
  <si>
    <t>2.1.2</t>
  </si>
  <si>
    <t>Многожильные</t>
  </si>
  <si>
    <t>2.1.2.2</t>
  </si>
  <si>
    <t>2.1.2.2.2</t>
  </si>
  <si>
    <t>2.1.2.2.2.1</t>
  </si>
  <si>
    <t>Однотрансформаторные</t>
  </si>
  <si>
    <t>шкафного или киоскового типа</t>
  </si>
  <si>
    <t>4.1.2</t>
  </si>
  <si>
    <t>Трансформаторная мощность от 25 кВА до 100 кВА вкл.</t>
  </si>
  <si>
    <t>4.1.2.2</t>
  </si>
  <si>
    <t>4.1.3</t>
  </si>
  <si>
    <t>Трансформаторная мощность от 100 кВА до 250 кВА вкл.</t>
  </si>
  <si>
    <t>4.1.3.2</t>
  </si>
  <si>
    <t>4.1.4</t>
  </si>
  <si>
    <t>Трансформаторная мощность от 250 кВА до 400 кВА вкл.</t>
  </si>
  <si>
    <t>4.1.4.2</t>
  </si>
  <si>
    <t>6</t>
  </si>
  <si>
    <t>6.1.</t>
  </si>
  <si>
    <t>ПС 35 кВ</t>
  </si>
  <si>
    <t>6.1.1</t>
  </si>
  <si>
    <t>до 6,3 МВА включительно</t>
  </si>
  <si>
    <t>7</t>
  </si>
  <si>
    <t>7.2.</t>
  </si>
  <si>
    <t xml:space="preserve">Трехфазные </t>
  </si>
  <si>
    <t>7.2.1.</t>
  </si>
  <si>
    <t>7.2.2.</t>
  </si>
  <si>
    <t>7.2.3.</t>
  </si>
  <si>
    <t>Протяженность (для линий электропередачи), метров/Количество пунктов секционирования, штук/Количество точек учета, штук</t>
  </si>
  <si>
    <t>1.3.1.4.1.1.1</t>
  </si>
  <si>
    <t>1.3.1.3.1.1.2</t>
  </si>
  <si>
    <t>1.3.1.3.1.1.1</t>
  </si>
  <si>
    <t>1.3.1.3.1.1.3</t>
  </si>
  <si>
    <t>1.3.1.3.1.1.4</t>
  </si>
  <si>
    <t>1.3.1.3.1.1.5</t>
  </si>
  <si>
    <t>1.3.1.3.1.1.6</t>
  </si>
  <si>
    <t>1.3.1.3.1.1.7</t>
  </si>
  <si>
    <t>1.3.1.3.1.1.8</t>
  </si>
  <si>
    <t>1.3.1.3.1.1.9</t>
  </si>
  <si>
    <t>1.3.1.3.1.1.10</t>
  </si>
  <si>
    <t>1.3.1.3.1.1.12</t>
  </si>
  <si>
    <t>1.3.1.3.1.1.13</t>
  </si>
  <si>
    <t>1.3.1.3.1.1.14</t>
  </si>
  <si>
    <t>1.3.1.3.1.1.17</t>
  </si>
  <si>
    <t>1.3.1.3.1.1.18</t>
  </si>
  <si>
    <t>1.3.1.3.1.1.19</t>
  </si>
  <si>
    <t>1.3.1.3.1.1.20</t>
  </si>
  <si>
    <t>1.3.1.3.1.1.21</t>
  </si>
  <si>
    <t>1.3.1.3.1.1.22</t>
  </si>
  <si>
    <t>1.3.1.3.1.1.23</t>
  </si>
  <si>
    <t>1.3.1.3.1.1.24</t>
  </si>
  <si>
    <t>1.3.1.3.1.1.25</t>
  </si>
  <si>
    <t>1.3.1.3.1.1.26</t>
  </si>
  <si>
    <t>1.3.1.3.1.1.28</t>
  </si>
  <si>
    <t>1.3.1.3.1.1.31</t>
  </si>
  <si>
    <t>1.3.1.3.1.1.33</t>
  </si>
  <si>
    <t>1.3.1.3.1.1.34</t>
  </si>
  <si>
    <t>1.3.1.3.1.1.35</t>
  </si>
  <si>
    <t>1.3.1.3.1.1.36</t>
  </si>
  <si>
    <t>1.3.1.3.1.1.38</t>
  </si>
  <si>
    <t>1.3.1.3.1.1.39</t>
  </si>
  <si>
    <t>1.3.1.3.1.1.41</t>
  </si>
  <si>
    <t>1.3.1.3.1.1.42</t>
  </si>
  <si>
    <t>1.3.1.3.1.1.43</t>
  </si>
  <si>
    <t>1.3.1.3.1.1.44</t>
  </si>
  <si>
    <t>1.3.1.3.1.1.45</t>
  </si>
  <si>
    <t>1.3.1.3.1.1.46</t>
  </si>
  <si>
    <t>1.3.1.3.1.1.47</t>
  </si>
  <si>
    <t>1.3.1.3.1.1.48</t>
  </si>
  <si>
    <t>1.3.1.3.1.1.50</t>
  </si>
  <si>
    <t>1.3.1.3.1.1.52</t>
  </si>
  <si>
    <t>1.3.1.3.1.1.53</t>
  </si>
  <si>
    <t>1.3.1.3.1.1.54</t>
  </si>
  <si>
    <t>1.3.1.3.1.1.55</t>
  </si>
  <si>
    <t>1.3.1.3.1.1.57</t>
  </si>
  <si>
    <t>1.3.1.3.1.1.58</t>
  </si>
  <si>
    <t>1.3.1.3.1.1.59</t>
  </si>
  <si>
    <t>1.3.1.3.1.1.60</t>
  </si>
  <si>
    <t>1.3.1.3.1.1.61</t>
  </si>
  <si>
    <t>1.3.1.3.1.1.62</t>
  </si>
  <si>
    <t>1.3.1.3.1.1.63</t>
  </si>
  <si>
    <t>1.3.1.3.1.1.64</t>
  </si>
  <si>
    <t>1.3.1.3.1.1.65</t>
  </si>
  <si>
    <t>1.3.1.3.1.1.66</t>
  </si>
  <si>
    <r>
      <t xml:space="preserve">Строительство центров питания, подстанций уровнем напряжения 35 кВ и выше (ПС) 
</t>
    </r>
    <r>
      <rPr>
        <sz val="12"/>
        <rFont val="Arial Narrow"/>
        <family val="2"/>
        <charset val="204"/>
      </rPr>
      <t>35/6 (10),  35/0,4, 110/35, 110/6 (10), 110/35/6 (10)</t>
    </r>
  </si>
  <si>
    <t>1.3.1.4.1.1.4</t>
  </si>
  <si>
    <t>1.3.1.4.1.1.19</t>
  </si>
  <si>
    <t>1.3.1.4.1.1.29</t>
  </si>
  <si>
    <t>1.3.1.4.1.1.30</t>
  </si>
  <si>
    <t>1.3.1.4.1.1.31</t>
  </si>
  <si>
    <t>1.3.1.4.1.1.32</t>
  </si>
  <si>
    <t>1.3.1.4.1.1.33</t>
  </si>
  <si>
    <t>1.3.1.4.1.1.34</t>
  </si>
  <si>
    <t>1.3.1.4.1.1.35</t>
  </si>
  <si>
    <t>1.3.1.4.1.1.36</t>
  </si>
  <si>
    <t>1.3.1.4.1.1.37</t>
  </si>
  <si>
    <t>1.3.1.4.1.1.38</t>
  </si>
  <si>
    <t>1.3.1.4.1.1.39</t>
  </si>
  <si>
    <t>1.3.1.4.1.1.40</t>
  </si>
  <si>
    <t>1.3.1.4.1.1.41</t>
  </si>
  <si>
    <t>1.3.1.4.1.1.42</t>
  </si>
  <si>
    <t>1.3.1.4.1.1.43</t>
  </si>
  <si>
    <t>1.3.1.4.1.1.44</t>
  </si>
  <si>
    <t>1.3.1.4.1.1.45</t>
  </si>
  <si>
    <t>1.3.1.4.1.1.46</t>
  </si>
  <si>
    <t>1.3.1.4.1.1.47</t>
  </si>
  <si>
    <t>1.3.1.4.1.1.48</t>
  </si>
  <si>
    <t>1.3.1.4.1.1.49</t>
  </si>
  <si>
    <t>1.3.1.4.1.1.50</t>
  </si>
  <si>
    <t>1.3.1.4.1.1.51</t>
  </si>
  <si>
    <t>1.3.1.4.1.1.52</t>
  </si>
  <si>
    <t>1.3.1.4.1.1.53</t>
  </si>
  <si>
    <t xml:space="preserve">Объект электросетевого хозяйства/
Средство коммерческого учета электрической энергии (мощности)
</t>
  </si>
  <si>
    <t>2.1.1.1.2.1.2</t>
  </si>
  <si>
    <t>4.1.2.2.9</t>
  </si>
  <si>
    <t>4.1.2.2.10</t>
  </si>
  <si>
    <t>4.1.2.2.11</t>
  </si>
  <si>
    <t>4.1.2.2.12</t>
  </si>
  <si>
    <t>4.1.2.2.13</t>
  </si>
  <si>
    <t>4.1.3.2.10</t>
  </si>
  <si>
    <t>4.1.3.2.11</t>
  </si>
  <si>
    <t>4.1.3.2.12</t>
  </si>
  <si>
    <t>4.1.3.2.13</t>
  </si>
  <si>
    <t>4.1.3.2.14</t>
  </si>
  <si>
    <t>4.1.3.2.15</t>
  </si>
  <si>
    <t>4.1.3.2.16</t>
  </si>
  <si>
    <t>4.1.3.2.17</t>
  </si>
  <si>
    <t>4.1.3.2.18</t>
  </si>
  <si>
    <t>4.1.3.2.19</t>
  </si>
  <si>
    <t>4.1.3.2.20</t>
  </si>
  <si>
    <t>4.1.4.2.1</t>
  </si>
  <si>
    <t>4.1.4.2.2</t>
  </si>
  <si>
    <t>Строительство ВЛ-0,4 кВ (L - 60 м) от КТП-179/824 и 
Строительство КТП-179/824 100 кВА  (15 кВт)</t>
  </si>
  <si>
    <t>Строительство ВЛ-10 кВ (L - 150 м) от Ф-279 
и строительство КТП-8/279 100 кВА (10 кВт)</t>
  </si>
  <si>
    <t>Реконструкция ВЛ-10 кВ с увелич протяж (L - 60 м) от Ф-205
Строительство ВЛ-0,4 кВ с увелич протяж (L - 250 м) от КТП-30/205 
и строительство  КТП-30/205 100 кВА (15 кВт)</t>
  </si>
  <si>
    <t>Реконструкция ВЛ-10 кВ с увелич протяж (L - 30 м) от Ф-468 
Строительство ВЛ-0,4 кВ  (L - 800 м) от  ТП-63/468 
и Строительство  ТП-63/468  100 кВА (15 кВт)</t>
  </si>
  <si>
    <t>Строительство ВЛ-10 кВ (L - 8900 м) от Ф-289
и строительство КТП-2/289 100 кВА (30 кВт)</t>
  </si>
  <si>
    <t>Строительство ВЛ-10 кВ (L - 550 м) от Ф-344 
и строительство КТП -182/344 250 кВА  (15 кВт)</t>
  </si>
  <si>
    <t>Реконструкция ВЛ-10 кВ с увелич протяж (L - 250 м) от Ф-205
Строительство ВЛ-0,4 кВ  с увелич протяж (L - 40 м) от КТП-31/205 
и строительство  КТП-31/205 160 кВА (15 кВт) (15 кВт)</t>
  </si>
  <si>
    <t>Строительство КТП-15/467 160 кВА (110 кВт)</t>
  </si>
  <si>
    <t xml:space="preserve">Строитльство КТП-10 кВ от Ф-379 160 кВА (55 кВт) </t>
  </si>
  <si>
    <t>Реконструкция ВЛ-10 кВ с увелич протяж (L - 290 м) от Ф-205 
Строительство  ВЛ-0,4 кВ с увелич протяж (L - 30 м) от КТП-32/205 
и строительство  КТП-32/205 160 кВА (15 кВт) (15 кВт)</t>
  </si>
  <si>
    <t xml:space="preserve">Строительство ВЛ-0,4 кВ (L - 200 м) от КТП-6/яч.№4 
Строительство  КТП-6/яч.№4  250 кВА (30 кВт) </t>
  </si>
  <si>
    <t>Строительство ВЛ-0,4 кВ (L - 200 м) от КТП-2/493 
и строительство  КТП-2/493 160 кВА (80 кВт)</t>
  </si>
  <si>
    <t>Строительство ВЛ-0,4 кВ (L - 290 м) от КТП-71/378 
Строительство ВЛ-10 кВ (L - 200 м) от Ф-378
и строительство КТП-71/378 250 кВА (36 кВт)</t>
  </si>
  <si>
    <t>Строительство ВЛ-0,4 кВ  (L - 620 м) от ТП-180/958 
и строительство КТП-180/958 250 кВА (50 кВт)</t>
  </si>
  <si>
    <t>по каждому мероприятию
(филиал "ПАО Россети Северный Кавказ" - "Карачаево-Черкесскэнерго")</t>
  </si>
  <si>
    <t>за 3 предыдущих года по каждому мероприятию
(филиал "ПАО Россети Северный Кавказ" - "Карачаево-Черкесскэнерго")</t>
  </si>
  <si>
    <t>7.2.2.1</t>
  </si>
  <si>
    <t>7.2.3.1</t>
  </si>
  <si>
    <t>0,4</t>
  </si>
  <si>
    <t>10</t>
  </si>
  <si>
    <t>2.1.1.2.3.1.1</t>
  </si>
  <si>
    <t>2.1.2.2.2.1.1</t>
  </si>
  <si>
    <t>4.1.2.2.14</t>
  </si>
  <si>
    <t>4.1.3.2.21</t>
  </si>
  <si>
    <t>4.1.3.2.22</t>
  </si>
  <si>
    <t>4.1.3.2.23</t>
  </si>
  <si>
    <t>4.1.3.2.24</t>
  </si>
  <si>
    <t>4.1.3.2.25</t>
  </si>
  <si>
    <t>4.1.3.2.26</t>
  </si>
  <si>
    <t>4.1.3.2.27</t>
  </si>
  <si>
    <t>4.1.3.2.28</t>
  </si>
  <si>
    <t>4.1.3.2.29</t>
  </si>
  <si>
    <t>6.1.1.1</t>
  </si>
  <si>
    <t>7.2.2.2</t>
  </si>
  <si>
    <t>7.2.2.3</t>
  </si>
  <si>
    <t>7.2.2.4</t>
  </si>
  <si>
    <t>7.2.2.5</t>
  </si>
  <si>
    <t>7.2.2.6</t>
  </si>
  <si>
    <t>7.2.2.7</t>
  </si>
  <si>
    <t>7.2.2.8</t>
  </si>
  <si>
    <t>7.2.2.9</t>
  </si>
  <si>
    <t>7.2.2.10</t>
  </si>
  <si>
    <t>7.2.2.11</t>
  </si>
  <si>
    <t>7.2.2.12</t>
  </si>
  <si>
    <t>7.2.2.13</t>
  </si>
  <si>
    <t>7.2.2.14</t>
  </si>
  <si>
    <t>7.2.2.15</t>
  </si>
  <si>
    <t>7.2.2.16</t>
  </si>
  <si>
    <t>7.2.2.17</t>
  </si>
  <si>
    <t>7.2.3.2</t>
  </si>
  <si>
    <t>7.2.3.3</t>
  </si>
  <si>
    <t>7.2.3.4</t>
  </si>
  <si>
    <t>7.2.3.5</t>
  </si>
  <si>
    <t>7.2.3.6</t>
  </si>
  <si>
    <t>7.2.3.7</t>
  </si>
  <si>
    <t>7.2.3.8</t>
  </si>
  <si>
    <t>7.2.3.9</t>
  </si>
  <si>
    <t>7.2.3.10</t>
  </si>
  <si>
    <t>7.2.3.11</t>
  </si>
  <si>
    <t>7.2.3.12</t>
  </si>
  <si>
    <t>7.2.3.13</t>
  </si>
  <si>
    <t>7.2.3.14</t>
  </si>
  <si>
    <t>7.2.3.15</t>
  </si>
  <si>
    <t>7.2.3.16</t>
  </si>
  <si>
    <t>7.2.3.17</t>
  </si>
  <si>
    <t>7.2.3.18</t>
  </si>
  <si>
    <t>7.2.3.19</t>
  </si>
  <si>
    <t>7.2.3.20</t>
  </si>
  <si>
    <t>7.2.3.21</t>
  </si>
  <si>
    <t>7.2.3.22</t>
  </si>
  <si>
    <t>7.2.3.23</t>
  </si>
  <si>
    <t>1.3.1.4.1.1.54</t>
  </si>
  <si>
    <t>1.3.1.4.1.1.55</t>
  </si>
  <si>
    <t>1.3.1.4.1.1.56</t>
  </si>
  <si>
    <t>1.3.1.4.1.1.57</t>
  </si>
  <si>
    <t>1.3.1.4.1.1.58</t>
  </si>
  <si>
    <t>1.3.1.4.1.1.59</t>
  </si>
  <si>
    <t>1.3.1.4.1.1.60</t>
  </si>
  <si>
    <t>1.3.1.4.1.1.61</t>
  </si>
  <si>
    <t>1.3.1.4.1.1.62</t>
  </si>
  <si>
    <t>1.3.1.4.1.1.63</t>
  </si>
  <si>
    <t>1.3.1.4.1.1.64</t>
  </si>
  <si>
    <t>1.3.1.4.1.1.65</t>
  </si>
  <si>
    <t>1.3.1.4.1.1.66</t>
  </si>
  <si>
    <t>1.3.1.4.1.1.67</t>
  </si>
  <si>
    <t>1.3.1.4.1.1.68</t>
  </si>
  <si>
    <t>1.3.1.4.1.1.69</t>
  </si>
  <si>
    <t>1.3.1.4.1.1.70</t>
  </si>
  <si>
    <t>1.3.1.4.1.1.71</t>
  </si>
  <si>
    <t>1.3.1.4.1.1.72</t>
  </si>
  <si>
    <t>1.3.1.4.1.1.73</t>
  </si>
  <si>
    <t>1.3.1.4.1.1.74</t>
  </si>
  <si>
    <t>1.3.1.4.1.1.75</t>
  </si>
  <si>
    <t>1.3.1.4.1.1.76</t>
  </si>
  <si>
    <t>1.3.1.4.1.1.77</t>
  </si>
  <si>
    <t>1.3.1.4.1.1.78</t>
  </si>
  <si>
    <t>1.3.1.4.1.1.79</t>
  </si>
  <si>
    <t>1.3.1.4.1.1.80</t>
  </si>
  <si>
    <t>1.3.1.4.1.1.81</t>
  </si>
  <si>
    <t>1.3.1.4.1.1.82</t>
  </si>
  <si>
    <t>1.3.1.4.1.1.83</t>
  </si>
  <si>
    <t>1.3.1.4.1.1.84</t>
  </si>
  <si>
    <t>1.3.1.4.1.1.85</t>
  </si>
  <si>
    <t>1.3.1.4.1.1.86</t>
  </si>
  <si>
    <t>1.3.1.4.1.1.87</t>
  </si>
  <si>
    <t>1.3.1.4.1.1.88</t>
  </si>
  <si>
    <t>1.3.1.4.1.1.89</t>
  </si>
  <si>
    <t>1.3.1.4.1.1.90</t>
  </si>
  <si>
    <t>1.3.1.4.1.1.91</t>
  </si>
  <si>
    <t>1.3.1.4.1.1.95</t>
  </si>
  <si>
    <t>1.3.1.4.1.1.101</t>
  </si>
  <si>
    <t>1.3.1.4.1.1.103</t>
  </si>
  <si>
    <t>1.3.1.4.1.1.104</t>
  </si>
  <si>
    <t>1.3.1.4.1.1.106</t>
  </si>
  <si>
    <t>1.3.1.4.1.1.107</t>
  </si>
  <si>
    <t>1.3.1.4.1.1.114</t>
  </si>
  <si>
    <t>1.3.1.4.1.1.115</t>
  </si>
  <si>
    <t>ТП</t>
  </si>
  <si>
    <t>Расходы на выполнение мероприятий по технологическому присоединению, 
предусмотренным подпунктами «а» и «в» пункта 16 Методических указаний, за 2020 год
(филиал "ПАО Россети Северный Кавказ" - "Карачаево-Черкесскэнерго")</t>
  </si>
  <si>
    <t>Расходы на выполнение мероприятий по технологическому присоединению,
предусмотренным подпунктами «а» и «в» пункта 16 Методических указаний, за 2021 год
(филиал "ПАО Россети Северный Кавказ" - "Карачаево-Черкесскэнерго")</t>
  </si>
  <si>
    <t>Реконструкция ВЛ-0,4 кВ 
с увелич протяж (L - 200 м) от ЗТП-19/511 (4 кВт)</t>
  </si>
  <si>
    <t>Реконструкция ВЛ-0,4 кВ 
с увелич протяж (L - 120 м) от КТП-290/504 (3 кВт)</t>
  </si>
  <si>
    <t>Строительство ВЛ-0,4 кВ (L - 750 м) 
от ТП-19/яч.3 (12 кВт)</t>
  </si>
  <si>
    <t>Строительство ВЛ-0,4 кВ  (L - 400 м) 
от ТП-171/344 (15 кВт)</t>
  </si>
  <si>
    <t>Строительство ВЛ-0,4 кВ (L - 450 м) 
от ТП-12/377 (15 кВт)</t>
  </si>
  <si>
    <t>Строительство ВЛ-0,4 кВ (L - 500 м)
от ТП-12/857 (10 кВт)</t>
  </si>
  <si>
    <t>Строительство ВЛ-0,4 кВ (L - 200 м) 
от ТП-10/682 (3 кВт)</t>
  </si>
  <si>
    <t xml:space="preserve">Строительство ВЛ-0,4 кВ (L - 400 м) 
от ТП-13/227 (5 кВт)  </t>
  </si>
  <si>
    <t>Строительство ВЛ-0,4 кВ (L - 120 м)
от ТП-33/379 (12 кВт)</t>
  </si>
  <si>
    <t>Строительство ВЛ-0,4 кВ (L - 300 м) 
от ТП-57/649 (8 кВт)</t>
  </si>
  <si>
    <t xml:space="preserve">Реконструкция ВЛ-0,4 кВ 
с увелич протяж (L - 340 м) от КТП-298/505 (4 кВт)  </t>
  </si>
  <si>
    <t>Реконструкция ВЛ-0,4 кВ 
с увелич протяж (L - 40 м) от КТП-298/505 (4 кВт)</t>
  </si>
  <si>
    <t>Реконструкция ВЛ-0,4 кВ
 с увелич протяж (L - 60 м) от КТП-314/533 (4 кВт)</t>
  </si>
  <si>
    <t>Реконструкция ВЛ-0,4 кВ 
с увелич протяж (L - 60 м) от КТП-93/502 (4 кВт)</t>
  </si>
  <si>
    <t>Реконструкция ВЛ-0,4 кВ 
с увелич протяж (L - 60 м) от КТП-93/502 (3 кВт)</t>
  </si>
  <si>
    <t>Реконструкция ВЛ-0,4 кВ 
с увелич протяж (L - 150 м) от КТП-77/859 (14 кВт)</t>
  </si>
  <si>
    <t>Реконструкция ВЛ-0,4 кВ 
с увелич протяж (L - 80 м) от ТП-119/859 (5 кВт)</t>
  </si>
  <si>
    <t>Реконструкция ВЛ-0,4 кВ
 с увелич протяж (L - 100 м) от ТП-10/859 (5 кВт)</t>
  </si>
  <si>
    <t>Реконструкция ВЛ-0,4 кВ 
с увелич протяж (L - 280 м) от ТП-11/857 (13 кВт)</t>
  </si>
  <si>
    <t>Реконструкция ВЛ-0,4 кВ 
с увелич протяж (L - 200 м) от ТП-171/344 (15 квт)</t>
  </si>
  <si>
    <t>Реконструкция ВЛ-0,4 кВ 
с увелич протяж (L - 300 м) от ТП-171/344 (15 квт)</t>
  </si>
  <si>
    <t>Реконструкция ВЛ-0,4 кВ 
с увелич протяж (L - 150 м) от ТП-21/859 (13 кВт)</t>
  </si>
  <si>
    <t>Реконструкция ВЛ-0,4 кВ
с увелич протяж (L - 60 м) от ТП-21/859 (14 кВт)</t>
  </si>
  <si>
    <t>Реконструкция ВЛ-0,4 кВ 
с увелич протяж (L - 120 м) от ТП-48/227 (10 кВт)</t>
  </si>
  <si>
    <t>Реконструкция ВЛ-0,4 кВ 
с увелич протяж (L - 250 м) от ТП-48/227 (7 кВт)</t>
  </si>
  <si>
    <t>Реконструкция ВЛ-0,4 кВ
с увелич протяж (L - 150 м) от ТП-77/140 (10 кВт)</t>
  </si>
  <si>
    <t>Реконструкция ВЛ-0,4 кВ 
с увелич протяж (L - 149 м) от ТП-8/859 (5 квт)</t>
  </si>
  <si>
    <t>Реконструкция ВЛ-0,4 кВ 
с увелич протяж (L - 150 м) от ТП-8/859 (5 кВт)</t>
  </si>
  <si>
    <t>Реконструкция ВЛ-10 кВ 
с увелич протяж (L - 60 м) от Ф-468 (12 кВт)</t>
  </si>
  <si>
    <t>Строительство ВЛ-0,4 кВ (L - 1300 м)
от ТП-167/344 (60 кВт)</t>
  </si>
  <si>
    <t>Строительство ВЛ-10 кВ (L - 1500 м) 
от Ф-227 (30 кВт)</t>
  </si>
  <si>
    <t>Строительство ВЛ-10 кВ (L - 1450 м) 
от Ф-803 (20 кВт)</t>
  </si>
  <si>
    <t>Реконструкция ВЛ-0,4 кВ
с увелич протяж (L - 100 м) от ТП-20/377 (21,1 кВт)</t>
  </si>
  <si>
    <t>Реконструкция ВЛ-0,4 кВ 
с увелич протяж (L - 480 м) от ТП-35/379 (21,1 кВт)</t>
  </si>
  <si>
    <t>Реконструкция ВЛ-0,4 кВ 
с увелич протяж (L - 490 м) от ТП-48/376 (21,1 кВт)</t>
  </si>
  <si>
    <t>Реконструкция ВЛ-10 кВ 
с увелич протяж (L - 750 м) от Ф-463 (120 кВт)</t>
  </si>
  <si>
    <t xml:space="preserve">Реконструкция ВЛ-0,4 кВ от ТП 119/859 
с увеличением  протяженности 0,46 км (6 кВт)                                    </t>
  </si>
  <si>
    <t xml:space="preserve">Реконструкция ВЛ-0,4 кВ от ТП 299/504
с увеличением  протяженности 0,20 км (6 кВт)                                    </t>
  </si>
  <si>
    <t xml:space="preserve">Реконструкци ВЛ-0,4 кВ от ТП 77/859 
с увеличением протяженности на 0,20 км (5 кВт)                                                                </t>
  </si>
  <si>
    <t xml:space="preserve">Реконструкци ВЛ-0,4 кВ от ТП 77/859 
с увеличением протяженности на 0,25 км (12 кВт)                                                                </t>
  </si>
  <si>
    <t xml:space="preserve">Реконструкция ВЛ-0,4 кВ от ТП 16/801 
с увеличением протяженности на 0,18 км (5 кВт)                                                                   </t>
  </si>
  <si>
    <t xml:space="preserve">Реконструкция ВЛ-10 кВ от Ф-279 с увеличением протяженности на 0,40 км; 
строительство ВЛ-0,4 кВ от КТП-1/279 протяженностью 0,05 км; 
строительство КТП-1/279 100 кВА (14 кВт)  </t>
  </si>
  <si>
    <t xml:space="preserve">Реконструкция ВЛ-0,4 кВ от ТП 31/205
с увеличением протяженности на 0,23 км (13 кВт)                       </t>
  </si>
  <si>
    <t xml:space="preserve">Реконструкция ВЛ-0,4 кВ от ТП 10/859 
с увеличением протяженности  на 0,20 км (13 кВт)                                                 </t>
  </si>
  <si>
    <t xml:space="preserve">Реконструкция ВЛ-0,4 кВ от ТП 57/205
с увеличением протяженности на 0,30 км (10 кВт)                                  </t>
  </si>
  <si>
    <t xml:space="preserve">Реконструкция ВЛ-10 кВ от Ф-227 с увеличением протяженности на 0,48 км
строительство ВЛ-0,4 кВ от ТП-47/227 протяженностью 0,42 км;
строительство ТП 47/227 160 кВА (13 кВт)                                                                      </t>
  </si>
  <si>
    <t xml:space="preserve">Реконструкция ВЛ-10 кВ от Ф-345 с увеличением протяженности на 0,8 км
строительство КТП 203/345 250 кВт (15кВт)                                                  </t>
  </si>
  <si>
    <t xml:space="preserve">Реконструкция ВЛ-0,4 кВ от ТП -10/682 
с увеличением протяженности на 0,49 км (15 кВт)                                </t>
  </si>
  <si>
    <t xml:space="preserve">Реконструкция ВЛ-0,4 кВ от ТП 11/857 
с увеличением протяженности на 0,08 км (10 кВт)                             </t>
  </si>
  <si>
    <t xml:space="preserve">Реконструкция ВЛ-0,4 кВ от КТП-50/379
с увеличением протяженности на 0,496 км (15 кВт)                                            </t>
  </si>
  <si>
    <t xml:space="preserve">Реконструкция ВЛ-10 кВ от Ф-289 с увеличением протяженности на 0,05 км; 
строительство ВЛ-0,4 кВ от ТП-3/289 протяженностью 0,07 км; 
стротельство ТП 3/289 100 кВА (6 кВт)                                                      </t>
  </si>
  <si>
    <t xml:space="preserve">Реконструкция ВЛ-10 кВ от Ф-289 с увеличением протяженности на 0,05 км; 
строительство ВЛ-0,4 кВ от ТП-3/289 протяженностью 0,07 км; 
стротельство ТП 3/289 100 кВА (6 кВт)                                          </t>
  </si>
  <si>
    <t xml:space="preserve">Реконструкция ВЛ-0,4 кВ от ТП-35/859
с увеличением протяженности на 0,20 км (13 кВт)                         </t>
  </si>
  <si>
    <t xml:space="preserve">Реконструкция ВЛ-0,4 кВ от ТП 30/205 
с увеличением протяженности на 0,15 км (15 кВт)                        </t>
  </si>
  <si>
    <t xml:space="preserve">Реконструкция ВЛ-0,4 кВ от ТП 31/205
с увеличением протяженности на 0,65 км (15 кВт)                    </t>
  </si>
  <si>
    <t xml:space="preserve">Реконструкция ВЛ-0,4 кВ от ТП-10/703 
с увеличением  протяженности на 0,85 км (12 кВт)                                                </t>
  </si>
  <si>
    <t xml:space="preserve">Реконструкция ВЛ-0,4 кВ от ТП-3/471 
с увеличением  протяженности на 0,14 км (12 кВт)                         </t>
  </si>
  <si>
    <t xml:space="preserve">Реконструкция ВЛ-10 кВ от Ф-401 с увеличением протяженности на 0,03 км
строительство ВЛ-0,4 кВ от КТП -8/401 кВ  протяженностью 0,42 км;  
строительство КТП -8/401 кВ 160 кВА (10 кВт)                                            </t>
  </si>
  <si>
    <t xml:space="preserve">Реконструкция ВЛ-10 кВ от Ф-401 с увеличением протяженности на 0,03 км 
строительство ВЛ-0,4 кВ от КТП -8/401 кВ  протяженностью 0,42 км;  
строительство КТП -8/401 кВ 160 кВА (10 кВт)                       </t>
  </si>
  <si>
    <t xml:space="preserve">Реконструкция ВЛ-10 кВ от Ф-801 с увеличением протяженности на 0,4 км 
строительство КТП-32/801 160 кВА(3 кВт)                                   </t>
  </si>
  <si>
    <t xml:space="preserve">Реконструкция ВЛ-0,4 кВ от ТП 15/322 
с увеличением протяженности на 0,22 км (8 кВт)                                                          </t>
  </si>
  <si>
    <t xml:space="preserve">Реконструкция ВЛ-0,4 кВ от КТП 15/322 
с увеличением протяженности на 0,13 км (6 кВт)                                                        </t>
  </si>
  <si>
    <t xml:space="preserve">Реконструкция ВЛ-0,4 кВ от ТП 321/258 
с увеличением протяженности на 0,65 км (5 кВт)                                                      </t>
  </si>
  <si>
    <t xml:space="preserve">Реконструкция ВЛ-10 кВ от Ф-858  с увеличением протяженности на 0,15 км 
строительство ТП 11/858 100 кВА (15 кВт)                              </t>
  </si>
  <si>
    <t xml:space="preserve">Реконструкция  ВЛ-10 кВ от Ф-559 
с увеличением  протяженности на 0,15 км (15 кВт)                                         </t>
  </si>
  <si>
    <t xml:space="preserve">Реконструкция ВЛ-0,4 кВ от ТП 61/530
с увеличением  протяженности на 0,45 км (4кВт)                          </t>
  </si>
  <si>
    <t xml:space="preserve">Строительство ВЛ-10 кВ от Ф-824 протяженностью 0,06 км; 
строительство ВЛ-0,4 кВ от ТП 180/824 протяженностью 0,07 км (7 кВт)                                                                </t>
  </si>
  <si>
    <t xml:space="preserve">Строительство ВЛ-0,4 кВ от ТП-1/101 
протяженностью 0,6 км (10 кВт)                                                             </t>
  </si>
  <si>
    <t xml:space="preserve">Строительство ВЛ-0,4 кВ от ТП 31/144 
потяженностью 0,35 км (5 кВт)                                                       </t>
  </si>
  <si>
    <t xml:space="preserve">Строительство ВЛ-0,4 кВ от ТП 16/857 
протяженностью 0,60 км (8 кВт)                                                                      </t>
  </si>
  <si>
    <t xml:space="preserve">Строительство ВЛ-0,4 кВ от ТП 215/347
протяженностью 0,55 км (15 кВт)                                          </t>
  </si>
  <si>
    <t xml:space="preserve">Строительство ВЛ-0,4 кВ от ТП-32/801
протяженностью 0,45 км (3 кВт)                                                                 </t>
  </si>
  <si>
    <t xml:space="preserve">Строительство ВЛ-0,4 кВ от ТП-66/649
протяженностью 0,07 км (15 кВт)                                     </t>
  </si>
  <si>
    <t xml:space="preserve">Строительство ВЛ-0,4 кВ от ТП 6/279 
протяженностью 0,30 км (10 кВт)                                       </t>
  </si>
  <si>
    <t xml:space="preserve">Строительство ВЛ-0,4 кВ от КТП-69/468 протяженностью 0,1 км;
строительство КТП-69/468 от Ф-468 160 кВА  (12 кВт)                                           </t>
  </si>
  <si>
    <t xml:space="preserve">Реконструкция ВЛ-10 кВ от Ф-331
с увеличением протяженности на 1,10 км (30 кВт)                                                </t>
  </si>
  <si>
    <t xml:space="preserve">Реконструкция ВЛ-10 кВ от Ф-720 
с увеличением протяженности на 0,07 км (145 кВт)                                                           </t>
  </si>
  <si>
    <t xml:space="preserve">Реконструкция ВЛ-10 кВ от Ф-801 
с увеличением протяженности на 0,65 км (20 кВт)                                     </t>
  </si>
  <si>
    <t xml:space="preserve">Реконструкция ВЛ-10 кВ от Ф-258 с увеличением протяженности на 0,50 км 
строительство ВЛ-0,4 кВ от КТП 7/258 протяженностью 0,30 км; 
строительство КТП 7/258 160 кВА (20 кВт)                                                             </t>
  </si>
  <si>
    <t xml:space="preserve">Реконструкция ВЛ-10 кВ от Ф-258 с увеличением протяженности на 0,50 км
строительство ВЛ-0,4 кВ от КТП 7/258 протяженностью 0,30 км; 
строительство КТП 7/258 160 кВА  (20 кВт)                                                             </t>
  </si>
  <si>
    <t xml:space="preserve">Реконструкция ВЛ-6 кВ Ф-672 с увеличением протяженности на 0,50 км 
строительство ВЛ-0,4 кВ от КТП 118/672 протяженностью 0,35 км; 
строительство КТП-118/672 250 кВА (30 кВт)                                                                             </t>
  </si>
  <si>
    <t xml:space="preserve">Реконструкция ВЛ-6 кВ Ф-672 с увеличением протяженности на 0,50 км
строительство ВЛ-0,4 кВ от КТП 118/672 протяженностью 0,35 км; 
строительство КТП-118/672 250 кВА (30 кВт)                                                                            </t>
  </si>
  <si>
    <t xml:space="preserve">Реконструкция ВЛ-6 кВ Ф-672 с увеличением протяженности на 0,08 км 
строительство ВЛ-0,4 кВ от ТП 131/672 протяженностью 0,11 км; 
строительство ТП-131/672 160 кВА (100 кВт)                                                                                   </t>
  </si>
  <si>
    <t xml:space="preserve">Реконструкция ВЛ-6 кВ Ф-672 с увеличением протяженности на 0,08 км 
строительство ВЛ-0,4 кВ от ТП 131/672 протяженностью 0,11 км; 
строительство ТП-131/672 160 кВа (100 кВт)                                                                                   </t>
  </si>
  <si>
    <t xml:space="preserve">Реконструкция ВЛ-10 кВ от Ф-859 с увеличением протяженности на 0,40 км 
строительство ТП 133/859 160 кВА (40 кВт)                                        </t>
  </si>
  <si>
    <t>Реконструкция ВЛ-10 кВ от Ф-347 с увеличением протяженности на 0,35 км 
строительство ПКУ-10 кВ на ВЛ-10 кВ от Ф-347 (150 кВт)</t>
  </si>
  <si>
    <t xml:space="preserve">Реконструкция ВЛ-10 кВ от Ф-344 с увеличением протяженности на 0,15 км 
строительство ПКУ-10 кВ на ВЛ-10 кВ от Ф-344 (140 кВт)                    </t>
  </si>
  <si>
    <t xml:space="preserve">Реконструкция ВЛ-10 кВ от Ф-344 с увеличением протяженности на 0,35 км
строительство ТП-187/344 400 кВА (150 кВт)                    </t>
  </si>
  <si>
    <t xml:space="preserve">Реконструкция ВЛ-10 кВ от Ф-347 с увеличением протяженности на 0,10 км; 
строительство КТП-195/347 250 кВА (70 кВт)            </t>
  </si>
  <si>
    <t xml:space="preserve">Реконструкция ВЛ-10 кВ от Ф-344 
с увеличением протяженности на 0,3 км (100 кВт)                                             </t>
  </si>
  <si>
    <t xml:space="preserve">Строительство: ВЛ-10 кВ от Ф-303 протяженностью 0,07 км; 
ВЛ-0,4 кВ от КТП 106/303 протяженностью 0,20 км; 
КТП 106/303 160 кВА (30 кВт)                                             </t>
  </si>
  <si>
    <t xml:space="preserve">Строительство КЛ-10 кВ от Ф-347
протяженностью 3,0 км (140 кВт)                                                           </t>
  </si>
  <si>
    <t xml:space="preserve">Строительство ВЛ-10 кВ от ф-347 протяженностью 2,0 км; 
строительство ПКУ-10 кВ на ВЛ-10 кВ от Ф-347 (100 кВт)                                                  </t>
  </si>
  <si>
    <t xml:space="preserve">Строительство ВЛ-0,4 кВ 
от ТП-71/378  протяженностью 0,35 км (28 кВт)                     </t>
  </si>
  <si>
    <t xml:space="preserve">Строительство ВЛ-0,4 кВ 
от ТП 15а/646 протяженностью 0,27 км (95 кВт)                       </t>
  </si>
  <si>
    <t xml:space="preserve">Стоительство ВЛ-10 кВ 
от Ф-290 ПС 110 кВ  Сары-Тюз (2000 кВт)                                                         </t>
  </si>
  <si>
    <t xml:space="preserve">Строительство ЛЭП 10 кВ от Ф-560 ПС 35 кВ Конзаводская протяженностью 0,092 км 
Строительство КЛ-0,317 км (2500 кВт)                         </t>
  </si>
  <si>
    <t xml:space="preserve">Реконструкция ВЛ-10 кВ от Ф-344 с увеличением протяженности на 0,12 км; 
строительство ПКУ-10 кВ на ВЛ-10 кВ от Ф-344 (350 кВт)                                              </t>
  </si>
  <si>
    <t>Строительство КЛ-10 кВ (L - 200 м)
от ВЛ-10 кВ Ф-467  ПС Теберда (110 кВт)</t>
  </si>
  <si>
    <t>Строительство ЛЭП 10 кВ от Ф-560 ПС 35 кВ Конзаводская проженностью 0,092 км 
строительство КЛ-0,317 км (2500 кВт)</t>
  </si>
  <si>
    <t xml:space="preserve"> строительство КТП-1/279 100 кВА (14 кВт) </t>
  </si>
  <si>
    <t>Строительство ТП 11/858 100 кВА (15 кВт)</t>
  </si>
  <si>
    <t xml:space="preserve">Строительство СТП-181/313 100 кВА (15 кВт)                                </t>
  </si>
  <si>
    <t>Строительство КТП-203/345 250 кВА (15 кВт)</t>
  </si>
  <si>
    <t>Строительство КТП -8/401 кВ 160 кВА (10 кВт)</t>
  </si>
  <si>
    <t xml:space="preserve">Строительство КТП-32/801 кВ 160 кВА (3 кВт) </t>
  </si>
  <si>
    <t xml:space="preserve">Строительство строительство ТП 16/857 250 кВА (15 кВт)                                                                      </t>
  </si>
  <si>
    <t xml:space="preserve">Строительство  ТП-181/306 160 кВА (4 кВт)                                                                                  </t>
  </si>
  <si>
    <t xml:space="preserve">Строительство КТП-186/312 160 кВА (15 кВт)                                                        </t>
  </si>
  <si>
    <t xml:space="preserve">Строительство КТП-69/468 от Ф-468 160 кВА (12 кВт) </t>
  </si>
  <si>
    <t xml:space="preserve">строительство КТП 7/258 160 кВА (20 кВт)                                                            </t>
  </si>
  <si>
    <t>Строительство КТП-195/347 250 кВА (70 кВт)</t>
  </si>
  <si>
    <t>Строительство КТП-106/303 160 кВА (30 кВт)</t>
  </si>
  <si>
    <t xml:space="preserve">Строительство КТП-17/171 160 кВА (80 кВт)                      </t>
  </si>
  <si>
    <t xml:space="preserve">Строительство КТП 184/344 400 кВА (14 кВт)                                         </t>
  </si>
  <si>
    <t>Строительство ТП- 187/344 400 кВА (150 кВт)</t>
  </si>
  <si>
    <t>Строительство ПС 35/0,4кВ "Яблоко" 630 кВА (450 кВт)</t>
  </si>
  <si>
    <t xml:space="preserve">Модернизация ВЛ-0,4 кВ от ТП -8/859 0,35 км 
Установка Шкафа учета электроэнергии (15 кВт)                                                 </t>
  </si>
  <si>
    <t>Модернизация ВЛ-0,4 кВ от ТП -35/859 0,35 км
Установка Шкафа учета электроэнергии в составе счетчик (13 кВт)</t>
  </si>
  <si>
    <t xml:space="preserve">Модернизация ВЛ-0,4 кВ от ТП -2/857
Установка Шкафа учета электроэнергии в составе счетчик (15 кВт)                                                               </t>
  </si>
  <si>
    <t xml:space="preserve">Модернизация ВЛ-0,4 кВ от ТП -2/857 Ф-2 
Установка Шкафа учета электроэнергии в составе счетчик (13 кВт)                                                         </t>
  </si>
  <si>
    <t xml:space="preserve">Модернизация ВЛ-0,4 кВ от ТП -124/859 
Установка Шкафа учета электроэнергии в составе счетчик (10 кВт)                                                        </t>
  </si>
  <si>
    <t xml:space="preserve">Модернизация ВЛ-0,4 кВ от ТП -13/859 
Установка Шкафа учета электроэнергии в составе счетчик (10 кВт)                                       </t>
  </si>
  <si>
    <t xml:space="preserve">Модернизация ВЛ-0,4 кВ от ТП -33/859 
Установка Шкафа учета электроэнергии в составе счетчик (10 кВт)                                                </t>
  </si>
  <si>
    <t xml:space="preserve">Модернизация ВЛ-0,4 кВ от ТП-2/857 
Установка Шкафа учета электроэнергии в составе счетчик (10 кВт) </t>
  </si>
  <si>
    <t xml:space="preserve">Модернизация ВЛ-0,4 кВ от ТП-44/857 
Установка Шкафа учета электроэнергии в составе счетчик (10 кВт)                                                </t>
  </si>
  <si>
    <t xml:space="preserve">Модернизация ВЛ-0,4 кВ от ТП -17/857
Установка Шкафа учета электроэнергии в составе счетчик (7 кВт)                                                 </t>
  </si>
  <si>
    <t xml:space="preserve">Модернизация ВЛ-0,4 кВ от ТП -34/859
Установка Шкафа учета электроэнергии в составе счетчик (10 кВт)                                        </t>
  </si>
  <si>
    <t>Строительство ПКУ-10 кВ 
на ВЛ-10 кВ от Ф-347 (50 кВт)</t>
  </si>
  <si>
    <t xml:space="preserve">Строительство ПКУ-10 кВ 
на КЛ-10 кВ от яч.3 ПС ЦРП Домбай (200 кВт)                                          </t>
  </si>
  <si>
    <t>Строительство ПКУ-10 кВ
на ВЛ-10 кВ от Ф-347 №8 (600 кВт)</t>
  </si>
  <si>
    <t xml:space="preserve">Модернизация ТП-59 (КЛ-0,4кВ от ГКТП-59 Ф-672)
Установка Шкафа учета э/эн в составе счетчик (6 кВт)                                       </t>
  </si>
  <si>
    <t xml:space="preserve">Модернизация ВЛ-0,4 кВ от ТП -3/290
Установка Шкафа учета электроэнергии в составе счетчик (14 кВт)                                    </t>
  </si>
  <si>
    <t xml:space="preserve">Модернизация ВЛ-0,4 кВ от ТП -8/289
Установка Шкафа учета электроэнергии в составе счетчик (10 кВт)                            </t>
  </si>
  <si>
    <t xml:space="preserve">Модернизация ТП-61а (КЛ-0,4кВ отТП-61а Ф-653) 
Устан Шкафа учета э/эн в составе счетчик (10 кВт)                                     </t>
  </si>
  <si>
    <t xml:space="preserve">Модернизация ВЛ-0,4 кВ от ТП-7/258 
Установка Шкафа учета э/эн в составе счетчик (20 кВт)                                                     </t>
  </si>
  <si>
    <t xml:space="preserve">Строительство ПКУ-10 кВ 
на ВЛ-10 кВ от Ф-347 №6 (80 кВт)  </t>
  </si>
  <si>
    <t xml:space="preserve">Строительство ПКУ-10 кВ
на ВЛ-10 кВ от Ф-347 №4 (90 кВт)  </t>
  </si>
  <si>
    <t xml:space="preserve">Строительство ПКУ-10 кВ 
на ВЛ-10 кВ от Ф-370 №1 (98 кВт)  </t>
  </si>
  <si>
    <t xml:space="preserve">Строительство ПКУ-10 кВ
на ВЛ-10 кВ от Ф-858 (145 кВт) </t>
  </si>
  <si>
    <t xml:space="preserve">Строительство ПКУ-10 кВ 
на ВЛ-10 кВ от Ф-451 (150 кВт)                       </t>
  </si>
  <si>
    <t>Строительство ПКУ-10 кВ 
на ВЛ-10кВ от Ф-344  (140 кВ)</t>
  </si>
  <si>
    <t xml:space="preserve">Строительство ПКУ-10 кВ 
на ВЛ-10 кВ от Ф-471 (60 кВт)                                                            </t>
  </si>
  <si>
    <t xml:space="preserve">Строительство ПКУ-10 кВ 
на ВЛ-10 кВ от Ф-824 (80 кВт)                                                      </t>
  </si>
  <si>
    <t xml:space="preserve">Строительство ПКУ-10 кВ 
на ВЛ-10 кВ от Ф-344 № 2 (120 кВт)   </t>
  </si>
  <si>
    <t xml:space="preserve">Строительство ПКУ-10 кВ 
на ВЛ-10кВ от Ф-344 № 3 (150 кВт)                                   </t>
  </si>
  <si>
    <t xml:space="preserve">Строительство ПКУ-10 кВ 
на ВЛ-10кВ от Ф-344 № 4 (100 кВт)                                                                                     </t>
  </si>
  <si>
    <t xml:space="preserve">Строительство ПКУ-10 кВ 
на ВЛ-10кВ от Ф-347 № 9 (100 кВт)                                       </t>
  </si>
  <si>
    <t xml:space="preserve">Строительство ПКУ-10 кВ 
на ВЛ-10 кВ от Ф-291 (140 кВт)                                                      </t>
  </si>
  <si>
    <t xml:space="preserve">Строительство ПКУ-6 кВ 
на ВЛ-6 кВ от Ф-653 (30 кВт)                                                                      </t>
  </si>
  <si>
    <t xml:space="preserve">Строительство ВЛ-10 кВ от Ф-141 протяженностью 120 м 
с установкой ПКУ 10 кВ (650 кВт)                                     </t>
  </si>
  <si>
    <t>Строительство ПКУ-10 кВ 
на ВЛ-10кВ от Ф-347 (400 кВт)</t>
  </si>
  <si>
    <t xml:space="preserve">Строительство ПКУ-10 кВ 
на ВЛ-10кВ от Ф-344 (350 кВт)                       </t>
  </si>
  <si>
    <t xml:space="preserve">Строительство ПКУ-10 кВ 
на ВЛ-10 кВ от Ф-347 №3 (400 кВт)  </t>
  </si>
  <si>
    <t>Строительство ПКУ-10 кВ 
на ВЛ-10 кВ от Ф-347 №5 (160 кВт)</t>
  </si>
  <si>
    <t xml:space="preserve">Строительство ПКУ-10 кВ
на ВЛ-10 кВ от Ф-347 №7 (350 кВт) </t>
  </si>
  <si>
    <t xml:space="preserve">Установка Шкафа учета электроэнергии ШУЭ РиМ-02-19-Ф3 
в составе Счетчик РиМ-289.24 ВК.2Gс коммуникатором GSM/GPRS 
(ВЛ-0,4 кВ ТП 2А/646 ПС Усть-Джегута) (5 кВт)                                                                  </t>
  </si>
  <si>
    <t xml:space="preserve">Реконструкция ВЛ-10 кВ от Ф-347 с увеличением протяженности на 0,10 км 
строительство ПКУ-10 кВ на ВЛ-10 кВ от Ф-347 (400 кВт)                                                 </t>
  </si>
  <si>
    <t>Строительство трансформаторных подстанций (ТП), за исключением
распределительных трансформаторных подстанций (РТП),
с уровнем напряжения до 35 кВ</t>
  </si>
  <si>
    <t>Трансформаторные подстанции (ТП), за исключением 
распределительных трансформаторных подстанций 
(РТП) 6/0,4; 10/0,4; 20/0,4; 6/10(10/6); 10/20 (20/10); 6/20 (20/6)</t>
  </si>
  <si>
    <t>1.3.1.4.2.1.2</t>
  </si>
  <si>
    <t xml:space="preserve">Расходы на строительство введенных в эксплуатацию объектов электросетевого хозяйства
для целей технологического присоединения и для целей реализации иных мероприятий инвестиционной программы, 
а также на обеспечение средствами коммерческого учета электрической энергии (мощности)
филиала ПАО "Россети Северный Кавказ" - "Карачаево-Черкесскэнерго"  за  2020-2022 гг.
</t>
  </si>
  <si>
    <t>Расходы на выполнение мероприятий по технологическому присоединению,
предусмотренным подпунктами «а» и «в» пункта 16 Методических указаний, за 2022 год
(филиал "ПАО Россети Северный Кавказ" - "Карачаево-Черкесскэнерго")</t>
  </si>
  <si>
    <t xml:space="preserve">Строительство ВЛ-0,4 кВ от КТП-222/533 протяженностью 0,25 км </t>
  </si>
  <si>
    <t xml:space="preserve">Строительство ВЛ-0,4 кВ от ТП 92/313 протяженность 0,24 км </t>
  </si>
  <si>
    <t xml:space="preserve">Строительство ВЛ-0,4 кВ от ТП-10/858 протяженностью 0,4 км </t>
  </si>
  <si>
    <t>Строительство ВЛ-0,4 кВ от КТП 239/370 протяженностью 0,4 км; строительство  КТП 239/370 250 кВА</t>
  </si>
  <si>
    <t xml:space="preserve">Строительство ВЛ-10 кВ от Ф-409 ПС 110/35/10/6 кВ Эркен-Шахар протяженностью 1,0 км  для технологического присоединения СЦЭТВ </t>
  </si>
  <si>
    <t xml:space="preserve">Строительство ВЛ-6 кВ от Ф-676 ПС Преградная протяженностью 1,55 км  для технологического присоединения СЦЭТВ </t>
  </si>
  <si>
    <t>Строительство ТП-229/319 63 кВА</t>
  </si>
  <si>
    <t xml:space="preserve">Строительство КТП -93/322 100 кВА </t>
  </si>
  <si>
    <t xml:space="preserve">Строительство ВЛ-0,4 кВ от ТП-93/322 протяженостью 0,40 км </t>
  </si>
  <si>
    <t>1.3.1.4.1.1.124</t>
  </si>
  <si>
    <t>1.3.1.4.1.1.127</t>
  </si>
  <si>
    <t>1.3.1.4.1.1.128</t>
  </si>
  <si>
    <t>1.3.1.4.1.1.131</t>
  </si>
  <si>
    <t xml:space="preserve">Строительство КТП-223/347 630 кВА  </t>
  </si>
  <si>
    <t xml:space="preserve">Строительство КТП-234/953 250 кВА </t>
  </si>
  <si>
    <t xml:space="preserve">Реконструкция ВЛ-10 кВ от Ф-859 с увеличением протяженности на 0,05 км (Ч00078076); строительство ВЛ-0,4 кВ от КТП 111/859 протяженностью 0,33 км; строительство КТП 111/859 160 кВА </t>
  </si>
  <si>
    <t>Строительство ВЛ-0,4 кВ от ТП-230/342 протяженностью 0,15 км</t>
  </si>
  <si>
    <t xml:space="preserve">Строительство ВЛ-10 кВ от Ф-594 протяженностью 1,80 км; строительство ТП-354/594 25 кВА </t>
  </si>
  <si>
    <t xml:space="preserve">Строительство ВЛ-0,4 кВ от ТП-173/958 протяженностью 0,51 км </t>
  </si>
  <si>
    <t xml:space="preserve">Реконструкция ВЛ-0,4 кВ от ТП-34/859 с увеличением протяженности на 0,03 км </t>
  </si>
  <si>
    <t xml:space="preserve">Реконстукция ВЛ-0,4 кВ от КТП-31/144 ВЛ-10 кВ Ф-144 ПС Кавказская с увеличением протяженности на 0,03 км </t>
  </si>
  <si>
    <t xml:space="preserve">Реконструкция ВЛ-0,4 кВ от ТП-57/859 с увеличением протяженности на 0,16 км </t>
  </si>
  <si>
    <t>Реконструкция ВЛ-0,4 кВ от ТП-11/857 с увеличением протяженности на 0,45 км</t>
  </si>
  <si>
    <t xml:space="preserve">Реконструкция ВЛ-0,4 кВ от ТП-21/859 с увеличением протяженности на 0,25 км </t>
  </si>
  <si>
    <t xml:space="preserve">Реконструкция ВЛ-0,4 кВ от ТП-37/859 с увеличением протяженности на 0,23 км </t>
  </si>
  <si>
    <t>Реконструкция ВЛ-0,4 кВ от КТП-31/144 ВЛ-10 кВ Ф-144 ПС Кавказская с увеличением протяженности на 0,35 км</t>
  </si>
  <si>
    <r>
      <t xml:space="preserve">Реконструкция ВЛ-10 кВ от Ф-144 ПС Кавказская с увеличением протяженности на 0,50 км; </t>
    </r>
    <r>
      <rPr>
        <sz val="12"/>
        <color rgb="FFFF0000"/>
        <rFont val="Arial Narrow"/>
        <family val="2"/>
        <charset val="204"/>
      </rPr>
      <t xml:space="preserve">строительство  КТП 28/144  100 кВА </t>
    </r>
    <r>
      <rPr>
        <sz val="12"/>
        <rFont val="Arial Narrow"/>
        <family val="2"/>
        <charset val="204"/>
      </rPr>
      <t xml:space="preserve">                                                    </t>
    </r>
  </si>
  <si>
    <t xml:space="preserve">Реконструкция ВЛ-0,4 кВ от ТП-37/859 с увеличением протяженности на 0,15 км </t>
  </si>
  <si>
    <t xml:space="preserve">Реконструкция ВЛ-10 кВ от Ф-431 с увеличением протяженности на 0,35 км; строительство КТП-19/431 160 кВА </t>
  </si>
  <si>
    <t xml:space="preserve">Реконструкция ВЛ-10 кВ от Ф-319 с увеличением протяженности на 2,4 км </t>
  </si>
  <si>
    <t xml:space="preserve">Строительство ВЛ-0,4 кВ от ТП-19/431 протяженностью 0,35 км </t>
  </si>
  <si>
    <t xml:space="preserve">Реконструкция ВЛ-0,4 кВ от ТП-6/279 с увеличением протяженности на 0,15 км </t>
  </si>
  <si>
    <t xml:space="preserve">Реконструкция ВЛ-0,4 кВ от ТП-21/859 с увеличением протяженности на 0,09 км </t>
  </si>
  <si>
    <t>Реконструкция ВЛ-0,4 кВ от ТП77/859 с увеличением протяженности на 0,06 км</t>
  </si>
  <si>
    <t>Реконструкция ВЛ-0,4 кВ от ТП-2/801 с увеличением протяженности на 0,32 км</t>
  </si>
  <si>
    <t xml:space="preserve">Реконструкция ВЛ-0,4 кВ от ТП-51/859 с увеличением протяженности на 0,07 км </t>
  </si>
  <si>
    <t>Реконструкция ВЛ-0,4 кВ КТП-296/514 у увеличением протяженности на 0,3 км</t>
  </si>
  <si>
    <t xml:space="preserve">Реконструкция ВЛ-0,4 кВ от КТП-77/859 с увеличением протяженности на 0,22 км </t>
  </si>
  <si>
    <t xml:space="preserve">Реконструкция ВЛ-10 кВ от Ф-340 с увеличением протяженности на 0,40 км; строительство ВЛ-0,4 от КТП-205/340 протяженностью  1,50 км; строительство КТП 205/340 -160 кВА </t>
  </si>
  <si>
    <t>Строительство ВЛ-0,4 от КТП-205/340 протяженностью  1,50 км</t>
  </si>
  <si>
    <t xml:space="preserve">Реконструкция ВЛ-0,4кВ от ТП-6/279 ВЛ-10 кВ ПС У-Джегута с увеличением  протяженности на 0,24 км </t>
  </si>
  <si>
    <t xml:space="preserve">Реконструкция ВЛ-0,4 кВ от ТП-10/274 с увеличением протяженности на 0,29 км </t>
  </si>
  <si>
    <t>1.3.1.4.1.1.132</t>
  </si>
  <si>
    <t>1.3.1.4.1.1.133</t>
  </si>
  <si>
    <t>1.3.1.4.1.1.135</t>
  </si>
  <si>
    <t>1.3.1.4.1.1.138</t>
  </si>
  <si>
    <t>1.3.1.4.1.1.139</t>
  </si>
  <si>
    <t>1.3.1.4.1.1.141</t>
  </si>
  <si>
    <t>1.3.1.4.1.1.142</t>
  </si>
  <si>
    <t>1.3.1.4.1.1.143</t>
  </si>
  <si>
    <t>1.3.1.4.1.1.144</t>
  </si>
  <si>
    <t>1.3.1.4.1.1.145</t>
  </si>
  <si>
    <t>1.3.1.4.1.1.146</t>
  </si>
  <si>
    <t>1.3.1.4.1.1.149</t>
  </si>
  <si>
    <t>1.3.1.4.1.1.150</t>
  </si>
  <si>
    <t>1.3.1.4.1.1.151</t>
  </si>
  <si>
    <t>1.3.1.4.1.1.152</t>
  </si>
  <si>
    <t xml:space="preserve">Реконструкция ВЛ-10 кВ от Ф-347 с увеличением протяженности на 0,5 км; строительство КТП-217/347 250 кВА   </t>
  </si>
  <si>
    <t xml:space="preserve">Реконструкция ВЛ-10 кВ от Ф-347 с увеличением протяженности на 0,07 км; строительство КТП-233/347 250 кВА                                                           </t>
  </si>
  <si>
    <t xml:space="preserve">Реконструкция ВЛ-10 кВ от Ф-347 с увеличением протяженности на 0,40 км; строительство КТП-231/347 250 кВА </t>
  </si>
  <si>
    <t xml:space="preserve">Строительство ВЛ-10 кВ от Ф-558 протяженностью 1,60 км; строительство МТП-355/558 100 кВА </t>
  </si>
  <si>
    <t xml:space="preserve">Реконструкция ВЛ-10 кВ от Ф-469 с увеличением протяженности на 0,25 км; строительство ВЛ-0,4 кВ от КТП 35/469 протяженностью 0,05 км; строительство КТП 35/469 160 кВА </t>
  </si>
  <si>
    <t xml:space="preserve">Реконструкция ВЛ-0,4 кВ от ТП-19/154 с увеличением протяженности на 0,40 км </t>
  </si>
  <si>
    <t xml:space="preserve">Реконструкция ВЛ-0,4 кВ от ТП-268/514 с увеличением протяженности на 0,60 км </t>
  </si>
  <si>
    <t xml:space="preserve">Реконструкция ВЛ-10 кВ от Ф-344 с увеличением пртяженности на 0,10 км </t>
  </si>
  <si>
    <t xml:space="preserve">Реконструкция ВЛ-10 кВ от Ф-431 с увеличением протяженности на 0,90 км </t>
  </si>
  <si>
    <t xml:space="preserve">Строительство КЛ-10 кВ от Ф-347 протяженностью 3,0 км (140 кВт)                                                           </t>
  </si>
  <si>
    <t>Строительство ТП-13/120 100 кВА</t>
  </si>
  <si>
    <t>Строительство ТП-62/858 250 кВА</t>
  </si>
  <si>
    <t xml:space="preserve">строительство  КТП 28/144  100 кВА </t>
  </si>
  <si>
    <t>Строительство КТП-20/467 160 кВА</t>
  </si>
  <si>
    <t>Строительство ТП-73/468 160 кВА</t>
  </si>
  <si>
    <t>строительство КТП 14/857 160 кВА</t>
  </si>
  <si>
    <t xml:space="preserve"> строительство КТП-19/431 160 кВА </t>
  </si>
  <si>
    <t>строительство  КТП 239/370 250 кВА</t>
  </si>
  <si>
    <t xml:space="preserve">строительство КТП 205/340 -160 кВА </t>
  </si>
  <si>
    <t>Строительство КТП Ф-676 0,063 МВА</t>
  </si>
  <si>
    <t xml:space="preserve">строительство ТП-65/456 63 кВА </t>
  </si>
  <si>
    <t xml:space="preserve">строительство ТП 22/120 160 кВА </t>
  </si>
  <si>
    <t xml:space="preserve">строительство МТП-355/558 100 кВА </t>
  </si>
  <si>
    <t xml:space="preserve">строительство КТП-233/347 250 кВА                                                           </t>
  </si>
  <si>
    <t xml:space="preserve">строительство КТП-231/347 250 кВА </t>
  </si>
  <si>
    <t>строительство КТП 111/859 160 кВА</t>
  </si>
  <si>
    <t xml:space="preserve">строительство КТП 35/469 160 кВА </t>
  </si>
  <si>
    <t xml:space="preserve">строительство ТП-354/594 25 кВА </t>
  </si>
  <si>
    <t>Трансформаторная мощность от 400 кВА до 1000 кВА вкл.</t>
  </si>
  <si>
    <t>4.1.3.2.1</t>
  </si>
  <si>
    <t>4.1.3.2.2</t>
  </si>
  <si>
    <t>4.1.3.2.3</t>
  </si>
  <si>
    <t>4.1.3.2.4</t>
  </si>
  <si>
    <t>4.1.3.2.5</t>
  </si>
  <si>
    <t>4.1.3.2.6</t>
  </si>
  <si>
    <t>4.1.3.2.7</t>
  </si>
  <si>
    <t>4.1.3.2.8</t>
  </si>
  <si>
    <t>4.1.3.2.9</t>
  </si>
  <si>
    <t>4.1.3.2.30</t>
  </si>
  <si>
    <t>4.1.3.2.31</t>
  </si>
  <si>
    <t>4.1.3.2.32</t>
  </si>
  <si>
    <t>4.1.3.2.33</t>
  </si>
  <si>
    <t>4.1.3.2.34</t>
  </si>
  <si>
    <t>Строительство ВЛ-10 кВ от Ф-347 протяженностью 0,40 км</t>
  </si>
  <si>
    <t>Строительство ВЛ-10 кВ от Ф-956 протяженностью 0,06 км</t>
  </si>
  <si>
    <t xml:space="preserve">строительство КТП-217/347 400 кВА   </t>
  </si>
  <si>
    <t>4.1.4.2.3</t>
  </si>
  <si>
    <t>4.1.2.2.1</t>
  </si>
  <si>
    <t>4.1.2.2.2</t>
  </si>
  <si>
    <t>4.1.2.2.3</t>
  </si>
  <si>
    <t>4.1.2.2.4</t>
  </si>
  <si>
    <t>4.1.2.2.5</t>
  </si>
  <si>
    <t>4.1.2.2.6</t>
  </si>
  <si>
    <t>4.1.2.2.15</t>
  </si>
  <si>
    <t>4.1.2.2.16</t>
  </si>
  <si>
    <t>Строительство  ПКУ-10 кВ на ВЛ-10 кВ Ф-344</t>
  </si>
  <si>
    <t xml:space="preserve">Строительство ПКУ-10 на ВЛ-10 кВ Ф-403 </t>
  </si>
  <si>
    <t xml:space="preserve">Строительство  ПКУ-10 кВ на ВЛ-10 кВ Ф-350 от ПС Электроизолит  </t>
  </si>
  <si>
    <t xml:space="preserve">Строительство  ПКУ-10 кВ на ВЛ-10 кВ Ф-360 от ПС Электроизолит  </t>
  </si>
  <si>
    <t xml:space="preserve">Строительство ПКУ-10 на ВЛ-10 кВ Ф-347 </t>
  </si>
  <si>
    <t>Строительство ПКУ-10 на ВЛ-10 кВ Ф-345</t>
  </si>
  <si>
    <t xml:space="preserve">Строительство ПКУ-10 на ВЛ-10 кВ Ф-225 </t>
  </si>
  <si>
    <t xml:space="preserve">Строительство ПКУ-10 кВ на ВЛ-10 кВ от Ф-344 </t>
  </si>
  <si>
    <t xml:space="preserve">Строительство ПКУ-10 кВ на ВЛ-10 кВ от Ф-347 </t>
  </si>
  <si>
    <t>Модернизация Пункта трансфорного КТП-630-10/0,4 кВ; КТП №224/344-Установка Прибора э/энергии (КЧ-002094)</t>
  </si>
  <si>
    <t>Строительство ПКУ-10 кВ на ВЛ-10 кВ от Ф-347</t>
  </si>
  <si>
    <t>7.2.3.24</t>
  </si>
  <si>
    <t>7.2.3.25</t>
  </si>
  <si>
    <t>7.2.3.26</t>
  </si>
  <si>
    <t>7.2.3.27</t>
  </si>
  <si>
    <t>7.2.3.28</t>
  </si>
  <si>
    <t>7.2.3.29</t>
  </si>
  <si>
    <t>7.2.3.30</t>
  </si>
  <si>
    <t>7.2.3.31</t>
  </si>
  <si>
    <t>7.2.3.32</t>
  </si>
  <si>
    <t>7.2.3.33</t>
  </si>
  <si>
    <t>7.2.2.18</t>
  </si>
  <si>
    <t>7.2.2.19</t>
  </si>
  <si>
    <t>7.2.2.20</t>
  </si>
  <si>
    <t>7.2.2.21</t>
  </si>
  <si>
    <t>7.2.2.22</t>
  </si>
  <si>
    <t>7.2.2.23</t>
  </si>
  <si>
    <t>7.2.2.24</t>
  </si>
  <si>
    <t>7.2.2.25</t>
  </si>
  <si>
    <t>7.2.2.26</t>
  </si>
  <si>
    <t xml:space="preserve">Реконструкция ВЛ-10 кВ от Ф-347 с увеличением протяженности на 0,58 км (Ч00003120); строительство КТП 230/347 250 кВт для энергоснабжения строительной площадки </t>
  </si>
  <si>
    <t xml:space="preserve">Реконструкция ВЛ-10 кВ Ф-720 с увеличением протяженности на 0,25 км; строительство ВЛ-0,4 кВ от КТП-31/720 протяженностью 0,03 км; строительство КТП-31/720 400 кВА </t>
  </si>
  <si>
    <t xml:space="preserve">Строительство  двухцепной ВЛ-10 кВ протяженостью 12 км для технологического присоединения "Хабезский гипсовый завод"  (Договор №1356/2019/КЧР/ХРЭС 27.08.2020; ТУ №1356/2019/КЧФ/ХРЭС 10.03.2020-4700 кВт)                                                                 </t>
  </si>
  <si>
    <t>1.3.1.4.2.1.1</t>
  </si>
  <si>
    <t>1.3.1.4.2.1.4</t>
  </si>
  <si>
    <t>1.3.1.4.2.1.5</t>
  </si>
  <si>
    <t>1.3.1.4.2.1.7</t>
  </si>
  <si>
    <t xml:space="preserve">Реконструкция ВЛ-10 кВ от Ф-347 с увеличением протяженности на 0,06 км (Ч00003120); Строительство КТП 242/347-160 кВА (Договор №35914/2022/КЧР/ЗРЭС 24.08.2022; ТУ №35914/2022/КЧР/ЗРЭС 27.07.2022-200 кВт) Байрамукова С.Х.                                </t>
  </si>
  <si>
    <t xml:space="preserve">Строительство ВЛ-10 кВ от Ф-956 протяженностью 0,55 км; строительство КТП-249/347 400 кВА; строительство КЛ-10 кВ от Ф-956 протяженностьтю 0,10 км ( Договор №36185/2022/КЧР/ЗРЭС 03.10.2022; ТУ №36185/2022/КЧР/ЗРЭС 01.09.2022-250 кВт) АО "БРИНОС"                                          </t>
  </si>
  <si>
    <t xml:space="preserve">Реконструкция ВЛ-10 кВ от Ф-345 с увеличением протяженности на 0,43 км ; строительство КТП-248/345 160 кВА (Договор №36106/2022/КЧР/ЗРЭС 23.09.2022; ТУ№36106/2022/КЧР/ЗРЭС 15.08.2022-160 кВт) Апсов Т.М.    </t>
  </si>
  <si>
    <t xml:space="preserve">Строительство  участка ВЛ 10 кВ Ф-553 ПС "Учкекен" опора №10/3 протяженностью 60 м и строительство ПКУ 10 кВ для техприсоединения (Договор №3330/2021/КЧР/МКРЭС от 07.06.2021-480 кВт).                                                   </t>
  </si>
  <si>
    <t xml:space="preserve">Строительство КТП 224/344 630 кВт для техприсоединения гостевого дома                                       </t>
  </si>
  <si>
    <t>4.1.3.2.35</t>
  </si>
  <si>
    <t>4.1.3.2.36</t>
  </si>
  <si>
    <t xml:space="preserve">Реконструкция ВЛ-10 кВ от Ф-345 с увеличением протяженности на 0,43 км ; строительство КТП-248/345 160 кВА (Договор №36106/2022/КЧР/ЗРЭС 23.09.2022; ТУ№36106/2022/КЧР/ЗРЭС 15.08.2022-160 кВт) Апсов Т.М.      </t>
  </si>
  <si>
    <t xml:space="preserve">Строительство  ПКУ-10 кВ на ВЛ-10 кВ Ф-347 </t>
  </si>
  <si>
    <t>ставка</t>
  </si>
  <si>
    <t>ИТОГО</t>
  </si>
  <si>
    <t>с опорами</t>
  </si>
  <si>
    <t>Строительство ВЛ-0,4 кВ (L - 100 м) 
от ТП-10/682 6 кВт)</t>
  </si>
  <si>
    <t>без опор</t>
  </si>
  <si>
    <t>Реконструкция ВЛ-0,4 кВ от ТП-168/347 
с увеличением протяженности на 0,13 км (15 кВт)</t>
  </si>
  <si>
    <t>Реконструкция ВЛ-10 кВ от Ф-227 
с увел протяж на 0,48 км (13 кВт)</t>
  </si>
  <si>
    <t>от демонтажа</t>
  </si>
  <si>
    <t>1.3.1.4.1.1.157</t>
  </si>
  <si>
    <t>1.3.1.4.1.1.158</t>
  </si>
  <si>
    <t>1.3.1.4.1.1.159</t>
  </si>
  <si>
    <t>1.3.1.4.1.1.160</t>
  </si>
  <si>
    <t>1.3.1.4.1.1.161</t>
  </si>
  <si>
    <t>1.3.1.4.1.1.165</t>
  </si>
  <si>
    <t>1.3.1.4.1.1.167</t>
  </si>
  <si>
    <t>1.3.1.4.1.1.169</t>
  </si>
  <si>
    <t>1.3.1.4.1.1.170</t>
  </si>
  <si>
    <t>1.3.1.4.1.1.171</t>
  </si>
  <si>
    <t>1.3.1.4.1.1.172</t>
  </si>
  <si>
    <t>1.3.1.4.1.1.173</t>
  </si>
  <si>
    <t>1.3.1.4.1.1.174</t>
  </si>
  <si>
    <t>1.3.1.4.1.1.176</t>
  </si>
  <si>
    <t>1.3.1.4.1.1.177</t>
  </si>
  <si>
    <t>1.3.1.4.1.1.178</t>
  </si>
  <si>
    <t>1.3.1.4.1.1.179</t>
  </si>
  <si>
    <t>1.3.1.4.1.1.180</t>
  </si>
  <si>
    <t>1.3.1.4.1.1.181</t>
  </si>
  <si>
    <t>1.3.1.4.1.1.182</t>
  </si>
  <si>
    <t xml:space="preserve">Реконструкция ВЛ-10 кВ от Ф-347 с увеличением протяженности на 0,40 км (Ч00003120); строительство КТП-231/347 250 кВА
</t>
  </si>
  <si>
    <t>2.1.1.2.3.1.2</t>
  </si>
  <si>
    <t>2.1.1.2.3.1.3</t>
  </si>
  <si>
    <t>Строительство ТП 15/141 40 кВА (15 кВт)</t>
  </si>
  <si>
    <t>столбового типа</t>
  </si>
  <si>
    <t>4.1.2.3.1</t>
  </si>
  <si>
    <t>Строительство ТП-131/672  160 кВА (100 кВт)</t>
  </si>
  <si>
    <t>Строительство ТП-133/859  160 кВА  (40 кВт)</t>
  </si>
  <si>
    <t>Строительство КТП- 118/672 250 кВА (30 кВт)</t>
  </si>
  <si>
    <t>4.1.5</t>
  </si>
  <si>
    <t>4.1.5.2</t>
  </si>
  <si>
    <t>4.1.5.2.1</t>
  </si>
  <si>
    <t>4.1.5.2.2</t>
  </si>
  <si>
    <t>7.1.</t>
  </si>
  <si>
    <t>Однофазные</t>
  </si>
  <si>
    <t>7.1.1</t>
  </si>
  <si>
    <t>Модернизация ВЛ-0,4 кВ от ТП-11/857 (КЧ0097380)-Установка Шкафа учета э/эн в составе счетчик</t>
  </si>
  <si>
    <t>7.1.2</t>
  </si>
  <si>
    <t>Модернизация ВЛ-0,4 кВ от ТП-57/859 (Ч00000078)-Установка Шкафа учета э/эн в составе счетчик</t>
  </si>
  <si>
    <t>7.1.3</t>
  </si>
  <si>
    <t xml:space="preserve">Модернизация  ВЛ-0,4 кВ от ТП-63/227 (Ч00091032)-Установка Шкафа учета э/эн в составе счетчик </t>
  </si>
  <si>
    <t>7.1.4</t>
  </si>
  <si>
    <t xml:space="preserve">Модернизация ВЛ-0,4 кВ от ТП-73/140 (Ч00001021)-Установка Шкафа учета э/эн в составе счетчик </t>
  </si>
  <si>
    <t>7.1.5</t>
  </si>
  <si>
    <t xml:space="preserve">Модернизация ВЛ-0,4 кВ от ТП-48/227 (Ч00006485)-Установка Шкафа учета э/эн в составе счетчик </t>
  </si>
  <si>
    <t>7.1.6</t>
  </si>
  <si>
    <t xml:space="preserve">Модернизация ВЛ-0,4 кВ от ТП-3/859 (Ч00000087)-Установка Шкафа учета э/эн в составе счетчик </t>
  </si>
  <si>
    <t>7.1.7</t>
  </si>
  <si>
    <t xml:space="preserve">Модернизация ВЛ-0,4 кВ от ТП-11/857 (КЧ0096146)-Установка Шкафа учета э/эн в составе счетчик </t>
  </si>
  <si>
    <t>7.1.8</t>
  </si>
  <si>
    <t xml:space="preserve">Модернизация ВЛ-0,4 кВ от ТП-1/204  (Ч00000166) -Установка счетчика сплит исполнения в комплекте с пультом </t>
  </si>
  <si>
    <t>7.1.9</t>
  </si>
  <si>
    <t xml:space="preserve">Модернизация ВЛ-0,4 кВ от ТП 1/204  (Ч00000166) -Установка счетчика сплит исполнения в комплекте с пультом                                                        </t>
  </si>
  <si>
    <t>7.1.10</t>
  </si>
  <si>
    <t xml:space="preserve">Модернизация ВЛ-0,4кВ от КТП-31/144 ВЛ-10 Ф-144 (КЧ0098084)-Установка Шкафа учета э/эн в составе счетчик </t>
  </si>
  <si>
    <t>7.1.11</t>
  </si>
  <si>
    <t xml:space="preserve">Модернизация ВЛ-0,4кВ от КТП-31/144 ВЛ-10 Ф-144 (КЧ0098084)-Установка счетчика сплит исполнения в комплекте с пультом </t>
  </si>
  <si>
    <t>7.1.12</t>
  </si>
  <si>
    <t xml:space="preserve">Модернизация ВЛ-0,4 кВ от ТП-119/859 (Ч00000083)-Установка счетчика сплит исполнения в комплекте с пультом </t>
  </si>
  <si>
    <t>7.1.13</t>
  </si>
  <si>
    <t xml:space="preserve">Модернизация ВЛ-0,4 кВ от ТП-34/859 (Ч00000068)-Установка счетчика сплит исполнения в комплекте с пультом </t>
  </si>
  <si>
    <t>7.1.14</t>
  </si>
  <si>
    <t xml:space="preserve">Модернизация ВЛ-0,4 кВ от ТП-51/859 (КЧ0097785)-Установка счетчика сплит исполнения в комплекте с пультом </t>
  </si>
  <si>
    <t>7.1.15</t>
  </si>
  <si>
    <t xml:space="preserve">Модернизация ВЛ-0,4 кВ от КТП-31/144 ВЛ-10 кВ Ф-144 ПС Кавказская (КЧ0098084)-Установка Шкафа учета э/эн в составе счетчик                                                        </t>
  </si>
  <si>
    <t>7.1.16</t>
  </si>
  <si>
    <t xml:space="preserve">Модернизация ВЛ-0,4 кВ от КТП-31/144 ВЛ-10 кВ Ф-144 ПС Кавказская (КЧ0098084)-Установка Шкафа учета э/эн в составе счетчик </t>
  </si>
  <si>
    <t>7.1.17</t>
  </si>
  <si>
    <t xml:space="preserve">Модернизация ВЛ-0,4 кВ от ТП-50/859 2,0 км, ТП-51/859 1,61 км (Ч00000077)-Установка Шкафа учета э/эн в составе счетчик </t>
  </si>
  <si>
    <t>7.1.18</t>
  </si>
  <si>
    <t xml:space="preserve">Модернизация ВЛ-0,4 кВ от ТП-9/859-Установка счетчика сплит исполнения в комплекте с пультом (Ч00000066)                                                          </t>
  </si>
  <si>
    <t>7.1.19</t>
  </si>
  <si>
    <t xml:space="preserve">Модернизация ВЛ-0,4 кВ от ТП-77/859-Установка счетчика сплит исполнения в комплекте с пультом (КЧ0097376)                                    </t>
  </si>
  <si>
    <t>7.1.20</t>
  </si>
  <si>
    <t xml:space="preserve">Модернизация ВЛ-0,4 кВ от ТП-88/859-Установка счетчика сплит исполнения в комплекте с пультом (Ч00000080)                                            </t>
  </si>
  <si>
    <t>7.1.21</t>
  </si>
  <si>
    <t xml:space="preserve">Модернизация ВЛ-0,4 кВ от ТП-34/859-Установка счетчика сплит исполнения в комплекте с пультом (Ч00000068)                               </t>
  </si>
  <si>
    <t>7.1.22</t>
  </si>
  <si>
    <t xml:space="preserve">Модернизация ВЛ-0,4 кВ от ТП 63/227 -Установка счетчика сплит исполнения в комплекте с пультом (Ч00091032)                                                                       </t>
  </si>
  <si>
    <t>7.1.23</t>
  </si>
  <si>
    <t xml:space="preserve">Модернизация ВЛ-0,4 кВ от ТП-39/859-Установка счетчика сплит исполнения в комплекте с пультом (Ч00000073) </t>
  </si>
  <si>
    <t>7.1.24</t>
  </si>
  <si>
    <t xml:space="preserve">Модернизация ВЛ-0,4 кВ от ТП-90/859-Установка счетчика сплит исполнения в комплекте с пультом (Ч00000082) </t>
  </si>
  <si>
    <t>7.1.25</t>
  </si>
  <si>
    <t xml:space="preserve">Модернизация ВЛ-0,4 кВ от ТП-3/205 (Ч00078075) -Установка счетчика сплит исполнения в комплекте с пультом </t>
  </si>
  <si>
    <t>7.1.26</t>
  </si>
  <si>
    <t xml:space="preserve">Модернизация ВЛ-0,4 кВ от КТП-16/857 ВЛ-10 кВ Ф-857-Установка счетчика сплит исполнения в комплекте с пультом (КЧ0098254) </t>
  </si>
  <si>
    <t>7.1.27</t>
  </si>
  <si>
    <t>Модернизация ВЛ-0,4 кВ от ТП-37/859 (Ч00000071)-Установка Шкафа учета э/эн в составе счетчик</t>
  </si>
  <si>
    <t>7.1.28</t>
  </si>
  <si>
    <t>7.1.29</t>
  </si>
  <si>
    <t xml:space="preserve">Модернизация ВЛ-0,4 кВ от ТП-57/205-Установка счетчика сплит исполнения в комплекте с пультом (Ч00000141) </t>
  </si>
  <si>
    <t>7.1.30</t>
  </si>
  <si>
    <t>Модернизация ВЛ-0,4 кВ  от ТП 2/194-Установка счетчика сплит исполнения в комплекте с пультом (Ч00001018)</t>
  </si>
  <si>
    <t>7.1.31</t>
  </si>
  <si>
    <t xml:space="preserve">Модернизация ВЛ-0,4 кВ (60,37 км инв №000238)-Установка счетчика сплит исполнения в комплекте с  пультом (Ч00090821) </t>
  </si>
  <si>
    <t>7.1.32</t>
  </si>
  <si>
    <t xml:space="preserve">Модернизация ВЛ-0,4 кВ от КТП-31/144 ВЛ-10 Ф-144 - Установка счетчика сплит исполнения в комплекте с пультом (КЧ0098084) </t>
  </si>
  <si>
    <t>7.1.33</t>
  </si>
  <si>
    <t xml:space="preserve">Модернизация ВЛ-0,4 кВ от ТП-116/227-Установка счетчика сплит исполнения в комплекте с пультом (Ч00000129) </t>
  </si>
  <si>
    <t>7.1.34</t>
  </si>
  <si>
    <t xml:space="preserve">Модернизация ВЛ-0,4 кВ от ТП-10/859-Установка счетчика сплит исполнения в комплекте с пультом (Ч00091024) </t>
  </si>
  <si>
    <t>7.1.35</t>
  </si>
  <si>
    <t xml:space="preserve">Модернизация ВЛ-0,4 кВ от ТП-17/857-Установка счетчика сплит исполнения в комплекте с пультом (Ч00000090) </t>
  </si>
  <si>
    <t>7.1.36</t>
  </si>
  <si>
    <t xml:space="preserve">Модернизация ВЛ-0,4 кВ от ТП-8/857-Установка счетчика сплит исполнения в комплекте с пультом (Ч00000088) </t>
  </si>
  <si>
    <t>7.1.37</t>
  </si>
  <si>
    <t xml:space="preserve">Модернизация ВЛ-0,4 кВ от ТП-14/857-Установка счетчика сплит исполнения в комплекте с пультом </t>
  </si>
  <si>
    <t>7.1.38</t>
  </si>
  <si>
    <t xml:space="preserve">Модернизация ВЛ-0,4 кВ от ТП-33/858 -Установка Шкафа учета э/э в составе счетчик </t>
  </si>
  <si>
    <t>7.1.39</t>
  </si>
  <si>
    <t xml:space="preserve">Модернизация ВЛ-0,4 кВ от ТП-13/143-Установка счетчика сплит исполнения в комплекте с пультом (Ч00001014) </t>
  </si>
  <si>
    <t>7.1.40</t>
  </si>
  <si>
    <t xml:space="preserve">Модернизация ВЛ-0,4 кВ (80,76 км инв№000071)-Установка  счетчика сплит исполнения в комплекте с пультом) </t>
  </si>
  <si>
    <t>7.1.41</t>
  </si>
  <si>
    <t xml:space="preserve">Модернизация ВЛ-0,4 кВ ЗТП-5А/469-Установка счетчика сплит исполнения в комплекте с пультом (Ч00070421) </t>
  </si>
  <si>
    <t>7.1.42</t>
  </si>
  <si>
    <t xml:space="preserve">Модернизация КЛ-0,4 кВ от ЗТП-1/285; ТП-2/285; ТП 3/285-Установка счетчика сплит исполнения в комплекте с пультом (Ч00070968) </t>
  </si>
  <si>
    <t>7.1.43</t>
  </si>
  <si>
    <t>Модернизация ТП-20/яч3 ЦРП Домбай-Установка счетчика сплит исполнения в комплекте с пультом (Ч00071179)</t>
  </si>
  <si>
    <t>7.1.44</t>
  </si>
  <si>
    <t xml:space="preserve">Модернизация ВЛ-0,4 кВ от ТП-14/458 (Ч00070461)-Установка Шкафа учета э/эн в составе счетчик </t>
  </si>
  <si>
    <t>7.1.45</t>
  </si>
  <si>
    <t xml:space="preserve">Модернизация ВЛ-0,4 кВ ТП-10/469-Установка счетчика сплит исполнения в комплекте с пультом (Ч00070403) </t>
  </si>
  <si>
    <t>7.1.46</t>
  </si>
  <si>
    <t xml:space="preserve">Модернизация ВЛ-0,4 кВ от ТП-23/468 -Установка счетчика сплит исполнения в комплекте с пультом (Ч00070410) </t>
  </si>
  <si>
    <t>7.1.47</t>
  </si>
  <si>
    <t>Модернизация ВЛ-0,4 кВ ТП-14/468-Установка счетчика сплит исполнения в комплекте с пультом (Ч00070437)</t>
  </si>
  <si>
    <t>7.1.48</t>
  </si>
  <si>
    <t xml:space="preserve">Модернизация ВЛ-0,4 кВ от ТП-42/451; ТП-36/468; ТП-20/458-Установка счетчика сплит исполнения в комплекте с пультом (Ч00070472)                                       Приказ №КЧФ/ 247 02.06.22         </t>
  </si>
  <si>
    <t>7.1.49</t>
  </si>
  <si>
    <t xml:space="preserve">Модернизация КЛ-0,4 кВ ЗТП-1/285-Установка счетчика сплит исполнения в комплекте с пультом (Ч00070968) </t>
  </si>
  <si>
    <t>7.1.50</t>
  </si>
  <si>
    <t xml:space="preserve">Модернизация ВЛ-0,4 кВ ТП-14/720-Установка счетчика сплит исполнения в комплекте с пультом (Ч00070450) </t>
  </si>
  <si>
    <t>7.1.51</t>
  </si>
  <si>
    <t xml:space="preserve">Модернизация ВЛ-0,4 кВ ТП-26/457-Установка счетчика сплит исполнения в комплекте с пультом (Ч00070439) </t>
  </si>
  <si>
    <t>7.1.52</t>
  </si>
  <si>
    <t>Модернизация ВЛ-0,4кВ ТП-26/457-Установка счетчика сплит исполнения в комплекте с пультом (Ч00070439)</t>
  </si>
  <si>
    <t>7.1.53</t>
  </si>
  <si>
    <t xml:space="preserve">Модернизация ВЛ-0,4 кВ ТП-34/468-Установка счетчика сплит исполнения в комплекте с пультом (Ч00070424) </t>
  </si>
  <si>
    <t>7.1.54</t>
  </si>
  <si>
    <t>Модернизация ВЛ-0,4 кВ от ТП-13/452-Установка счетчика сплит исполнения в комплекте с пультом (Ч00070505) Ф/247 02.06.22</t>
  </si>
  <si>
    <t>7.1.55</t>
  </si>
  <si>
    <t xml:space="preserve">Модернизация ВЛ-0,4 кВ ТП-27/468-Установка счетчика сплит исполнения в комплекте с пультом (Ч00070425) </t>
  </si>
  <si>
    <t>7.1.56</t>
  </si>
  <si>
    <t xml:space="preserve">Модернизация КЛ-0,4 кВ от ЗТП-1/285; 2/285; 3/285-Установка счетчика сплит исполнения в комплекте с пультом (Ч00070968) </t>
  </si>
  <si>
    <t>7.1.57</t>
  </si>
  <si>
    <t xml:space="preserve">Модернизация ВЛ-0,4 кВ от КТП-31/144 ВЛ-10 кВ Ф-144 (КЧ0098084) -Уствновка Шкафа учета э/эн в составе счетчик                                                     </t>
  </si>
  <si>
    <t>7.1.58</t>
  </si>
  <si>
    <t>Модернизация  ВЛ-0,4 кВ от ТП-39/859 -Установка Шкафа учета э/эн в составе счетчик (Ч00000073)</t>
  </si>
  <si>
    <t>7.1.59</t>
  </si>
  <si>
    <t xml:space="preserve">Модернизация ВЛ-0,4 кВ от ТП 48/227 -Установка счетчика сплит исполнения в комплекте с пультом (Ч00006485) </t>
  </si>
  <si>
    <t>7.1.60</t>
  </si>
  <si>
    <t xml:space="preserve">Модернизация ВЛ-0,4 кВ от ТП -34/859-Установка Шкафа учета э/энергии в составе счетчик (Ч00000068) </t>
  </si>
  <si>
    <t>7.1.61</t>
  </si>
  <si>
    <t xml:space="preserve">Модернизация ЗКТП-58 (ЗКТП-58 400 кВА Ф-310 ин.№000158)- Установка Шкафа учета э/энергии в составе счетчик (Ч00090727) </t>
  </si>
  <si>
    <t>7.1.62</t>
  </si>
  <si>
    <t xml:space="preserve">Модернизация ЗКТП-58 (ЗКТП-58 400 кВА Ф-310 ин.№000158 (ЗЭС))- Установка Шкафа учета э/энергии в составе счетчик (Ч00090727) </t>
  </si>
  <si>
    <t>7.1.63</t>
  </si>
  <si>
    <t xml:space="preserve">Модернизация ВЛ-0,4 кВ (80,76 км инв№000071)-Установка  Шкафа учета э/э в составе счетчик (Ч00090822) </t>
  </si>
  <si>
    <t>7.1.64</t>
  </si>
  <si>
    <t>Модернизация ЗКТП-109 (ЗКТП-109 400 кВА Ф-310)-Установка Шкафа учета э/энергии в составе счетчик (Ч00090723)</t>
  </si>
  <si>
    <t>7.1.65</t>
  </si>
  <si>
    <t xml:space="preserve">Модернизация ВЛ-0,4 кВ от КТП-47/227 ВЛ-10 кВ Ф-227 ПС Садовая (КЧ0098126)-Установка Шкафа учета эл/энергии в составе счетчик                                   </t>
  </si>
  <si>
    <t>7.1.66</t>
  </si>
  <si>
    <t xml:space="preserve">Модернизация ВЛ-0,4 кВ от ТП-21/859-Установка счетчика сплит исполнения в комплекте с пультом (КЧ0097381) </t>
  </si>
  <si>
    <t>7.1.67</t>
  </si>
  <si>
    <t xml:space="preserve">Модернизация ВЛ-0,4 кВ от ТП-62/858 ВЛ-10 кВ Ф-858-Установка Шкафа учета э/энергии в составе счетчик (00-001801) </t>
  </si>
  <si>
    <t>7.1.68</t>
  </si>
  <si>
    <t xml:space="preserve">Модернизация ВЛ-0,4 кВ от ТП-2/857 -Установка Шкафа учета э/эн в составе счетчик (Ч00000084) </t>
  </si>
  <si>
    <t>7.1.69</t>
  </si>
  <si>
    <t xml:space="preserve">Модернизация ВЛ-0,4 кВ ТП 18/344 (Ч00003298)-Установка прибора учета э/энергии </t>
  </si>
  <si>
    <t>7.1.70</t>
  </si>
  <si>
    <t xml:space="preserve">Модернизация ВЛ-0,4 кВ от ТП-1/467 -Установка прибора учета э/энергии (Ч00070400) </t>
  </si>
  <si>
    <t>7.1.71</t>
  </si>
  <si>
    <t xml:space="preserve">Модернизация ВЛ-0,4 кВ от ТП-11/471-Установка прибора учета э/энергии (Ч00070620) </t>
  </si>
  <si>
    <t>7.1.72</t>
  </si>
  <si>
    <t xml:space="preserve">Модернизация ВЛ-0,4 кВ от ТП-5А/469 -Установка Шкафа учета э/энергии (Ч00070421)       </t>
  </si>
  <si>
    <t>7.1.73</t>
  </si>
  <si>
    <t xml:space="preserve">Модернизация ВЛ-0,4 кВ ТП-6/720-Установка прибора учета э/знергии (Ч00070398) </t>
  </si>
  <si>
    <t>7.1.74</t>
  </si>
  <si>
    <t xml:space="preserve">Модернизация КТП-43/451 250 кВА-Установка прибора учета э/энергии (Ч00071202) </t>
  </si>
  <si>
    <t>7.1.75</t>
  </si>
  <si>
    <t xml:space="preserve">Модернизация ВЛ-0,4кВ от ТП-3/377-Установка Шкафа учета э/энергии (Ч00004869) </t>
  </si>
  <si>
    <t>7.1.76</t>
  </si>
  <si>
    <t xml:space="preserve">Модернизация ВЛ-0,4 кВ от КТП-31/379-Установка прибора учета э/энергии в составе счетчик (Ч00004921)               </t>
  </si>
  <si>
    <t>7.1.77</t>
  </si>
  <si>
    <t>Модернизация ГКТП-43 (ГКТП-43 250 кВА Ф-308) (ЗЭС-аренда)-Установка Шкафа учета э/энергии в составе счетчик (Ч00090711)</t>
  </si>
  <si>
    <t>7.1.78</t>
  </si>
  <si>
    <t>Модернизация ЗКТП-48 (ЗКТП-48 400 кВА Ф-308)-Установка Шкафа учета э/энергии в составе счетчик (Ч00090703)</t>
  </si>
  <si>
    <t>Модернизация ВЛ-0,4 кВ от ТП-4/859 (Ч00000012)-Установка Шкафа учета э/эн в составе счетчик</t>
  </si>
  <si>
    <t xml:space="preserve">Модернизация ВЛ-0,4 кВ от ТП-8/859 (КЧ0096908 )-Установка Шкафа учета э/эн в составе счетчик </t>
  </si>
  <si>
    <t xml:space="preserve">Модернизация ВЛ-0,4кВ от ТП-31/205 (КЧ0097793)-Установка Шкафа учета э/эн в составе счетчик </t>
  </si>
  <si>
    <t>Модернизация ВЛ-0,4 кВ от ТП-21/857 (Ч00000095)-Установка Шкафа учета э/эн в составе счетчик</t>
  </si>
  <si>
    <t xml:space="preserve">Модернизация ВЛ-0,4 кВ от ТП-28/859 (Ч00000101)-Установка Шкафа учета э/эн в составе счетчик </t>
  </si>
  <si>
    <t>Модернизация ВЛ-0,4 кВ от ТП-3/859 (Ч00000087)-Установка Шкафа учета э/эн в составе счетчик</t>
  </si>
  <si>
    <t>Модернизация ВЛ-0,4 кВ от ТП-33/859 (Ч00000064)-Установка Шкафа учета э/эн в составе счетчик</t>
  </si>
  <si>
    <t>Модернизация ВЛ-0,4 кВ от ТП-33/859 (Ч0000006)-Установка Шкафа учета э/эн в составе счетчик</t>
  </si>
  <si>
    <t>Модернизация ВЛ-0,4 кВ от ТП-11/227 (КЧ0096147)-Установка Шкафа учета э/эн в составе счетчик</t>
  </si>
  <si>
    <t>7.2.2.27</t>
  </si>
  <si>
    <t>Модернизация ВЛ-0,4 кВ от ТП-10/859-Установка Шкафа учета э/эн в составе счетчик</t>
  </si>
  <si>
    <t>7.2.2.28</t>
  </si>
  <si>
    <t xml:space="preserve">Модернизация ВЛ-0,4 кВ от ТП-11/857 (КЧ0096003)-Установка Шкафа учета э/эн в составе счетчик </t>
  </si>
  <si>
    <t>7.2.2.29</t>
  </si>
  <si>
    <t xml:space="preserve">Модернизация ВЛ-0,4 кВ от ТП-11/857 (КЧ0097380)-Установка Шкафа учета э/эн в составе счетчик </t>
  </si>
  <si>
    <t>7.2.2.30</t>
  </si>
  <si>
    <t xml:space="preserve">Модернизация ВЛ-0,4 кВ от ТП-16/857 (КЧ0098254)-Установка Шкафа учета э/эн в составе счетчик </t>
  </si>
  <si>
    <t>7.2.2.31</t>
  </si>
  <si>
    <t>7.2.2.32</t>
  </si>
  <si>
    <t>7.2.2.33</t>
  </si>
  <si>
    <t xml:space="preserve">Модернизация ВЛ-0,4 кВ от ТП-38/859 (Ч00000072) -Установка Шкафа учета э/эн в составе счетчик  </t>
  </si>
  <si>
    <t>7.2.2.34</t>
  </si>
  <si>
    <t xml:space="preserve">Модернизация Модернизация КТП-1 Ф-841 400 кВА(ВЛ-10 кВ Ф-841 1,53 км) (Ч00091020)-Установка Шкафа учета э/эн в составе счетчик </t>
  </si>
  <si>
    <t>7.2.2.35</t>
  </si>
  <si>
    <t>Модернизация ВЛ-0,4 кВ от ТП-57/205 (Ч00000141)-Установка Шкафа учета э/эн в составе счетчик</t>
  </si>
  <si>
    <t>7.2.2.36</t>
  </si>
  <si>
    <t>Модернизация ВЛ-0,4 кВ от ТП-72/246 (Ч00000113)-Установка Шкафа учета э/эн в составе счетчик</t>
  </si>
  <si>
    <t>7.2.2.37</t>
  </si>
  <si>
    <t>Модернизация ВЛ-0,4 кВ от ТП-29/859 (Ч00000102)-Установка Шкафа учета э/эн в составе счетчик</t>
  </si>
  <si>
    <t>7.2.2.38</t>
  </si>
  <si>
    <t xml:space="preserve">Модернизация ВЛ-0,4 кВ от ТП-90/859 (Ч00000082)-Установка Шкафа учета э/эн в составе счетчик </t>
  </si>
  <si>
    <t>7.2.2.39</t>
  </si>
  <si>
    <t xml:space="preserve">Модернизация ВЛ-0,4 кВ от ТП-34/859 (Ч00000068)-Установка Шкафа учета э/эн в составе счетчик </t>
  </si>
  <si>
    <t>7.2.2.40</t>
  </si>
  <si>
    <t>7.2.2.41</t>
  </si>
  <si>
    <t xml:space="preserve">Модернизация ВЛ-0,4 кВ от ТП-37/859 (Ч00000071)-Устан Шкафа учета э/эн в составе счетчик </t>
  </si>
  <si>
    <t>7.2.2.42</t>
  </si>
  <si>
    <t>Модернизация ВЛ-0,4 кВ от КТП-31/205 (КЧ0097793)-Установка Шкафа учета э/эн в составе счетчик</t>
  </si>
  <si>
    <t>7.2.2.43</t>
  </si>
  <si>
    <t xml:space="preserve">Модернизация ВЛ-0,4 кВ от ТП-124/859 (Ч00000098)-Установка Шкафа учета э/эн в составе счетчик </t>
  </si>
  <si>
    <t>7.2.2.44</t>
  </si>
  <si>
    <t xml:space="preserve">Модернизация ВЛ-0,4 кВ от ТП-93/227 (Ч00000124)-Установка Шкафа учета э/эн в составе счетчик </t>
  </si>
  <si>
    <t>7.2.2.45</t>
  </si>
  <si>
    <t xml:space="preserve">Модернизация ВЛ-0,4 кВ от ТП-119/859 (Ч00000083)-Установка Шкафа учета э/эн в составе счетчик </t>
  </si>
  <si>
    <t>7.2.2.46</t>
  </si>
  <si>
    <t xml:space="preserve">Модернизация ВЛ-0,4 кВ от ТП-77/859 (КЧ0097376)-Установка Шкафа учета э/эн в составе счетчик </t>
  </si>
  <si>
    <t>7.2.2.47</t>
  </si>
  <si>
    <t xml:space="preserve">Модернизация ВЛ-0,4 кВ от ТП-21/859 (КЧ0097745)-Установка Шкафа учета э/эн в составе счетчик </t>
  </si>
  <si>
    <t>7.2.2.48</t>
  </si>
  <si>
    <t xml:space="preserve">Модернизация ВЛ-0,4 кВ от ТП-8/859 (КЧ0096908)-Установка Шкафа учета э/эн в составе счетчик </t>
  </si>
  <si>
    <t>7.2.2.49</t>
  </si>
  <si>
    <t>Модернизация ВЛ-0,4 кВ от ТП-39/859 (Ч00000073)-Установка Шкафа учета э/эн в составе счетчки</t>
  </si>
  <si>
    <t>7.2.2.50</t>
  </si>
  <si>
    <t>Модернизация ВЛ-0,4 кВ от КТП-77/859 (КЧ0097376)-Установка Шкафа учета э/эн в составе счетчик</t>
  </si>
  <si>
    <t>7.2.2.51</t>
  </si>
  <si>
    <t xml:space="preserve">Модернизация ВЛ-0,4 кВ от ТП-11/857, Ф-2 0,22 км; ВЛ-0,4 кВ ТП 123/859 0,30 км (КЧ0096146)-Установка Шкафа учета э/эн в составе счетчик </t>
  </si>
  <si>
    <t>7.2.2.52</t>
  </si>
  <si>
    <t>7.2.2.53</t>
  </si>
  <si>
    <t xml:space="preserve">Модернизация ВЛ-0,4 кВ от ТП-1/204 (Ч00000166)-Установка Шкафа учета э/эн в составе счетчик </t>
  </si>
  <si>
    <t>7.2.2.54</t>
  </si>
  <si>
    <t>Модернизация ВЛ-0,4 кВ от ТП-22/207 (Ч00000019) -Установка счетчика сплит исполнения в комплекте с пультом</t>
  </si>
  <si>
    <t>7.2.2.55</t>
  </si>
  <si>
    <t xml:space="preserve">Модернизация ВЛ-0,4 кВ от ТП-24/207 (Ч00000020) -Установка счетчика сплит исполнения в комплекте с пультом </t>
  </si>
  <si>
    <t>7.2.2.56</t>
  </si>
  <si>
    <t>Модернизация ВЛ-0,4 кВ от ТП-68/207 (Ч00001043) -Установка счетчика сплит исполнения в комплекте с пультом</t>
  </si>
  <si>
    <t>7.2.2.57</t>
  </si>
  <si>
    <t xml:space="preserve">Модернизация ВЛ-0,4 кВ от ТП-13/859 (Ч00000071)-Установка Шкафа учета э/эн в составе счетчик </t>
  </si>
  <si>
    <t>7.2.2.58</t>
  </si>
  <si>
    <t xml:space="preserve">Модернизация ВЛ-0,4 кВ от ТП-66/649 (КЧ0098271)-Установка Шкафа учета э/эн в составе счетчик </t>
  </si>
  <si>
    <t>7.2.2.59</t>
  </si>
  <si>
    <t>Модернизация ВЛ-0,4 кВ от ТП-137/646 (Ч00090872)-Установка Шкафа учета э/эн в составе счетчик</t>
  </si>
  <si>
    <t>7.2.2.60</t>
  </si>
  <si>
    <t>Модернизация ТП59 (КЛ-0,4 кВ от ГКТП-59 Ф-672 (КЧ0094499) -Установка счетчика сплит исполнения в комплекте с пультом                                                                     Приказ №КЧФ/275 20.06.2022</t>
  </si>
  <si>
    <t>7.2.2.61</t>
  </si>
  <si>
    <t xml:space="preserve">Модернизация ВЛ-0,4 кВ от ТП-49/227 (Ч00000121) -Установка счетчика сплит исполнения в комплекте с пультом </t>
  </si>
  <si>
    <t>7.2.2.62</t>
  </si>
  <si>
    <t xml:space="preserve">Модернизация ВЛ-0,4 кВ от ТП-37/859(Ч00000071) -Установка счетчика сплит исполнения в комплекте с пультом </t>
  </si>
  <si>
    <t>7.2.2.63</t>
  </si>
  <si>
    <t>Модернизация ВЛ-0,4 кВ от ТП-1/204 (Ч00000166)-Установка счетчика сплит исполнения в комплекте с пультом</t>
  </si>
  <si>
    <t>7.2.2.64</t>
  </si>
  <si>
    <t xml:space="preserve">Модернизация ВЛ-0,4кВ от ТП-18/344-Устан Шкафа учета э/эн в составе счетчик (Ч00003298) </t>
  </si>
  <si>
    <t>7.2.2.65</t>
  </si>
  <si>
    <t xml:space="preserve">Модернизация ВЛ-0,4кВ от ТП-5/279 (Ч00091137)-Установка шкафа учета э/эн в составе счетчик </t>
  </si>
  <si>
    <t>7.2.2.66</t>
  </si>
  <si>
    <t xml:space="preserve">Модернизация ВЛ-0,4 кВ от ТП-2/857-Установка счетчика сплит исполнения в комплекте с пультом (Ч00000084)                          </t>
  </si>
  <si>
    <t>7.2.2.67</t>
  </si>
  <si>
    <t xml:space="preserve">Модернизация ВЛ-0,4 кВ от ТП-124/859 (Ч00000098)-Установка Шкафа учета э/эн в составе счетчик                                         </t>
  </si>
  <si>
    <t>7.2.2.68</t>
  </si>
  <si>
    <t xml:space="preserve">Модернизация ВЛ-0,4 кВ от ТП-13/859-Установка счетчика сплит исполнения в комплекте с пультом (Ч00091026)                                              </t>
  </si>
  <si>
    <t>7.2.2.69</t>
  </si>
  <si>
    <t xml:space="preserve">Модернизация ВЛ-0,4 кВ от ТП-11/857-Установа счетчика сплит исполнения в комплекте с пультом (КЧ0097380)                                                          </t>
  </si>
  <si>
    <t>7.2.2.70</t>
  </si>
  <si>
    <t xml:space="preserve">Модернизация ВЛ-0,4 кВ от ТП-33/859-Установка счетчика сплит исполнения в комплекте с пультом (Ч00000069)                                                        </t>
  </si>
  <si>
    <t>7.2.2.71</t>
  </si>
  <si>
    <t xml:space="preserve">Модернизация ВЛ-0,4 кВ от КТП-31/144 ВЛ-10 кВ Ф-144 ПС Кавказская (КЧ0098084)-Установка Шкафа учета э/эн в составе счетчик                                                          </t>
  </si>
  <si>
    <t>7.2.2.72</t>
  </si>
  <si>
    <t xml:space="preserve">Модернизация ВЛ-0,4 кВ от ТП 116/227 -Установка Шкафа учета э/эн в составе счетчик (Ч00000129)                                                   </t>
  </si>
  <si>
    <t>7.2.2.73</t>
  </si>
  <si>
    <t xml:space="preserve">Модернизация ВЛ-0,4 кВ от ТП 119/859- Установка счетчика сплит исполнения в комплкте с пультом (Ч00000083)                                  </t>
  </si>
  <si>
    <t>7.2.2.74</t>
  </si>
  <si>
    <t xml:space="preserve">Модернизация ВЛ-0,4 кВ от ТП 124/859 -Установка счетчика сплит исполнения в комплекте с пультом (Ч00000098) </t>
  </si>
  <si>
    <t>7.2.2.75</t>
  </si>
  <si>
    <t>7.2.2.76</t>
  </si>
  <si>
    <t>Модернизация ВЛ-0,4 кВ от ТП 70/246-Установка счетчика сплит исполнения в комплекте с пультом (Ч00000089)</t>
  </si>
  <si>
    <t>7.2.2.77</t>
  </si>
  <si>
    <t xml:space="preserve">Модернизация ВЛ-0,4 кВ от ТП 111/160-Установка счетчика сплит исполнения в комплекте с пультом (Ч00000187) </t>
  </si>
  <si>
    <t>7.2.2.78</t>
  </si>
  <si>
    <t xml:space="preserve">Модернизация ВЛ-0,4 кВ от ТП-28/859-Установка счетчика сплит исполнения в компекте с пультом (Ч00000101) </t>
  </si>
  <si>
    <t>7.2.2.79</t>
  </si>
  <si>
    <t xml:space="preserve">Модернизация ВЛ-0,4 кВ от ТП-82/143,Ф-2 (Ч00001019 )-Установка Шкафа учета э/эн в составе счетчик </t>
  </si>
  <si>
    <t>7.2.2.80</t>
  </si>
  <si>
    <t xml:space="preserve">Модернизация ВЛ-0,4 кВ от ТП-35/859 (Ч00000069)-Установка Шкафа учета э/эн в составе счетчик </t>
  </si>
  <si>
    <t>7.2.2.81</t>
  </si>
  <si>
    <t>Модернизация ВЛ-0,4 кВ от ТП-3/859-Установка счетчика сплит исполнения в комплекте с пультом (Ч00000087)</t>
  </si>
  <si>
    <t>7.2.2.82</t>
  </si>
  <si>
    <t>Модернизация ВЛ-0,4 кВ от ТП-8/859-Установка счетчика сплит исполнения в комплекте с пультом (КЧ0096908)</t>
  </si>
  <si>
    <t>7.2.2.83</t>
  </si>
  <si>
    <t>Модернизация ВЛ-0,4 кВ от ТП 8/859-Установка счетчика сплит исполнения в комплекте с пультом (КЧ0096908)</t>
  </si>
  <si>
    <t>7.2.2.84</t>
  </si>
  <si>
    <t xml:space="preserve">Модернизация ВЛ-0,4 кВ от ТП-1/204-Установка счетчика сплит исполнения в комплекте с пультом (Ч00000166) </t>
  </si>
  <si>
    <t>7.2.2.85</t>
  </si>
  <si>
    <t xml:space="preserve">Модернизация ВЛ-0,4 кВ от ТП-33/859-Установка счетчика сплит исполнения в комплекте с пультом (Ч00000064) </t>
  </si>
  <si>
    <t>7.2.2.86</t>
  </si>
  <si>
    <t>7.2.2.87</t>
  </si>
  <si>
    <t xml:space="preserve">Модернизация ВЛ-0,4 кВ от ТП-37/859-Установка счетчика сплит исполнения в комплекте с пультом (Ч00000071) </t>
  </si>
  <si>
    <t>7.2.2.88</t>
  </si>
  <si>
    <t xml:space="preserve">Модернизация ВЛ-0,4 кВ от ТП-21/859-Установка счетчика сплит исполнения в комплекте с пультом (КЧ0097745) </t>
  </si>
  <si>
    <t>7.2.2.89</t>
  </si>
  <si>
    <t xml:space="preserve">Модернизация Трансформатор силовой 10 кВ;ТМГ 11-160/10/0,4; КТП-169/824-Установка счетчика сплит исполнения в комплекте пульт (КЧ0096778)                                              </t>
  </si>
  <si>
    <t>7.2.2.90</t>
  </si>
  <si>
    <t xml:space="preserve">Модернизация ВЛ-0,4 кВ (60,37 км инв №000238)-Установка счетчика сплит исполнения в комплекте с пультом (Ч00090821) </t>
  </si>
  <si>
    <t>7.2.2.91</t>
  </si>
  <si>
    <t>7.2.2.92</t>
  </si>
  <si>
    <t xml:space="preserve">Модернизация Пункт трансформаторный КТП №181, ВЛ-10 кВ Ф-306; 160 кВА-Установка счетчика сплит исполнения в комплекте пультом (КЧ0098269) </t>
  </si>
  <si>
    <t>7.2.2.93</t>
  </si>
  <si>
    <t xml:space="preserve">Модернизация ВЛ-0,4 кВ(60,37 км инв №000238)-Установка счетчика сплит исполнения в комплекте с пультом (Ч00090821) </t>
  </si>
  <si>
    <t>7.2.2.94</t>
  </si>
  <si>
    <t xml:space="preserve">Модернизация ТП 31 КЛ-0,4 кВ от БКТП-31 Ф-653-Установка счетчика сплит исполнения в комплекте с пультом (КЧ0094497) </t>
  </si>
  <si>
    <t>7.2.2.95</t>
  </si>
  <si>
    <t xml:space="preserve">Модернизация ВЛ-0,4 кВ от ТП-4/279 (Ч00079601) -Установка шкафа учета э/эн в составе счетчик </t>
  </si>
  <si>
    <t>7.2.2.96</t>
  </si>
  <si>
    <t xml:space="preserve">Модернизация КТП-5 (КТП-5 100 кВА Ф-653, ин000217)-Установка шкафа учета э/эн в составе счетчик (Ч00090807) </t>
  </si>
  <si>
    <t>7.2.2.97</t>
  </si>
  <si>
    <t>Модернизация ТП-6 (ВЛ-0,4 кВ от ЗТП-6 Ф-646)-Установка шкафа учета э/эн в составе счетчик (КЧ0094489)</t>
  </si>
  <si>
    <t>7.2.2.98</t>
  </si>
  <si>
    <t>Модернизация ТП-8 (КЛ-0,4 кВ от ЗТП-8 Ф-653)-Установка шкафа учета э/эн в составе счетчик (КЧ0094493)</t>
  </si>
  <si>
    <t>7.2.2.99</t>
  </si>
  <si>
    <t>Модернизация ТП-84 (ВЛ-0,4кВ от ЗТП-84 Ф-646)-Установка шкафа учета э/эн в составе счетчик (Ч00090858)</t>
  </si>
  <si>
    <t>7.2.2.100</t>
  </si>
  <si>
    <t xml:space="preserve">Модернизация ВЛ-0,4 кВ от ТП-12/258 (Ч00001382)-Установка шкафа учета э/эн в составе счетчик </t>
  </si>
  <si>
    <t>7.2.2.101</t>
  </si>
  <si>
    <t xml:space="preserve">Модерниз ВЛ-0,4 кВ от ТП-21/258-Установка шкафа учета э/эн в составе счетчик (Ч00001389) </t>
  </si>
  <si>
    <t>7.2.2.102</t>
  </si>
  <si>
    <t xml:space="preserve">Модернизация  ТП-2 КЛ-0,4 кВ от ГКТП-2 Ф-646 -Установка шкафа учета э/эн в составе счетчик (КЧ0094491) </t>
  </si>
  <si>
    <t>7.2.2.103</t>
  </si>
  <si>
    <t xml:space="preserve">Модернизация ВЛ-0,4 кВ от ТП 5/279 -Установка шкафа учета э/эн в составе счетчик (Ч00091137) </t>
  </si>
  <si>
    <t>7.2.2.104</t>
  </si>
  <si>
    <t>Модернизация ВЛ-0,4 кВ от КТП-31/144 ВЛ-10 Ф-144-Установка счетчика сплит исполнения в комплекте с пультом (КЧ0098084)</t>
  </si>
  <si>
    <t>7.2.2.105</t>
  </si>
  <si>
    <t xml:space="preserve">Модернизация ВЛ-0,4 кВ от ТП-57/859-Установка Шкафа учета э/э в составе счетчик (Ч00000078) </t>
  </si>
  <si>
    <t>7.2.2.106</t>
  </si>
  <si>
    <t xml:space="preserve">Модернизация ВЛ-0,4 кВ от ТП-38/127 -Установка счетчика сплит исполнения в комплекте с пультом (Ч00000040) </t>
  </si>
  <si>
    <t>7.2.2.107</t>
  </si>
  <si>
    <t xml:space="preserve">Модернизация ВЛ-0,4 кВ от ТП-57/859-Установка счетчика сплит исполнения в комплекте с пультом (Ч00000078) </t>
  </si>
  <si>
    <t>7.2.2.108</t>
  </si>
  <si>
    <t xml:space="preserve">Модернизация ВЛ-0,4 кВ от ТП-124/859-Установка счетчика сплит исполнения в комплекте с пультом (Ч00000081) </t>
  </si>
  <si>
    <t>7.2.2.109</t>
  </si>
  <si>
    <t xml:space="preserve">Модернизация ВЛ-0,4 кВ от ТП-22/857-Установка счетчика сплит исполнения в комплекте с пультом (Ч00000096) </t>
  </si>
  <si>
    <t>7.2.2.110</t>
  </si>
  <si>
    <t xml:space="preserve">Модернизация ВЛ-0,4 кВ от ТП-10/859-Установка счетчика сплит исплненияо в комплекте с пультом (Ч00091024) </t>
  </si>
  <si>
    <t>7.2.2.111</t>
  </si>
  <si>
    <t xml:space="preserve">Модернизация ВЛ-0,4 кВ от ТП-111/160 -Установка счетчика сплит исполнения в комплекте с пультом (Ч00000187) </t>
  </si>
  <si>
    <t>7.2.2.112</t>
  </si>
  <si>
    <t xml:space="preserve">Модернизация ВЛ-0,4 кВ от ТП-70/246 -Установка счетчика сплит исполнения в комплекте с пультом </t>
  </si>
  <si>
    <t>7.2.2.113</t>
  </si>
  <si>
    <t xml:space="preserve">Модернизация Пункт трансформаторный КТП 10/0,4 кВ №179, ВЛ-10 кВ Ф-824; 100 кВА-Установка счетчика сплит исполнения в комплекте с пультом </t>
  </si>
  <si>
    <t>7.2.2.114</t>
  </si>
  <si>
    <t xml:space="preserve">Модернизация ТП-7 (ВЛ-0,4 кВ от ЗТП-7 Ф-646 (4,3 км) (инв №000023)) (Ч00090842) -Установка шкафа учета э/энергии в составе счетчик </t>
  </si>
  <si>
    <t>7.2.2.115</t>
  </si>
  <si>
    <t xml:space="preserve">Модернизация Трансформаторной подстанции КТП-20 160 кВА Ф-672-Установка шкафа учета э/энергии в составе счетчик (КЧ0091387) </t>
  </si>
  <si>
    <t>7.2.2.116</t>
  </si>
  <si>
    <t xml:space="preserve">Модернизация Трансформаторной подстанции СКТП-67 250 кВА Ф-672-Установка шкафа учета э/энергии в составе счетчик (КЧ0091390) </t>
  </si>
  <si>
    <t>7.2.2.117</t>
  </si>
  <si>
    <t xml:space="preserve">Модернизация ВЛ-0,4 кВ ТП-19/468-Установа счетчика сплит исполнения в комплекте с пультом (Ч00070406) </t>
  </si>
  <si>
    <t>7.2.2.118</t>
  </si>
  <si>
    <t xml:space="preserve">Модернизация ВЛ-0,4 кВ ТП-17/458; ТП-14/468; ТП-1/467-Установа счетчика сплит исполнения в комплекте с пультом (Ч00070437) </t>
  </si>
  <si>
    <t>7.2.2.119</t>
  </si>
  <si>
    <t>Модернизация ЗТП-4/яч 4; 28 ЦРП Домбай-Установка счетчика сплит исполнения в комплекте с пультом (Ч00071283)</t>
  </si>
  <si>
    <t>7.2.2.120</t>
  </si>
  <si>
    <t xml:space="preserve">Модернизация ВЛ-0,4 кВ от ТП-2/463; ТП-4/463; ТП-8/704 -Установка счетчика сплит исполненя в комплекте с  пультом (Ч00070538) </t>
  </si>
  <si>
    <t>7.2.2.121</t>
  </si>
  <si>
    <t>7.2.2.122</t>
  </si>
  <si>
    <t xml:space="preserve">Модернизация ВЛ-0,4кВ ТП-13/287-Установка счетчика сплит исполнения в комплекте с пультом (Ч00070485) </t>
  </si>
  <si>
    <t>7.2.2.123</t>
  </si>
  <si>
    <t>Модернизация ВЛ-0,4 кВ от ТП-12/458 (Ч00070436) -Установка Шкафа учета э/эн в составе счетчик</t>
  </si>
  <si>
    <t>7.2.2.124</t>
  </si>
  <si>
    <t xml:space="preserve">Модернизация ЗТП-4/яч 4; 28 ЦРП Домбай 2х630 кВА-Установка счетчика сплит исполнения в комплекте с  пультом (Ч00071283) </t>
  </si>
  <si>
    <t>7.2.2.125</t>
  </si>
  <si>
    <t xml:space="preserve">Модернизация ВЛ-0,4кВ от ТП-1/452-Установка счетчика сплит исполнения в комплкте с пультом (Ч00070441) </t>
  </si>
  <si>
    <t>7.2.2.126</t>
  </si>
  <si>
    <t>Модернизация ВЛ-0,4 кВ от ТП-10/458; 18/458-Установка счетчика сплит исполнения в комплекте с пультом (Ч00070463)</t>
  </si>
  <si>
    <t>7.2.2.127</t>
  </si>
  <si>
    <t>Модернизация ВЛ-0,4 кВ ТП-19/720-Установка счетчика сплит исполнения в комплекте с пультом (Ч00070542)</t>
  </si>
  <si>
    <t>7.2.2.128</t>
  </si>
  <si>
    <t xml:space="preserve">Модернизация ВЛ-0,4 кВ ТП-3/471-Установка счетчика сплит исполнения в комплекте с пультом (Ч00070610) </t>
  </si>
  <si>
    <t>7.2.2.129</t>
  </si>
  <si>
    <t xml:space="preserve">Модернизация ВЛ-0,4 кВ ТП-4/702-Установка счетчика сплит исполнения в комплекте с пультом (Ч00070555) </t>
  </si>
  <si>
    <t>7.2.2.130</t>
  </si>
  <si>
    <t>Модернизация ВЛ-0,4 кВ от ТП-4/702-Установка счетчика сплит исполнения в комплекте с пультом (Ч00070555)</t>
  </si>
  <si>
    <t>7.2.2.131</t>
  </si>
  <si>
    <t xml:space="preserve">Модернизация ВЛ-0,4 кВ от ЗТП-13/468; ТП-5А/469; ТП-18/469; ТП-5/467-Установка счетчика сплит исполнения в комплекте с пультом (Ч00070421) </t>
  </si>
  <si>
    <t>7.2.2.132</t>
  </si>
  <si>
    <t>Модернизация ВЛ-0,4 кВ ТП-17/458; 14/468; 1/467-Установка счетчика сплит исполнения в комплекте пультом (Ч00070437) (</t>
  </si>
  <si>
    <t>7.2.2.133</t>
  </si>
  <si>
    <t xml:space="preserve">Модернизация ВЛ-0,4 кВ от ТП-15/143 (Ч00001016)-Установка Шкафа учета э/эн в составе счетчик </t>
  </si>
  <si>
    <t>7.2.2.134</t>
  </si>
  <si>
    <t xml:space="preserve">Модернизация ВЛ-0,4 кВ от ТП-35/859-Установка счетчика сплит исполнения в комплекте с пультом (Ч00000069) </t>
  </si>
  <si>
    <t>7.2.2.135</t>
  </si>
  <si>
    <t>7.2.2.136</t>
  </si>
  <si>
    <t xml:space="preserve">Модернизация  ВЛ-0,4 кВ КТП-50/379-Установка Шкафа учета э/энергии (Ч00091113) </t>
  </si>
  <si>
    <t>7.2.2.137</t>
  </si>
  <si>
    <t>Модернизация ВЛ-0,4 кВ от ТП-34/859- Установка прибора учета эл/энергии (Ч00000068)</t>
  </si>
  <si>
    <t>7.2.2.138</t>
  </si>
  <si>
    <t xml:space="preserve">Модернизация ВЛ-0,4 кВ от ТП-8/859-Установка счетчика сплит исполнения в комплекте с пультом (КЧ0096908) </t>
  </si>
  <si>
    <t>7.2.2.139</t>
  </si>
  <si>
    <t xml:space="preserve">Модернизация ВЛ-0,4 кВ от ТП-3/859-Установка счетчика сплит исполнения в комплекте с пультом (Ч00000087) </t>
  </si>
  <si>
    <t>7.2.2.140</t>
  </si>
  <si>
    <t xml:space="preserve">Модернизация ВЛ-0,4 кВ отТП-62/858 ВЛ-10 Ф-858 ПС Заречная (00-001801)-Установка прибора учета э/энергии </t>
  </si>
  <si>
    <t>7.2.2.141</t>
  </si>
  <si>
    <t xml:space="preserve">Модернизация ВЛ-0,4 кВ от ТП-62/858 ВЛ-10 Ф-858 ПС Заречная (00-001801)-Установка прибора учета э/энергии </t>
  </si>
  <si>
    <t>7.2.2.142</t>
  </si>
  <si>
    <t>7.2.2.143</t>
  </si>
  <si>
    <t xml:space="preserve">Модернизация ВЛ-0,4 кВ от ТП-62/858 ВЛ-10 Ф-858 ПС Заречная (00-001801)-Установка прибора учета э/энергии  </t>
  </si>
  <si>
    <t>7.2.2.144</t>
  </si>
  <si>
    <t>7.2.2.145</t>
  </si>
  <si>
    <t xml:space="preserve">Модернизация ВЛ-0,4 кВ от ТП-33/859 -Установка шкафа учета э/эн в составе счетчик (Ч00000064) </t>
  </si>
  <si>
    <t>7.2.2.146</t>
  </si>
  <si>
    <t>Модернизация ВЛ-0,4 кВ от ТП-124/859 -Установка прибора учета э/э в составе счетчик  (Ч00000098)</t>
  </si>
  <si>
    <t>7.2.2.147</t>
  </si>
  <si>
    <t>Модернизация ВЛ-0,4 кВ  ТП 99/344 (Ч00003379)-Установка прибора учета э/энергии в составе счетчик</t>
  </si>
  <si>
    <t>7.2.2.148</t>
  </si>
  <si>
    <t xml:space="preserve">Модернизация Пункта трансформатора КТП-400-10/0,4 кВ; КТП №184/344 (КЧ0098259)-Установка Прибора э/энергии в составе счетчик </t>
  </si>
  <si>
    <t>7.2.2.149</t>
  </si>
  <si>
    <t>Модернизация ВЛ-0,4 кВ от ТП 171/344 ВЛ-10 кВ Ф-344 (КЧ0097768) -Установка прибора учета э/энергии</t>
  </si>
  <si>
    <t>7.2.2.150</t>
  </si>
  <si>
    <t xml:space="preserve">Модернизация ВЛ-0,4 кВ  ТП 99/344 (Ч00003379)-Установка прибора учета э/энергии в составе счетчик </t>
  </si>
  <si>
    <t>7.2.2.151</t>
  </si>
  <si>
    <t xml:space="preserve">Модернизация ВЛ-0,4 кВ  ТП 72/319 (Ч00007679)-Установка прибора учета э/энергии в составе счетчик </t>
  </si>
  <si>
    <t>7.2.2.152</t>
  </si>
  <si>
    <t xml:space="preserve">Модернизация ВЛ-0,4 кВ ТП-102/344 (Ч00006093)-Установка прибора учета э/энергии в составе счетчик </t>
  </si>
  <si>
    <t>7.2.2.153</t>
  </si>
  <si>
    <t xml:space="preserve">Модернизация ВЛ-0,4 кВ от ТП-15/469-Установка Шкафа учета э/энергии (Ч00070408) </t>
  </si>
  <si>
    <t>7.2.2.154</t>
  </si>
  <si>
    <t xml:space="preserve">Модернизация ВЛ-0,4 кВ от ТП-17/469-Установка Шкафа учета э/энергии (Ч00070404) </t>
  </si>
  <si>
    <t>7.2.2.155</t>
  </si>
  <si>
    <t xml:space="preserve">Модернизация ВЛ-0,4 кВ от ЗТП-5А/469 -Установка прибора учета э/энергии (Ч00070421)                 </t>
  </si>
  <si>
    <t>7.2.2.156</t>
  </si>
  <si>
    <t>7.2.2.157</t>
  </si>
  <si>
    <t xml:space="preserve">Модернизация ВЛ-0,4 кВ ТП-12/720-Установка Шкафа учета э/энергии (Ч00070436) </t>
  </si>
  <si>
    <t>7.2.2.158</t>
  </si>
  <si>
    <t xml:space="preserve">Модернизация ВЛ-0,4 кВ ТП-5/471-Установка прибора учета э/знергии (Ч00070458) </t>
  </si>
  <si>
    <t>7.2.2.159</t>
  </si>
  <si>
    <t xml:space="preserve">Модернизация ВЛ-0,4 кВ ТП-5/720-Установка прибора учета э/знергии (Ч00070421) </t>
  </si>
  <si>
    <t>7.2.2.160</t>
  </si>
  <si>
    <t xml:space="preserve">Модернизация ВЛ-0,4 кВ ТП-8/469-Установка Шкафа учета э/энергии (Ч00070402) </t>
  </si>
  <si>
    <t>7.2.2.161</t>
  </si>
  <si>
    <t>Модернизация ВЛ-10 кВ Ф-467-Установка прибора учета э/энергии (Ч00070874)</t>
  </si>
  <si>
    <t>7.2.2.162</t>
  </si>
  <si>
    <t>7.2.2.163</t>
  </si>
  <si>
    <t xml:space="preserve">Модернизация ВЛ-0,4 кВ от КТП-50/379-Установка прибора учета э/энергии (Ч00091113) </t>
  </si>
  <si>
    <t>7.2.2.164</t>
  </si>
  <si>
    <t xml:space="preserve">Модернизация ВЛ-0,4 кВ от КТП-35/379-Установка прибора учета э/энергии (Ч00004923) </t>
  </si>
  <si>
    <t>7.2.2.165</t>
  </si>
  <si>
    <t>Модернизация ВЛ-0,4 кВ от КТП-50/379-Установка прибора учета э/энергии (Ч00091113)</t>
  </si>
  <si>
    <t>7.2.2.166</t>
  </si>
  <si>
    <t>Модернизация ВЛ-0,4 кВ от КТП-39/379-Установка прибора учета э/энергии в составе счетчик (Ч00004969)</t>
  </si>
  <si>
    <t>7.2.2.167</t>
  </si>
  <si>
    <t xml:space="preserve">Модернизация ВЛ-0,4 кВ от КТП-50/677-Установка прибора учета э/энергии в составе счетчик </t>
  </si>
  <si>
    <t>7.2.2.168</t>
  </si>
  <si>
    <t xml:space="preserve">Модернизация ГКТП-14 (ГКТП-14 250 кВА Ф-303)-Установка Шкафа учета э/эн в составе счетчик (Ч00090672) </t>
  </si>
  <si>
    <t>7.2.2.169</t>
  </si>
  <si>
    <t xml:space="preserve">Модернизация ГКТП-35(ГКТП-35 250 кВА Ф-824) (ЗЭС-аренда)-Установка Шкафа учета э/энергии в составе счетчик (Ч00090721) </t>
  </si>
  <si>
    <t>7.2.2.170</t>
  </si>
  <si>
    <t xml:space="preserve">Модернизация ГКТП-38 (ГКТП-38 250 кВА Ф-824 ин.№000075 (ЗЭС))- Установка Шкафа учета э/энергии в составе счетчик (Ч00090695)                                          </t>
  </si>
  <si>
    <t>7.2.2.171</t>
  </si>
  <si>
    <t xml:space="preserve">Модернизация ГКТП-55 (ГКТП-55 100 кВА Ф-310)-Установка Шкафа учета э/энергии в составе счетчик (Ч00090721) </t>
  </si>
  <si>
    <t>7.2.2.172</t>
  </si>
  <si>
    <t xml:space="preserve">Модернизация ВЛ-0,4 кВ от ТП-1/276 (Ч00001349) -Установка шкафа учета э/эн в составе счетчик </t>
  </si>
  <si>
    <t>7.2.2.173</t>
  </si>
  <si>
    <t>Модернизация ВЛ-0,4 кВ от ТП-16/258-Установка шкафа учета э/энергии в составе счетчик (Ч00079595)</t>
  </si>
  <si>
    <t>7.2.2.174</t>
  </si>
  <si>
    <t xml:space="preserve">Модернизация ВЛ-0,4кВ от ТП-2/255-Установка шкафа учета э/энергии в составе счетчик (Ч00001406) </t>
  </si>
  <si>
    <t>7.2.2.175</t>
  </si>
  <si>
    <t>Модернизация ВЛ-0,4 кВ от ТП-12/258-Установка шкафа учета э/энергии в составе счетчик (Ч00001382)</t>
  </si>
  <si>
    <t>7.2.2.177</t>
  </si>
  <si>
    <t>Модернизация ВЛ-0,4 кВ от ТП-14/274-Установка шкафа учета э/энергии в составе счетчик</t>
  </si>
  <si>
    <t>7.2.2.178</t>
  </si>
  <si>
    <t xml:space="preserve">Модернизация ВЛ-0,4 кВ от ТП-31/274-Установка шкафа учета э/энергии в составе счетчик </t>
  </si>
  <si>
    <t>7.2.2.179</t>
  </si>
  <si>
    <t>Модернизация КЛ-0,4 кВ ЗТП-2/285-Установка счетчика сплит исполнения в комплекте с пультом (Ч00070968)</t>
  </si>
  <si>
    <t>7.2.2.181</t>
  </si>
  <si>
    <t xml:space="preserve">Модернизация ВЛ-10 кВ от Ф-347- Установка прибора учета электроэнергии (Ч00003120) </t>
  </si>
  <si>
    <t>7.2.2.182</t>
  </si>
  <si>
    <t xml:space="preserve">Модернизация Пункта трансформатора КТП-160-10/0,4 кВ; КТП №73 Ф-468-Установка Шкафа учета э/энергии (КЧ-002862) </t>
  </si>
  <si>
    <t>7.2.2.184</t>
  </si>
  <si>
    <t xml:space="preserve">Модернизация Пункт трансформаторный КТП-10/0,4 кВ ТП №106, ВЛ-10 кВ ф-303; 160 кВА-Установка счетчика сплит исполнения в комплекте с пультом (КЧ0098027) </t>
  </si>
  <si>
    <t>Трехфазные полукосвенного включения</t>
  </si>
  <si>
    <t>Модернизация ЗКТП-50 (ЗКТП-20 250 кВА Ф-308)</t>
  </si>
  <si>
    <t xml:space="preserve">Модернизация ВЛ-10 кВ Ф-340- Установка прибора учета электроэнергии (Ч00003114) </t>
  </si>
  <si>
    <t>Модернизация ВЛ-10 кВ Ф-704-Установка прибора учета электроэнергии (Ч00070938)</t>
  </si>
  <si>
    <t>Трехфазные косвенного включения</t>
  </si>
  <si>
    <t xml:space="preserve">Строительство ПКУ-10 кВ на ВЛ-10 кВ от Ф-377 </t>
  </si>
  <si>
    <t xml:space="preserve">Строительство ПКУ-10 кВ на ВЛ-10 кВ Ф-379 </t>
  </si>
  <si>
    <t xml:space="preserve">Строительство ПКУ-10 кВ на ВЛ-10 кВ Ф-824 </t>
  </si>
  <si>
    <t xml:space="preserve">Строительство ПКУ-10 кВ на ВЛ-10 кВ от Ф-370 </t>
  </si>
  <si>
    <t xml:space="preserve">Строительство ПКУ-10 кВ на ВЛ-10 кВ от Ф-342 </t>
  </si>
  <si>
    <t>Строительство ПКУ-10 кВ на ВЛ-10 кВ от Ф-344</t>
  </si>
  <si>
    <t xml:space="preserve">Строительство ПКУ-10 кВ на ВЛ-10 кВ от Ф-956 </t>
  </si>
  <si>
    <t>7.2.3.34</t>
  </si>
  <si>
    <t>7.2.3.35</t>
  </si>
  <si>
    <t>7.2.3.36</t>
  </si>
  <si>
    <t>7.2.3.37</t>
  </si>
  <si>
    <t>7.2.3.38</t>
  </si>
  <si>
    <t>7.2.3.39</t>
  </si>
  <si>
    <t>7.2.3.40</t>
  </si>
  <si>
    <t>7.2.3.41</t>
  </si>
  <si>
    <t>7.2.3.42</t>
  </si>
  <si>
    <t>7.2.3.43</t>
  </si>
  <si>
    <t>7.2.3.44</t>
  </si>
  <si>
    <t>ВЛ</t>
  </si>
  <si>
    <t>КЛ</t>
  </si>
  <si>
    <t>всего</t>
  </si>
  <si>
    <t>без опор без провода</t>
  </si>
  <si>
    <t>без опор с счетчиком</t>
  </si>
  <si>
    <t>опоры без провода</t>
  </si>
  <si>
    <t>2020
сталь
алюминий</t>
  </si>
  <si>
    <t>2021
алюминий</t>
  </si>
  <si>
    <t>2022
алюминий</t>
  </si>
  <si>
    <t>ИТОГО
алюминий
(2021+2022 гг)</t>
  </si>
  <si>
    <t xml:space="preserve">0,4 кВ до 50 мм </t>
  </si>
  <si>
    <t>шт</t>
  </si>
  <si>
    <t>км</t>
  </si>
  <si>
    <t>ст-ть</t>
  </si>
  <si>
    <t>10 кВ до 50 мм</t>
  </si>
  <si>
    <t>10 кВ от 50 до 100 мм</t>
  </si>
  <si>
    <t>Расходы на строительство 
объекта/на обеспечение 
средствами коммерческого 
учета электрической энергии
(мощности), тыс. руб.</t>
  </si>
  <si>
    <t>Об установлении стандартизированных тарифных ставок и формулы платы за технологическое присоединение к электрическим сетям территориальных сетевых организаций Карачаево-Черкесской Республики на 2023 год</t>
  </si>
  <si>
    <t>от 28.11.2022
№130</t>
  </si>
  <si>
    <t>Постановление 
Главного управления 
Карачаево-Черкесской Республики 
по тарифам и ценам 
от 28.11.2022 №130</t>
  </si>
  <si>
    <t>Постановление 
Главного управления 
Карачаево-Черкесской Республики 
по тарифам и ценам 
от 19.12.2022 №136</t>
  </si>
  <si>
    <t>Об установлении льготной ставки за 1 кВт запрашиваемой максимальной мощности для расчета размера платы за технологическое присоединение энергопринимающих устройств заявителей к объектам электросетевого хозяйства территориальных сетевых организаций Карачаево-Черкесской Республики на 2023 год</t>
  </si>
  <si>
    <t>от 19.12.2022
№136</t>
  </si>
  <si>
    <t>Постановление 
Главного управления 
Карачаево-Черкесской Республики 
по тарифам и ценам 
от 15.03.2023 №4</t>
  </si>
  <si>
    <t>от 15.03.2023
№4</t>
  </si>
  <si>
    <t>О внесении изменений в постановление Главного управления 
Карачаево-Черкесской Республики по тарифам и ценам от 28.11.2022 №130 "Об установлении стандартизированных тарифных ставок и формулы платы за технологическое присоединение к электрическим сетям территориальных сетевых организаций Карачаево-Черкесской Республики на 2023 год"</t>
  </si>
  <si>
    <t>ВСЕГО</t>
  </si>
  <si>
    <t>ПРОВЕРКА</t>
  </si>
  <si>
    <t>год</t>
  </si>
  <si>
    <t>уровень
напряж</t>
  </si>
  <si>
    <t>протяжен
ность, км</t>
  </si>
  <si>
    <t>мощ-ть, кВт</t>
  </si>
  <si>
    <t>расходы, 
тыс.руб.</t>
  </si>
  <si>
    <t>кол-во, шт</t>
  </si>
  <si>
    <t>проверка</t>
  </si>
  <si>
    <t>&lt;*&gt; Заявители, оплачивающие технологическое присоединение своих энергопринимающих устройств в размере 1000 руб/кВт.</t>
  </si>
  <si>
    <t>&lt;*&gt; Заявители, оплачивающие технологическое присоединение своих энергопринимающих 
устройств в размере 1000 руб/кВт.</t>
  </si>
  <si>
    <t>по договорам, заключенным за текущий год, 2023 
(филиал "ПАО Россети Северный Кавказ" - "Карачаево-Черкесскэнерго")</t>
  </si>
  <si>
    <t>за текущий год, 2023 
(филиал "ПАО Россети Северный Кавказ" - "Карачаево-Черкесскэнерго")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</si>
</sst>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₽_-;\-* #,##0.00\ _₽_-;_-* &quot;-&quot;??\ _₽_-;_-@_-"/>
    <numFmt numFmtId="165" formatCode="#,##0.0"/>
    <numFmt numFmtId="166" formatCode="0.0"/>
    <numFmt numFmtId="167" formatCode="0_ ;\-0\ "/>
    <numFmt numFmtId="168" formatCode="0.000"/>
    <numFmt numFmtId="169" formatCode="#,##0.0000"/>
    <numFmt numFmtId="170" formatCode="#,##0.0\ _₽"/>
    <numFmt numFmtId="171" formatCode="#,##0.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Arial Narrow"/>
      <family val="2"/>
      <charset val="204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Narrow"/>
      <family val="2"/>
      <charset val="204"/>
    </font>
    <font>
      <b/>
      <sz val="14"/>
      <name val="Arial Narrow"/>
      <family val="2"/>
      <charset val="204"/>
    </font>
    <font>
      <i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12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b/>
      <sz val="16"/>
      <name val="Arial Narrow"/>
      <family val="2"/>
      <charset val="204"/>
    </font>
    <font>
      <b/>
      <sz val="14"/>
      <color indexed="81"/>
      <name val="Tahoma"/>
      <family val="2"/>
      <charset val="204"/>
    </font>
    <font>
      <sz val="18"/>
      <color theme="1"/>
      <name val="Arial Narrow"/>
      <family val="2"/>
      <charset val="204"/>
    </font>
    <font>
      <b/>
      <sz val="18"/>
      <color theme="1"/>
      <name val="Arial Narrow"/>
      <family val="2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AE8A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5" fillId="0" borderId="0"/>
    <xf numFmtId="0" fontId="6" fillId="0" borderId="0"/>
    <xf numFmtId="0" fontId="7" fillId="0" borderId="0"/>
    <xf numFmtId="9" fontId="5" fillId="0" borderId="0" applyFont="0" applyFill="0" applyBorder="0" applyAlignment="0" applyProtection="0"/>
    <xf numFmtId="0" fontId="8" fillId="0" borderId="0"/>
    <xf numFmtId="164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3" fillId="0" borderId="0"/>
    <xf numFmtId="0" fontId="2" fillId="0" borderId="0"/>
    <xf numFmtId="0" fontId="2" fillId="0" borderId="0"/>
    <xf numFmtId="0" fontId="10" fillId="0" borderId="0" applyNumberFormat="0" applyFill="0" applyBorder="0" applyAlignment="0" applyProtection="0"/>
    <xf numFmtId="164" fontId="22" fillId="0" borderId="0" applyFont="0" applyFill="0" applyBorder="0" applyAlignment="0" applyProtection="0"/>
    <xf numFmtId="0" fontId="1" fillId="0" borderId="0"/>
    <xf numFmtId="0" fontId="25" fillId="0" borderId="0"/>
    <xf numFmtId="0" fontId="26" fillId="0" borderId="0"/>
  </cellStyleXfs>
  <cellXfs count="318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Fill="1"/>
    <xf numFmtId="0" fontId="12" fillId="0" borderId="0" xfId="0" applyFont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0" fillId="0" borderId="1" xfId="16" applyBorder="1" applyAlignment="1">
      <alignment vertical="center"/>
    </xf>
    <xf numFmtId="0" fontId="13" fillId="0" borderId="0" xfId="0" applyFont="1"/>
    <xf numFmtId="4" fontId="9" fillId="0" borderId="0" xfId="0" applyNumberFormat="1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/>
    <xf numFmtId="165" fontId="14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vertical="center"/>
    </xf>
    <xf numFmtId="165" fontId="9" fillId="0" borderId="0" xfId="0" applyNumberFormat="1" applyFont="1" applyFill="1"/>
    <xf numFmtId="0" fontId="14" fillId="0" borderId="0" xfId="0" applyFont="1" applyAlignment="1">
      <alignment horizontal="center" wrapText="1"/>
    </xf>
    <xf numFmtId="0" fontId="9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14" fillId="0" borderId="0" xfId="0" applyFont="1" applyFill="1"/>
    <xf numFmtId="0" fontId="14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4" fontId="14" fillId="0" borderId="0" xfId="0" applyNumberFormat="1" applyFont="1" applyFill="1"/>
    <xf numFmtId="3" fontId="14" fillId="0" borderId="0" xfId="0" applyNumberFormat="1" applyFont="1" applyFill="1" applyAlignment="1">
      <alignment horizontal="center"/>
    </xf>
    <xf numFmtId="165" fontId="14" fillId="0" borderId="0" xfId="0" applyNumberFormat="1" applyFont="1" applyFill="1"/>
    <xf numFmtId="4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/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66" fontId="18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2" borderId="0" xfId="0" applyFont="1" applyFill="1"/>
    <xf numFmtId="0" fontId="18" fillId="6" borderId="0" xfId="0" applyFont="1" applyFill="1"/>
    <xf numFmtId="0" fontId="18" fillId="7" borderId="0" xfId="0" applyFont="1" applyFill="1"/>
    <xf numFmtId="49" fontId="18" fillId="0" borderId="1" xfId="0" applyNumberFormat="1" applyFont="1" applyBorder="1" applyAlignment="1">
      <alignment horizontal="left" vertical="center"/>
    </xf>
    <xf numFmtId="165" fontId="18" fillId="7" borderId="1" xfId="0" applyNumberFormat="1" applyFont="1" applyFill="1" applyBorder="1" applyAlignment="1">
      <alignment horizontal="center" vertical="center"/>
    </xf>
    <xf numFmtId="49" fontId="18" fillId="4" borderId="1" xfId="0" applyNumberFormat="1" applyFont="1" applyFill="1" applyBorder="1" applyAlignment="1">
      <alignment horizontal="left" vertical="center"/>
    </xf>
    <xf numFmtId="49" fontId="21" fillId="3" borderId="1" xfId="0" applyNumberFormat="1" applyFont="1" applyFill="1" applyBorder="1" applyAlignment="1">
      <alignment horizontal="left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166" fontId="18" fillId="0" borderId="0" xfId="0" applyNumberFormat="1" applyFont="1"/>
    <xf numFmtId="3" fontId="18" fillId="0" borderId="1" xfId="0" applyNumberFormat="1" applyFont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center" vertical="center" wrapText="1"/>
    </xf>
    <xf numFmtId="166" fontId="18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8" fillId="7" borderId="1" xfId="0" applyFont="1" applyFill="1" applyBorder="1" applyAlignment="1">
      <alignment horizontal="center" vertical="center" wrapText="1"/>
    </xf>
    <xf numFmtId="166" fontId="18" fillId="7" borderId="1" xfId="0" applyNumberFormat="1" applyFont="1" applyFill="1" applyBorder="1" applyAlignment="1">
      <alignment horizontal="center" vertical="center" wrapText="1"/>
    </xf>
    <xf numFmtId="165" fontId="18" fillId="7" borderId="1" xfId="0" applyNumberFormat="1" applyFont="1" applyFill="1" applyBorder="1" applyAlignment="1">
      <alignment horizontal="center" vertical="center" wrapText="1"/>
    </xf>
    <xf numFmtId="165" fontId="21" fillId="0" borderId="1" xfId="0" applyNumberFormat="1" applyFont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165" fontId="18" fillId="5" borderId="1" xfId="0" applyNumberFormat="1" applyFont="1" applyFill="1" applyBorder="1" applyAlignment="1">
      <alignment horizontal="center" vertical="center" wrapText="1"/>
    </xf>
    <xf numFmtId="165" fontId="21" fillId="3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vertical="center" wrapText="1"/>
    </xf>
    <xf numFmtId="165" fontId="18" fillId="4" borderId="1" xfId="0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left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/>
    </xf>
    <xf numFmtId="0" fontId="21" fillId="3" borderId="1" xfId="0" applyFont="1" applyFill="1" applyBorder="1" applyAlignment="1">
      <alignment vertical="center"/>
    </xf>
    <xf numFmtId="0" fontId="18" fillId="4" borderId="1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vertical="center"/>
    </xf>
    <xf numFmtId="49" fontId="18" fillId="5" borderId="1" xfId="0" applyNumberFormat="1" applyFont="1" applyFill="1" applyBorder="1" applyAlignment="1">
      <alignment horizontal="left" vertical="center"/>
    </xf>
    <xf numFmtId="0" fontId="18" fillId="5" borderId="1" xfId="0" applyFont="1" applyFill="1" applyBorder="1" applyAlignment="1">
      <alignment horizontal="left" vertical="center"/>
    </xf>
    <xf numFmtId="0" fontId="18" fillId="5" borderId="1" xfId="0" applyFont="1" applyFill="1" applyBorder="1" applyAlignment="1">
      <alignment vertical="center"/>
    </xf>
    <xf numFmtId="166" fontId="18" fillId="5" borderId="1" xfId="0" applyNumberFormat="1" applyFont="1" applyFill="1" applyBorder="1" applyAlignment="1">
      <alignment vertical="center"/>
    </xf>
    <xf numFmtId="49" fontId="18" fillId="7" borderId="1" xfId="0" applyNumberFormat="1" applyFont="1" applyFill="1" applyBorder="1" applyAlignment="1">
      <alignment horizontal="left" vertical="center"/>
    </xf>
    <xf numFmtId="0" fontId="18" fillId="7" borderId="1" xfId="0" applyFont="1" applyFill="1" applyBorder="1" applyAlignment="1">
      <alignment horizontal="left" vertical="center"/>
    </xf>
    <xf numFmtId="0" fontId="18" fillId="7" borderId="1" xfId="0" applyFont="1" applyFill="1" applyBorder="1" applyAlignment="1">
      <alignment vertical="center"/>
    </xf>
    <xf numFmtId="166" fontId="18" fillId="7" borderId="1" xfId="0" applyNumberFormat="1" applyFont="1" applyFill="1" applyBorder="1" applyAlignment="1">
      <alignment vertical="center"/>
    </xf>
    <xf numFmtId="0" fontId="18" fillId="0" borderId="1" xfId="0" applyFont="1" applyBorder="1" applyAlignment="1">
      <alignment horizontal="left" vertical="center"/>
    </xf>
    <xf numFmtId="166" fontId="18" fillId="0" borderId="1" xfId="0" applyNumberFormat="1" applyFont="1" applyBorder="1" applyAlignment="1">
      <alignment vertical="center" wrapText="1"/>
    </xf>
    <xf numFmtId="4" fontId="18" fillId="0" borderId="1" xfId="0" applyNumberFormat="1" applyFont="1" applyBorder="1" applyAlignment="1">
      <alignment horizontal="left" vertical="center" wrapText="1"/>
    </xf>
    <xf numFmtId="0" fontId="18" fillId="7" borderId="1" xfId="0" applyFont="1" applyFill="1" applyBorder="1" applyAlignment="1">
      <alignment horizontal="left" vertical="center" wrapText="1"/>
    </xf>
    <xf numFmtId="0" fontId="18" fillId="7" borderId="1" xfId="0" applyFont="1" applyFill="1" applyBorder="1" applyAlignment="1">
      <alignment vertical="center" wrapText="1"/>
    </xf>
    <xf numFmtId="166" fontId="18" fillId="7" borderId="1" xfId="0" applyNumberFormat="1" applyFont="1" applyFill="1" applyBorder="1" applyAlignment="1">
      <alignment vertical="center" wrapText="1"/>
    </xf>
    <xf numFmtId="0" fontId="18" fillId="5" borderId="1" xfId="0" applyFont="1" applyFill="1" applyBorder="1" applyAlignment="1">
      <alignment vertical="center" wrapText="1"/>
    </xf>
    <xf numFmtId="166" fontId="18" fillId="5" borderId="1" xfId="0" applyNumberFormat="1" applyFont="1" applyFill="1" applyBorder="1" applyAlignment="1">
      <alignment vertical="center" wrapText="1"/>
    </xf>
    <xf numFmtId="0" fontId="21" fillId="3" borderId="1" xfId="0" applyFont="1" applyFill="1" applyBorder="1" applyAlignment="1">
      <alignment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165" fontId="18" fillId="5" borderId="1" xfId="0" applyNumberFormat="1" applyFont="1" applyFill="1" applyBorder="1" applyAlignment="1">
      <alignment horizontal="center" vertical="center"/>
    </xf>
    <xf numFmtId="165" fontId="21" fillId="3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1" fillId="4" borderId="1" xfId="0" applyNumberFormat="1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165" fontId="21" fillId="4" borderId="1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/>
    </xf>
    <xf numFmtId="0" fontId="18" fillId="0" borderId="0" xfId="0" applyFont="1" applyFill="1"/>
    <xf numFmtId="4" fontId="18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vertical="center"/>
    </xf>
    <xf numFmtId="3" fontId="17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167" fontId="18" fillId="0" borderId="1" xfId="17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8" fillId="0" borderId="1" xfId="0" applyFont="1" applyBorder="1"/>
    <xf numFmtId="3" fontId="18" fillId="0" borderId="4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left" vertical="center" wrapText="1"/>
    </xf>
    <xf numFmtId="4" fontId="18" fillId="0" borderId="1" xfId="0" applyNumberFormat="1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left" vertical="center"/>
    </xf>
    <xf numFmtId="2" fontId="17" fillId="0" borderId="1" xfId="0" applyNumberFormat="1" applyFont="1" applyFill="1" applyBorder="1" applyAlignment="1">
      <alignment horizontal="left" vertical="center" wrapText="1"/>
    </xf>
    <xf numFmtId="4" fontId="18" fillId="0" borderId="0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49" fontId="18" fillId="0" borderId="1" xfId="0" applyNumberFormat="1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166" fontId="18" fillId="0" borderId="1" xfId="0" applyNumberFormat="1" applyFont="1" applyBorder="1"/>
    <xf numFmtId="169" fontId="18" fillId="0" borderId="1" xfId="0" applyNumberFormat="1" applyFont="1" applyFill="1" applyBorder="1" applyAlignment="1">
      <alignment horizontal="center" vertical="center" wrapText="1"/>
    </xf>
    <xf numFmtId="49" fontId="18" fillId="8" borderId="1" xfId="0" applyNumberFormat="1" applyFont="1" applyFill="1" applyBorder="1" applyAlignment="1">
      <alignment horizontal="left" vertical="center"/>
    </xf>
    <xf numFmtId="0" fontId="18" fillId="8" borderId="1" xfId="0" applyFont="1" applyFill="1" applyBorder="1" applyAlignment="1">
      <alignment horizontal="center" vertical="center" wrapText="1"/>
    </xf>
    <xf numFmtId="165" fontId="18" fillId="8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49" fontId="21" fillId="5" borderId="1" xfId="0" applyNumberFormat="1" applyFont="1" applyFill="1" applyBorder="1" applyAlignment="1">
      <alignment horizontal="left" vertical="center"/>
    </xf>
    <xf numFmtId="0" fontId="21" fillId="5" borderId="1" xfId="0" applyFont="1" applyFill="1" applyBorder="1" applyAlignment="1">
      <alignment horizontal="left" vertical="center" wrapText="1"/>
    </xf>
    <xf numFmtId="0" fontId="21" fillId="5" borderId="1" xfId="0" applyFont="1" applyFill="1" applyBorder="1" applyAlignment="1">
      <alignment vertical="center" wrapText="1"/>
    </xf>
    <xf numFmtId="1" fontId="21" fillId="5" borderId="1" xfId="0" applyNumberFormat="1" applyFont="1" applyFill="1" applyBorder="1" applyAlignment="1">
      <alignment horizontal="center" vertical="center" wrapText="1"/>
    </xf>
    <xf numFmtId="165" fontId="21" fillId="5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 wrapText="1"/>
    </xf>
    <xf numFmtId="168" fontId="12" fillId="0" borderId="1" xfId="18" applyNumberFormat="1" applyFont="1" applyFill="1" applyBorder="1" applyAlignment="1">
      <alignment vertical="center" wrapText="1" shrinkToFit="1"/>
    </xf>
    <xf numFmtId="0" fontId="26" fillId="0" borderId="1" xfId="19" applyNumberFormat="1" applyFont="1" applyBorder="1" applyAlignment="1">
      <alignment vertical="center" wrapText="1"/>
    </xf>
    <xf numFmtId="0" fontId="26" fillId="0" borderId="1" xfId="19" applyNumberFormat="1" applyFont="1" applyFill="1" applyBorder="1" applyAlignment="1">
      <alignment vertical="center" wrapText="1"/>
    </xf>
    <xf numFmtId="0" fontId="12" fillId="0" borderId="1" xfId="20" applyFont="1" applyFill="1" applyBorder="1" applyAlignment="1">
      <alignment vertical="center" wrapText="1"/>
    </xf>
    <xf numFmtId="0" fontId="21" fillId="8" borderId="1" xfId="0" applyFont="1" applyFill="1" applyBorder="1" applyAlignment="1">
      <alignment horizontal="left" vertical="center"/>
    </xf>
    <xf numFmtId="0" fontId="21" fillId="8" borderId="1" xfId="0" applyFont="1" applyFill="1" applyBorder="1" applyAlignment="1">
      <alignment vertical="center" wrapText="1"/>
    </xf>
    <xf numFmtId="0" fontId="21" fillId="8" borderId="1" xfId="0" applyFont="1" applyFill="1" applyBorder="1" applyAlignment="1">
      <alignment horizontal="center" vertical="center" wrapText="1"/>
    </xf>
    <xf numFmtId="3" fontId="21" fillId="8" borderId="1" xfId="0" applyNumberFormat="1" applyFont="1" applyFill="1" applyBorder="1" applyAlignment="1">
      <alignment horizontal="center" vertical="center" wrapText="1"/>
    </xf>
    <xf numFmtId="165" fontId="21" fillId="8" borderId="1" xfId="0" applyNumberFormat="1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left" vertical="center"/>
    </xf>
    <xf numFmtId="170" fontId="12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0" fontId="18" fillId="0" borderId="14" xfId="0" applyFont="1" applyBorder="1" applyAlignment="1">
      <alignment horizontal="left"/>
    </xf>
    <xf numFmtId="0" fontId="21" fillId="0" borderId="14" xfId="0" applyFont="1" applyBorder="1" applyAlignment="1">
      <alignment horizontal="center"/>
    </xf>
    <xf numFmtId="166" fontId="21" fillId="0" borderId="8" xfId="0" applyNumberFormat="1" applyFont="1" applyBorder="1" applyAlignment="1">
      <alignment horizontal="center"/>
    </xf>
    <xf numFmtId="0" fontId="21" fillId="0" borderId="14" xfId="0" applyFont="1" applyBorder="1" applyAlignment="1">
      <alignment horizontal="right"/>
    </xf>
    <xf numFmtId="0" fontId="21" fillId="0" borderId="8" xfId="0" applyFont="1" applyBorder="1" applyAlignment="1">
      <alignment horizontal="center"/>
    </xf>
    <xf numFmtId="0" fontId="18" fillId="0" borderId="16" xfId="0" applyFont="1" applyBorder="1" applyAlignment="1">
      <alignment horizontal="right"/>
    </xf>
    <xf numFmtId="0" fontId="18" fillId="0" borderId="16" xfId="0" applyFont="1" applyBorder="1" applyAlignment="1">
      <alignment horizontal="center"/>
    </xf>
    <xf numFmtId="166" fontId="18" fillId="0" borderId="17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18" fillId="0" borderId="18" xfId="0" applyFont="1" applyBorder="1" applyAlignment="1">
      <alignment horizontal="right"/>
    </xf>
    <xf numFmtId="0" fontId="18" fillId="0" borderId="18" xfId="0" applyFont="1" applyBorder="1" applyAlignment="1">
      <alignment horizontal="center"/>
    </xf>
    <xf numFmtId="166" fontId="18" fillId="0" borderId="13" xfId="0" applyNumberFormat="1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right"/>
    </xf>
    <xf numFmtId="0" fontId="18" fillId="0" borderId="19" xfId="0" applyFont="1" applyBorder="1" applyAlignment="1">
      <alignment horizontal="center"/>
    </xf>
    <xf numFmtId="166" fontId="18" fillId="0" borderId="20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21" xfId="0" applyFont="1" applyBorder="1" applyAlignment="1">
      <alignment horizontal="right" vertical="center"/>
    </xf>
    <xf numFmtId="0" fontId="21" fillId="0" borderId="14" xfId="0" applyFont="1" applyBorder="1" applyAlignment="1">
      <alignment horizontal="center" vertical="center" wrapText="1"/>
    </xf>
    <xf numFmtId="166" fontId="21" fillId="0" borderId="8" xfId="0" applyNumberFormat="1" applyFont="1" applyBorder="1" applyAlignment="1">
      <alignment horizontal="center" vertical="center"/>
    </xf>
    <xf numFmtId="0" fontId="27" fillId="0" borderId="21" xfId="0" applyFont="1" applyBorder="1" applyAlignment="1">
      <alignment horizontal="right"/>
    </xf>
    <xf numFmtId="0" fontId="18" fillId="0" borderId="21" xfId="0" applyFont="1" applyBorder="1" applyAlignment="1">
      <alignment horizontal="center"/>
    </xf>
    <xf numFmtId="166" fontId="18" fillId="0" borderId="21" xfId="0" applyNumberFormat="1" applyFont="1" applyBorder="1" applyAlignment="1">
      <alignment horizontal="center"/>
    </xf>
    <xf numFmtId="166" fontId="18" fillId="0" borderId="18" xfId="0" applyNumberFormat="1" applyFont="1" applyBorder="1" applyAlignment="1">
      <alignment horizontal="center"/>
    </xf>
    <xf numFmtId="171" fontId="18" fillId="0" borderId="18" xfId="0" applyNumberFormat="1" applyFont="1" applyBorder="1" applyAlignment="1">
      <alignment horizontal="center"/>
    </xf>
    <xf numFmtId="165" fontId="18" fillId="0" borderId="18" xfId="0" applyNumberFormat="1" applyFont="1" applyBorder="1" applyAlignment="1">
      <alignment horizontal="center"/>
    </xf>
    <xf numFmtId="0" fontId="19" fillId="0" borderId="22" xfId="0" applyFont="1" applyBorder="1" applyAlignment="1">
      <alignment horizontal="right"/>
    </xf>
    <xf numFmtId="165" fontId="19" fillId="0" borderId="22" xfId="0" applyNumberFormat="1" applyFont="1" applyBorder="1" applyAlignment="1">
      <alignment horizontal="center"/>
    </xf>
    <xf numFmtId="0" fontId="19" fillId="0" borderId="19" xfId="0" applyFont="1" applyBorder="1" applyAlignment="1">
      <alignment horizontal="right"/>
    </xf>
    <xf numFmtId="165" fontId="19" fillId="0" borderId="19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26" fillId="0" borderId="1" xfId="19" applyNumberFormat="1" applyFont="1" applyBorder="1" applyAlignment="1">
      <alignment horizontal="left" vertical="center" wrapText="1"/>
    </xf>
    <xf numFmtId="0" fontId="26" fillId="0" borderId="1" xfId="19" applyNumberFormat="1" applyFont="1" applyFill="1" applyBorder="1" applyAlignment="1">
      <alignment horizontal="left" vertical="center" wrapText="1"/>
    </xf>
    <xf numFmtId="0" fontId="12" fillId="0" borderId="1" xfId="20" applyFont="1" applyFill="1" applyBorder="1" applyAlignment="1">
      <alignment horizontal="left" vertical="center" wrapText="1"/>
    </xf>
    <xf numFmtId="0" fontId="26" fillId="0" borderId="1" xfId="20" applyFont="1" applyFill="1" applyBorder="1" applyAlignment="1">
      <alignment horizontal="left" vertical="center" wrapText="1"/>
    </xf>
    <xf numFmtId="0" fontId="18" fillId="0" borderId="23" xfId="0" applyFont="1" applyBorder="1"/>
    <xf numFmtId="0" fontId="18" fillId="0" borderId="0" xfId="0" applyFont="1" applyBorder="1"/>
    <xf numFmtId="166" fontId="18" fillId="0" borderId="0" xfId="0" applyNumberFormat="1" applyFont="1" applyBorder="1"/>
    <xf numFmtId="0" fontId="18" fillId="0" borderId="24" xfId="0" applyFont="1" applyBorder="1"/>
    <xf numFmtId="0" fontId="26" fillId="0" borderId="0" xfId="0" applyFont="1" applyAlignment="1">
      <alignment horizontal="left"/>
    </xf>
    <xf numFmtId="0" fontId="33" fillId="0" borderId="0" xfId="0" applyFont="1" applyAlignment="1">
      <alignment horizontal="right"/>
    </xf>
    <xf numFmtId="0" fontId="31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32" fillId="0" borderId="26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32" fillId="0" borderId="21" xfId="0" applyFont="1" applyFill="1" applyBorder="1" applyAlignment="1">
      <alignment horizontal="right"/>
    </xf>
    <xf numFmtId="0" fontId="32" fillId="0" borderId="18" xfId="0" applyFont="1" applyFill="1" applyBorder="1" applyAlignment="1">
      <alignment horizontal="right"/>
    </xf>
    <xf numFmtId="0" fontId="32" fillId="0" borderId="22" xfId="0" applyFont="1" applyFill="1" applyBorder="1" applyAlignment="1">
      <alignment horizontal="right"/>
    </xf>
    <xf numFmtId="0" fontId="32" fillId="0" borderId="21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4" fontId="21" fillId="8" borderId="1" xfId="0" applyNumberFormat="1" applyFont="1" applyFill="1" applyBorder="1" applyAlignment="1">
      <alignment horizontal="center" vertical="center" wrapText="1"/>
    </xf>
    <xf numFmtId="170" fontId="21" fillId="5" borderId="1" xfId="0" applyNumberFormat="1" applyFont="1" applyFill="1" applyBorder="1" applyAlignment="1">
      <alignment horizontal="center" vertical="center" wrapText="1"/>
    </xf>
    <xf numFmtId="170" fontId="21" fillId="0" borderId="1" xfId="0" applyNumberFormat="1" applyFont="1" applyBorder="1" applyAlignment="1">
      <alignment horizontal="center" vertical="center" wrapText="1"/>
    </xf>
    <xf numFmtId="170" fontId="18" fillId="0" borderId="1" xfId="0" applyNumberFormat="1" applyFont="1" applyFill="1" applyBorder="1" applyAlignment="1">
      <alignment horizontal="center" vertical="center" wrapText="1"/>
    </xf>
    <xf numFmtId="170" fontId="21" fillId="8" borderId="1" xfId="0" applyNumberFormat="1" applyFont="1" applyFill="1" applyBorder="1" applyAlignment="1">
      <alignment horizontal="center" vertical="center" wrapText="1"/>
    </xf>
    <xf numFmtId="170" fontId="18" fillId="0" borderId="1" xfId="0" applyNumberFormat="1" applyFont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right"/>
    </xf>
    <xf numFmtId="0" fontId="32" fillId="0" borderId="12" xfId="0" applyFont="1" applyFill="1" applyBorder="1" applyAlignment="1">
      <alignment horizontal="right"/>
    </xf>
    <xf numFmtId="0" fontId="32" fillId="0" borderId="28" xfId="0" applyFont="1" applyFill="1" applyBorder="1" applyAlignment="1">
      <alignment horizontal="right"/>
    </xf>
    <xf numFmtId="0" fontId="32" fillId="0" borderId="27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/>
    </xf>
    <xf numFmtId="165" fontId="31" fillId="0" borderId="14" xfId="0" applyNumberFormat="1" applyFont="1" applyBorder="1" applyAlignment="1">
      <alignment horizontal="center" vertical="center"/>
    </xf>
    <xf numFmtId="165" fontId="32" fillId="0" borderId="21" xfId="0" applyNumberFormat="1" applyFont="1" applyFill="1" applyBorder="1" applyAlignment="1">
      <alignment horizontal="center"/>
    </xf>
    <xf numFmtId="165" fontId="32" fillId="0" borderId="18" xfId="0" applyNumberFormat="1" applyFont="1" applyFill="1" applyBorder="1" applyAlignment="1">
      <alignment horizontal="center"/>
    </xf>
    <xf numFmtId="165" fontId="32" fillId="0" borderId="22" xfId="0" applyNumberFormat="1" applyFont="1" applyFill="1" applyBorder="1" applyAlignment="1">
      <alignment horizontal="center"/>
    </xf>
    <xf numFmtId="165" fontId="32" fillId="0" borderId="21" xfId="0" applyNumberFormat="1" applyFont="1" applyFill="1" applyBorder="1" applyAlignment="1">
      <alignment horizontal="center" vertical="center"/>
    </xf>
    <xf numFmtId="165" fontId="32" fillId="0" borderId="18" xfId="0" applyNumberFormat="1" applyFont="1" applyFill="1" applyBorder="1" applyAlignment="1">
      <alignment horizontal="center" vertical="center"/>
    </xf>
    <xf numFmtId="165" fontId="32" fillId="0" borderId="13" xfId="0" applyNumberFormat="1" applyFont="1" applyFill="1" applyBorder="1" applyAlignment="1">
      <alignment horizontal="center"/>
    </xf>
    <xf numFmtId="165" fontId="32" fillId="0" borderId="13" xfId="0" applyNumberFormat="1" applyFont="1" applyFill="1" applyBorder="1" applyAlignment="1">
      <alignment horizontal="center" vertical="center"/>
    </xf>
    <xf numFmtId="0" fontId="18" fillId="0" borderId="18" xfId="0" applyFont="1" applyBorder="1"/>
    <xf numFmtId="0" fontId="18" fillId="0" borderId="19" xfId="0" applyFont="1" applyBorder="1"/>
    <xf numFmtId="165" fontId="30" fillId="0" borderId="9" xfId="0" applyNumberFormat="1" applyFont="1" applyBorder="1" applyAlignment="1">
      <alignment horizontal="center" vertical="center"/>
    </xf>
    <xf numFmtId="165" fontId="30" fillId="0" borderId="10" xfId="0" applyNumberFormat="1" applyFont="1" applyBorder="1" applyAlignment="1">
      <alignment horizontal="center" vertical="center"/>
    </xf>
    <xf numFmtId="0" fontId="29" fillId="0" borderId="27" xfId="0" applyFont="1" applyFill="1" applyBorder="1" applyAlignment="1">
      <alignment horizontal="right"/>
    </xf>
    <xf numFmtId="0" fontId="29" fillId="0" borderId="12" xfId="0" applyFont="1" applyFill="1" applyBorder="1" applyAlignment="1">
      <alignment horizontal="right"/>
    </xf>
    <xf numFmtId="0" fontId="29" fillId="0" borderId="12" xfId="0" applyFont="1" applyFill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165" fontId="29" fillId="0" borderId="21" xfId="0" applyNumberFormat="1" applyFont="1" applyFill="1" applyBorder="1" applyAlignment="1">
      <alignment horizontal="center"/>
    </xf>
    <xf numFmtId="165" fontId="29" fillId="0" borderId="18" xfId="0" applyNumberFormat="1" applyFont="1" applyFill="1" applyBorder="1" applyAlignment="1">
      <alignment horizontal="center"/>
    </xf>
    <xf numFmtId="165" fontId="29" fillId="0" borderId="18" xfId="0" applyNumberFormat="1" applyFont="1" applyFill="1" applyBorder="1" applyAlignment="1">
      <alignment horizontal="center" vertical="center"/>
    </xf>
    <xf numFmtId="165" fontId="30" fillId="0" borderId="18" xfId="0" applyNumberFormat="1" applyFont="1" applyBorder="1" applyAlignment="1">
      <alignment horizontal="center" vertical="center"/>
    </xf>
    <xf numFmtId="165" fontId="30" fillId="0" borderId="19" xfId="0" applyNumberFormat="1" applyFont="1" applyBorder="1" applyAlignment="1">
      <alignment horizontal="center" vertical="center"/>
    </xf>
    <xf numFmtId="165" fontId="29" fillId="0" borderId="29" xfId="0" applyNumberFormat="1" applyFont="1" applyFill="1" applyBorder="1" applyAlignment="1">
      <alignment horizontal="center"/>
    </xf>
    <xf numFmtId="165" fontId="29" fillId="0" borderId="13" xfId="0" applyNumberFormat="1" applyFont="1" applyFill="1" applyBorder="1" applyAlignment="1">
      <alignment horizontal="center"/>
    </xf>
    <xf numFmtId="165" fontId="29" fillId="0" borderId="13" xfId="0" applyNumberFormat="1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165" fontId="29" fillId="0" borderId="16" xfId="0" applyNumberFormat="1" applyFont="1" applyFill="1" applyBorder="1" applyAlignment="1">
      <alignment horizontal="center" vertical="center"/>
    </xf>
    <xf numFmtId="165" fontId="29" fillId="0" borderId="17" xfId="0" applyNumberFormat="1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/>
    </xf>
    <xf numFmtId="0" fontId="29" fillId="0" borderId="31" xfId="0" applyFont="1" applyFill="1" applyBorder="1" applyAlignment="1">
      <alignment horizontal="right"/>
    </xf>
    <xf numFmtId="165" fontId="29" fillId="0" borderId="19" xfId="0" applyNumberFormat="1" applyFont="1" applyFill="1" applyBorder="1" applyAlignment="1">
      <alignment horizontal="center"/>
    </xf>
    <xf numFmtId="171" fontId="18" fillId="0" borderId="0" xfId="0" applyNumberFormat="1" applyFont="1"/>
    <xf numFmtId="165" fontId="18" fillId="0" borderId="0" xfId="0" applyNumberFormat="1" applyFont="1" applyFill="1"/>
    <xf numFmtId="165" fontId="32" fillId="0" borderId="19" xfId="0" applyNumberFormat="1" applyFont="1" applyFill="1" applyBorder="1" applyAlignment="1">
      <alignment horizontal="center"/>
    </xf>
    <xf numFmtId="165" fontId="32" fillId="0" borderId="16" xfId="0" applyNumberFormat="1" applyFont="1" applyFill="1" applyBorder="1" applyAlignment="1">
      <alignment horizontal="center" vertical="center"/>
    </xf>
    <xf numFmtId="165" fontId="31" fillId="0" borderId="19" xfId="0" applyNumberFormat="1" applyFont="1" applyBorder="1" applyAlignment="1">
      <alignment horizontal="center" vertical="center"/>
    </xf>
    <xf numFmtId="165" fontId="32" fillId="0" borderId="29" xfId="0" applyNumberFormat="1" applyFont="1" applyFill="1" applyBorder="1" applyAlignment="1">
      <alignment horizontal="center"/>
    </xf>
    <xf numFmtId="165" fontId="32" fillId="0" borderId="20" xfId="0" applyNumberFormat="1" applyFont="1" applyFill="1" applyBorder="1" applyAlignment="1">
      <alignment horizontal="center"/>
    </xf>
    <xf numFmtId="165" fontId="32" fillId="0" borderId="17" xfId="0" applyNumberFormat="1" applyFont="1" applyFill="1" applyBorder="1" applyAlignment="1">
      <alignment horizontal="center" vertical="center"/>
    </xf>
    <xf numFmtId="165" fontId="31" fillId="0" borderId="20" xfId="0" applyNumberFormat="1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165" fontId="31" fillId="0" borderId="22" xfId="0" applyNumberFormat="1" applyFont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 wrapText="1"/>
    </xf>
    <xf numFmtId="165" fontId="32" fillId="0" borderId="21" xfId="0" applyNumberFormat="1" applyFont="1" applyFill="1" applyBorder="1" applyAlignment="1">
      <alignment horizontal="center" vertical="center" wrapText="1"/>
    </xf>
    <xf numFmtId="165" fontId="32" fillId="0" borderId="29" xfId="0" applyNumberFormat="1" applyFont="1" applyFill="1" applyBorder="1" applyAlignment="1">
      <alignment horizontal="center" vertical="center" wrapText="1"/>
    </xf>
    <xf numFmtId="166" fontId="18" fillId="0" borderId="0" xfId="0" applyNumberFormat="1" applyFont="1" applyFill="1"/>
    <xf numFmtId="0" fontId="1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left" vertical="top" wrapText="1"/>
    </xf>
    <xf numFmtId="0" fontId="19" fillId="0" borderId="5" xfId="0" applyNumberFormat="1" applyFont="1" applyBorder="1" applyAlignment="1">
      <alignment horizontal="center" vertical="center" wrapText="1"/>
    </xf>
    <xf numFmtId="165" fontId="30" fillId="0" borderId="6" xfId="0" applyNumberFormat="1" applyFont="1" applyBorder="1" applyAlignment="1">
      <alignment horizontal="center" vertical="center"/>
    </xf>
    <xf numFmtId="165" fontId="30" fillId="0" borderId="30" xfId="0" applyNumberFormat="1" applyFont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3" fillId="0" borderId="6" xfId="0" applyFont="1" applyBorder="1" applyAlignment="1">
      <alignment horizontal="center"/>
    </xf>
    <xf numFmtId="0" fontId="33" fillId="0" borderId="7" xfId="0" applyFont="1" applyBorder="1" applyAlignment="1">
      <alignment horizontal="center"/>
    </xf>
    <xf numFmtId="0" fontId="31" fillId="0" borderId="21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</cellXfs>
  <cellStyles count="21">
    <cellStyle name="Гиперссылка" xfId="16" builtinId="8"/>
    <cellStyle name="Обычный" xfId="0" builtinId="0"/>
    <cellStyle name="Обычный 12" xfId="13"/>
    <cellStyle name="Обычный 12 2" xfId="14"/>
    <cellStyle name="Обычный 12 3" xfId="18"/>
    <cellStyle name="Обычный 12 6" xfId="15"/>
    <cellStyle name="Обычный 2" xfId="1"/>
    <cellStyle name="Обычный 2 2" xfId="2"/>
    <cellStyle name="Обычный 2 3" xfId="7"/>
    <cellStyle name="Обычный 2 4" xfId="5"/>
    <cellStyle name="Обычный 2 5" xfId="12"/>
    <cellStyle name="Обычный 3 5" xfId="10"/>
    <cellStyle name="Обычный 4 7" xfId="11"/>
    <cellStyle name="Обычный 5" xfId="3"/>
    <cellStyle name="Обычный 7" xfId="20"/>
    <cellStyle name="Обычный_Лист1" xfId="19"/>
    <cellStyle name="Процентный 2" xfId="4"/>
    <cellStyle name="Процентный 2 2" xfId="8"/>
    <cellStyle name="Финансовый" xfId="17" builtinId="3"/>
    <cellStyle name="Финансовый 2" xfId="6"/>
    <cellStyle name="Финансовый 2 2" xfId="9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KS3/Desktop/&#1057;&#1054;&#1060;_&#1055;&#1088;&#1080;&#1083;&#1086;&#1078;&#1077;&#1085;&#1080;&#1077;%2011%20&#1085;&#1072;%2029.08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Данные заявок на ТП"/>
      <sheetName val="Регионы"/>
      <sheetName val="ДЗО"/>
      <sheetName val="Филиалы,ВЗО,Общ.под управл."/>
      <sheetName val="Тип примененного тарифа"/>
      <sheetName val="Категория договора ТП"/>
      <sheetName val="Статусы ТП"/>
      <sheetName val="ОКВЭД"/>
      <sheetName val="Лист4"/>
      <sheetName val="Лист5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Поступила</v>
          </cell>
        </row>
        <row r="3">
          <cell r="A3" t="str">
            <v>Договор направлен</v>
          </cell>
        </row>
        <row r="4">
          <cell r="A4" t="str">
            <v>Договор заключен</v>
          </cell>
        </row>
        <row r="5">
          <cell r="A5" t="str">
            <v>ТУ выполнены</v>
          </cell>
        </row>
        <row r="6">
          <cell r="A6" t="str">
            <v>Объект присоединен</v>
          </cell>
        </row>
        <row r="7">
          <cell r="A7" t="str">
            <v>Акты подписаны</v>
          </cell>
        </row>
        <row r="8">
          <cell r="A8" t="str">
            <v>Договор расторгнут</v>
          </cell>
        </row>
        <row r="9">
          <cell r="A9" t="str">
            <v>Получение недостающих сведений</v>
          </cell>
        </row>
        <row r="10">
          <cell r="A10" t="str">
            <v>Заявка аннулирована ДЗО</v>
          </cell>
        </row>
        <row r="11">
          <cell r="A11" t="str">
            <v>Отзыв заявителем заявки на ТП</v>
          </cell>
        </row>
        <row r="12">
          <cell r="A12" t="str">
            <v>Заявка принята в работу</v>
          </cell>
        </row>
      </sheetData>
      <sheetData sheetId="8">
        <row r="2">
          <cell r="A2" t="str">
            <v>-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kch.rossetisk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"/>
  <sheetViews>
    <sheetView tabSelected="1" view="pageBreakPreview" zoomScaleNormal="100" zoomScaleSheetLayoutView="100" workbookViewId="0">
      <selection activeCell="C24" sqref="C24"/>
    </sheetView>
  </sheetViews>
  <sheetFormatPr defaultRowHeight="16.5" x14ac:dyDescent="0.3"/>
  <cols>
    <col min="1" max="1" width="4.42578125" style="1" customWidth="1"/>
    <col min="2" max="2" width="27.5703125" style="1" customWidth="1"/>
    <col min="3" max="3" width="76" style="1" bestFit="1" customWidth="1"/>
    <col min="4" max="16384" width="9.140625" style="1"/>
  </cols>
  <sheetData>
    <row r="2" spans="2:3" x14ac:dyDescent="0.3">
      <c r="B2" s="285" t="s">
        <v>51</v>
      </c>
      <c r="C2" s="285"/>
    </row>
    <row r="3" spans="2:3" x14ac:dyDescent="0.3">
      <c r="B3" s="6"/>
      <c r="C3" s="6"/>
    </row>
    <row r="4" spans="2:3" ht="31.5" x14ac:dyDescent="0.3">
      <c r="B4" s="7" t="s">
        <v>52</v>
      </c>
      <c r="C4" s="8" t="s">
        <v>72</v>
      </c>
    </row>
    <row r="5" spans="2:3" x14ac:dyDescent="0.3">
      <c r="B5" s="7" t="s">
        <v>53</v>
      </c>
      <c r="C5" s="7" t="s">
        <v>73</v>
      </c>
    </row>
    <row r="6" spans="2:3" x14ac:dyDescent="0.3">
      <c r="B6" s="7" t="s">
        <v>54</v>
      </c>
      <c r="C6" s="7" t="s">
        <v>74</v>
      </c>
    </row>
    <row r="7" spans="2:3" x14ac:dyDescent="0.3">
      <c r="B7" s="7" t="s">
        <v>55</v>
      </c>
      <c r="C7" s="7" t="s">
        <v>74</v>
      </c>
    </row>
    <row r="8" spans="2:3" x14ac:dyDescent="0.3">
      <c r="B8" s="7" t="s">
        <v>56</v>
      </c>
      <c r="C8" s="7" t="s">
        <v>75</v>
      </c>
    </row>
    <row r="9" spans="2:3" x14ac:dyDescent="0.3">
      <c r="B9" s="7" t="s">
        <v>57</v>
      </c>
      <c r="C9" s="7" t="s">
        <v>76</v>
      </c>
    </row>
    <row r="10" spans="2:3" x14ac:dyDescent="0.3">
      <c r="B10" s="7" t="s">
        <v>58</v>
      </c>
      <c r="C10" s="7" t="s">
        <v>77</v>
      </c>
    </row>
    <row r="11" spans="2:3" x14ac:dyDescent="0.3">
      <c r="B11" s="7" t="s">
        <v>59</v>
      </c>
      <c r="C11" s="9" t="s">
        <v>78</v>
      </c>
    </row>
    <row r="12" spans="2:3" x14ac:dyDescent="0.3">
      <c r="B12" s="7" t="s">
        <v>60</v>
      </c>
      <c r="C12" s="7" t="s">
        <v>79</v>
      </c>
    </row>
    <row r="13" spans="2:3" x14ac:dyDescent="0.3">
      <c r="B13" s="7" t="s">
        <v>61</v>
      </c>
      <c r="C13" s="7" t="s">
        <v>80</v>
      </c>
    </row>
  </sheetData>
  <mergeCells count="1">
    <mergeCell ref="B2:C2"/>
  </mergeCells>
  <hyperlinks>
    <hyperlink ref="C11" r:id="rId1"/>
  </hyperlinks>
  <pageMargins left="0.7" right="0.7" top="0.75" bottom="0.75" header="0.3" footer="0.3"/>
  <pageSetup paperSize="9" scale="5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88"/>
  <sheetViews>
    <sheetView view="pageBreakPreview" zoomScale="70" zoomScaleNormal="70" zoomScaleSheetLayoutView="70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A605" sqref="A605:XFD671"/>
    </sheetView>
  </sheetViews>
  <sheetFormatPr defaultColWidth="9.140625" defaultRowHeight="15.75" x14ac:dyDescent="0.25"/>
  <cols>
    <col min="1" max="1" width="14.42578125" style="40" customWidth="1"/>
    <col min="2" max="2" width="84.28515625" style="41" bestFit="1" customWidth="1"/>
    <col min="3" max="3" width="14.85546875" style="42" customWidth="1"/>
    <col min="4" max="4" width="15.42578125" style="42" customWidth="1"/>
    <col min="5" max="5" width="25.140625" style="42" customWidth="1"/>
    <col min="6" max="6" width="21" style="63" bestFit="1" customWidth="1"/>
    <col min="7" max="7" width="18.140625" style="42" customWidth="1"/>
    <col min="8" max="8" width="9.7109375" style="42" bestFit="1" customWidth="1"/>
    <col min="9" max="16384" width="9.140625" style="42"/>
  </cols>
  <sheetData>
    <row r="1" spans="1:7" ht="67.5" customHeight="1" x14ac:dyDescent="0.25">
      <c r="F1" s="286" t="s">
        <v>99</v>
      </c>
      <c r="G1" s="286"/>
    </row>
    <row r="2" spans="1:7" ht="123" customHeight="1" x14ac:dyDescent="0.25">
      <c r="A2" s="287" t="s">
        <v>540</v>
      </c>
      <c r="B2" s="287"/>
      <c r="C2" s="287"/>
      <c r="D2" s="287"/>
      <c r="E2" s="287"/>
      <c r="F2" s="287"/>
      <c r="G2" s="287"/>
    </row>
    <row r="3" spans="1:7" s="46" customFormat="1" ht="201" customHeight="1" x14ac:dyDescent="0.25">
      <c r="A3" s="43" t="s">
        <v>5</v>
      </c>
      <c r="B3" s="44" t="s">
        <v>239</v>
      </c>
      <c r="C3" s="43" t="s">
        <v>6</v>
      </c>
      <c r="D3" s="43" t="s">
        <v>7</v>
      </c>
      <c r="E3" s="45" t="s">
        <v>155</v>
      </c>
      <c r="F3" s="43" t="s">
        <v>66</v>
      </c>
      <c r="G3" s="43" t="s">
        <v>1243</v>
      </c>
    </row>
    <row r="4" spans="1:7" s="48" customFormat="1" ht="12.75" x14ac:dyDescent="0.25">
      <c r="A4" s="81" t="s">
        <v>100</v>
      </c>
      <c r="B4" s="47">
        <f t="shared" ref="B4:G4" si="0">A4+1</f>
        <v>2</v>
      </c>
      <c r="C4" s="47">
        <f t="shared" si="0"/>
        <v>3</v>
      </c>
      <c r="D4" s="47">
        <f t="shared" si="0"/>
        <v>4</v>
      </c>
      <c r="E4" s="47">
        <f t="shared" si="0"/>
        <v>5</v>
      </c>
      <c r="F4" s="47">
        <f t="shared" si="0"/>
        <v>6</v>
      </c>
      <c r="G4" s="47">
        <f t="shared" si="0"/>
        <v>7</v>
      </c>
    </row>
    <row r="5" spans="1:7" x14ac:dyDescent="0.25">
      <c r="A5" s="55" t="s">
        <v>100</v>
      </c>
      <c r="B5" s="82" t="s">
        <v>0</v>
      </c>
      <c r="C5" s="83"/>
      <c r="D5" s="83"/>
      <c r="E5" s="105">
        <f>E6</f>
        <v>82325</v>
      </c>
      <c r="F5" s="105">
        <f t="shared" ref="F5:G7" si="1">F6</f>
        <v>16193.3</v>
      </c>
      <c r="G5" s="105">
        <f t="shared" si="1"/>
        <v>101869.79045200003</v>
      </c>
    </row>
    <row r="6" spans="1:7" s="50" customFormat="1" x14ac:dyDescent="0.25">
      <c r="A6" s="86" t="s">
        <v>101</v>
      </c>
      <c r="B6" s="87" t="s">
        <v>102</v>
      </c>
      <c r="C6" s="88"/>
      <c r="D6" s="89"/>
      <c r="E6" s="104">
        <f>E7</f>
        <v>82325</v>
      </c>
      <c r="F6" s="104">
        <f t="shared" si="1"/>
        <v>16193.3</v>
      </c>
      <c r="G6" s="104">
        <f t="shared" si="1"/>
        <v>101869.79045200003</v>
      </c>
    </row>
    <row r="7" spans="1:7" s="49" customFormat="1" x14ac:dyDescent="0.25">
      <c r="A7" s="54" t="s">
        <v>106</v>
      </c>
      <c r="B7" s="84" t="s">
        <v>107</v>
      </c>
      <c r="C7" s="85"/>
      <c r="D7" s="85"/>
      <c r="E7" s="79">
        <f>E8</f>
        <v>82325</v>
      </c>
      <c r="F7" s="79">
        <f t="shared" si="1"/>
        <v>16193.3</v>
      </c>
      <c r="G7" s="79">
        <f t="shared" si="1"/>
        <v>101869.79045200003</v>
      </c>
    </row>
    <row r="8" spans="1:7" s="50" customFormat="1" x14ac:dyDescent="0.25">
      <c r="A8" s="86" t="s">
        <v>108</v>
      </c>
      <c r="B8" s="87" t="s">
        <v>102</v>
      </c>
      <c r="C8" s="88"/>
      <c r="D8" s="89"/>
      <c r="E8" s="104">
        <f>E9+E66</f>
        <v>82325</v>
      </c>
      <c r="F8" s="104">
        <f>F9+F66</f>
        <v>16193.3</v>
      </c>
      <c r="G8" s="104">
        <f>G9+G66</f>
        <v>101869.79045200003</v>
      </c>
    </row>
    <row r="9" spans="1:7" s="51" customFormat="1" x14ac:dyDescent="0.25">
      <c r="A9" s="90" t="s">
        <v>109</v>
      </c>
      <c r="B9" s="91" t="s">
        <v>104</v>
      </c>
      <c r="C9" s="92"/>
      <c r="D9" s="93"/>
      <c r="E9" s="53">
        <f>E10</f>
        <v>25830</v>
      </c>
      <c r="F9" s="53">
        <f t="shared" ref="E9:G10" si="2">F10</f>
        <v>959.30000000000007</v>
      </c>
      <c r="G9" s="53">
        <f t="shared" si="2"/>
        <v>30291.7</v>
      </c>
    </row>
    <row r="10" spans="1:7" x14ac:dyDescent="0.25">
      <c r="A10" s="52" t="s">
        <v>110</v>
      </c>
      <c r="B10" s="67" t="s">
        <v>3</v>
      </c>
      <c r="C10" s="68"/>
      <c r="D10" s="95"/>
      <c r="E10" s="65">
        <f t="shared" si="2"/>
        <v>25830</v>
      </c>
      <c r="F10" s="65">
        <f t="shared" si="2"/>
        <v>959.30000000000007</v>
      </c>
      <c r="G10" s="65">
        <f t="shared" si="2"/>
        <v>30291.7</v>
      </c>
    </row>
    <row r="11" spans="1:7" x14ac:dyDescent="0.25">
      <c r="A11" s="52" t="s">
        <v>111</v>
      </c>
      <c r="B11" s="62" t="s">
        <v>103</v>
      </c>
      <c r="C11" s="68"/>
      <c r="D11" s="95"/>
      <c r="E11" s="65">
        <f>SUM(E12:E65)</f>
        <v>25830</v>
      </c>
      <c r="F11" s="65">
        <f>SUM(F12:F65)</f>
        <v>959.30000000000007</v>
      </c>
      <c r="G11" s="65">
        <f>SUM(G12:G65)</f>
        <v>30291.7</v>
      </c>
    </row>
    <row r="12" spans="1:7" ht="31.5" x14ac:dyDescent="0.25">
      <c r="A12" s="52" t="s">
        <v>158</v>
      </c>
      <c r="B12" s="96" t="s">
        <v>381</v>
      </c>
      <c r="C12" s="103">
        <v>2020</v>
      </c>
      <c r="D12" s="45">
        <v>0.4</v>
      </c>
      <c r="E12" s="65">
        <v>750</v>
      </c>
      <c r="F12" s="65">
        <v>12</v>
      </c>
      <c r="G12" s="65">
        <v>201.2</v>
      </c>
    </row>
    <row r="13" spans="1:7" ht="31.5" x14ac:dyDescent="0.25">
      <c r="A13" s="52" t="s">
        <v>157</v>
      </c>
      <c r="B13" s="96" t="s">
        <v>382</v>
      </c>
      <c r="C13" s="103">
        <v>2020</v>
      </c>
      <c r="D13" s="45">
        <v>0.4</v>
      </c>
      <c r="E13" s="65">
        <v>400</v>
      </c>
      <c r="F13" s="65">
        <v>15</v>
      </c>
      <c r="G13" s="65">
        <v>196.5</v>
      </c>
    </row>
    <row r="14" spans="1:7" ht="31.5" x14ac:dyDescent="0.25">
      <c r="A14" s="52" t="s">
        <v>159</v>
      </c>
      <c r="B14" s="96" t="s">
        <v>383</v>
      </c>
      <c r="C14" s="103">
        <v>2020</v>
      </c>
      <c r="D14" s="45">
        <v>0.4</v>
      </c>
      <c r="E14" s="65">
        <v>450</v>
      </c>
      <c r="F14" s="65">
        <v>15</v>
      </c>
      <c r="G14" s="65">
        <v>67.2</v>
      </c>
    </row>
    <row r="15" spans="1:7" ht="31.5" x14ac:dyDescent="0.25">
      <c r="A15" s="52" t="s">
        <v>160</v>
      </c>
      <c r="B15" s="96" t="s">
        <v>259</v>
      </c>
      <c r="C15" s="103">
        <v>2020</v>
      </c>
      <c r="D15" s="45">
        <v>0.4</v>
      </c>
      <c r="E15" s="65">
        <v>60</v>
      </c>
      <c r="F15" s="65">
        <v>15</v>
      </c>
      <c r="G15" s="65">
        <v>41.2</v>
      </c>
    </row>
    <row r="16" spans="1:7" ht="31.5" x14ac:dyDescent="0.25">
      <c r="A16" s="52" t="s">
        <v>161</v>
      </c>
      <c r="B16" s="96" t="s">
        <v>270</v>
      </c>
      <c r="C16" s="103">
        <v>2020</v>
      </c>
      <c r="D16" s="45">
        <v>0.4</v>
      </c>
      <c r="E16" s="65">
        <v>200</v>
      </c>
      <c r="F16" s="65">
        <v>80</v>
      </c>
      <c r="G16" s="65">
        <v>46.3</v>
      </c>
    </row>
    <row r="17" spans="1:7" ht="31.5" x14ac:dyDescent="0.25">
      <c r="A17" s="52" t="s">
        <v>162</v>
      </c>
      <c r="B17" s="96" t="s">
        <v>384</v>
      </c>
      <c r="C17" s="103">
        <v>2020</v>
      </c>
      <c r="D17" s="45">
        <v>0.4</v>
      </c>
      <c r="E17" s="65">
        <v>500</v>
      </c>
      <c r="F17" s="65">
        <v>10</v>
      </c>
      <c r="G17" s="65">
        <v>140.1</v>
      </c>
    </row>
    <row r="18" spans="1:7" ht="31.5" x14ac:dyDescent="0.25">
      <c r="A18" s="52" t="s">
        <v>163</v>
      </c>
      <c r="B18" s="96" t="s">
        <v>703</v>
      </c>
      <c r="C18" s="103">
        <v>2020</v>
      </c>
      <c r="D18" s="45">
        <v>0.4</v>
      </c>
      <c r="E18" s="65">
        <v>100</v>
      </c>
      <c r="F18" s="65">
        <v>6</v>
      </c>
      <c r="G18" s="65">
        <v>54.7</v>
      </c>
    </row>
    <row r="19" spans="1:7" ht="31.5" x14ac:dyDescent="0.25">
      <c r="A19" s="52" t="s">
        <v>164</v>
      </c>
      <c r="B19" s="96" t="s">
        <v>385</v>
      </c>
      <c r="C19" s="103">
        <v>2020</v>
      </c>
      <c r="D19" s="45">
        <v>0.4</v>
      </c>
      <c r="E19" s="65">
        <v>191</v>
      </c>
      <c r="F19" s="65">
        <v>3</v>
      </c>
      <c r="G19" s="65">
        <v>117.3</v>
      </c>
    </row>
    <row r="20" spans="1:7" ht="31.5" x14ac:dyDescent="0.25">
      <c r="A20" s="52" t="s">
        <v>165</v>
      </c>
      <c r="B20" s="96" t="s">
        <v>386</v>
      </c>
      <c r="C20" s="103">
        <v>2020</v>
      </c>
      <c r="D20" s="45">
        <v>0.4</v>
      </c>
      <c r="E20" s="65">
        <v>400</v>
      </c>
      <c r="F20" s="65">
        <v>5</v>
      </c>
      <c r="G20" s="65">
        <v>87.3</v>
      </c>
    </row>
    <row r="21" spans="1:7" ht="31.5" x14ac:dyDescent="0.25">
      <c r="A21" s="52" t="s">
        <v>166</v>
      </c>
      <c r="B21" s="96" t="s">
        <v>387</v>
      </c>
      <c r="C21" s="103">
        <v>2020</v>
      </c>
      <c r="D21" s="45">
        <v>0.4</v>
      </c>
      <c r="E21" s="65">
        <v>120</v>
      </c>
      <c r="F21" s="65">
        <v>12</v>
      </c>
      <c r="G21" s="65">
        <v>42</v>
      </c>
    </row>
    <row r="22" spans="1:7" ht="31.5" x14ac:dyDescent="0.25">
      <c r="A22" s="52" t="s">
        <v>167</v>
      </c>
      <c r="B22" s="96" t="s">
        <v>388</v>
      </c>
      <c r="C22" s="103">
        <v>2020</v>
      </c>
      <c r="D22" s="45">
        <v>0.4</v>
      </c>
      <c r="E22" s="65">
        <v>300</v>
      </c>
      <c r="F22" s="65">
        <v>8</v>
      </c>
      <c r="G22" s="65">
        <v>135.30000000000001</v>
      </c>
    </row>
    <row r="23" spans="1:7" ht="31.5" x14ac:dyDescent="0.25">
      <c r="A23" s="52" t="s">
        <v>168</v>
      </c>
      <c r="B23" s="96" t="s">
        <v>260</v>
      </c>
      <c r="C23" s="103">
        <v>2020</v>
      </c>
      <c r="D23" s="64">
        <v>10</v>
      </c>
      <c r="E23" s="65">
        <v>150</v>
      </c>
      <c r="F23" s="65">
        <v>10</v>
      </c>
      <c r="G23" s="65">
        <v>78.099999999999994</v>
      </c>
    </row>
    <row r="24" spans="1:7" ht="31.5" x14ac:dyDescent="0.25">
      <c r="A24" s="52" t="s">
        <v>169</v>
      </c>
      <c r="B24" s="96" t="s">
        <v>264</v>
      </c>
      <c r="C24" s="103">
        <v>2020</v>
      </c>
      <c r="D24" s="64">
        <v>10</v>
      </c>
      <c r="E24" s="65">
        <v>550</v>
      </c>
      <c r="F24" s="65">
        <v>15</v>
      </c>
      <c r="G24" s="65">
        <v>394</v>
      </c>
    </row>
    <row r="25" spans="1:7" ht="31.5" x14ac:dyDescent="0.25">
      <c r="A25" s="52" t="s">
        <v>170</v>
      </c>
      <c r="B25" s="96" t="s">
        <v>379</v>
      </c>
      <c r="C25" s="103">
        <v>2020</v>
      </c>
      <c r="D25" s="45">
        <v>0.4</v>
      </c>
      <c r="E25" s="65">
        <v>200</v>
      </c>
      <c r="F25" s="65">
        <v>4</v>
      </c>
      <c r="G25" s="65">
        <v>78.7</v>
      </c>
    </row>
    <row r="26" spans="1:7" ht="31.5" x14ac:dyDescent="0.25">
      <c r="A26" s="52" t="s">
        <v>171</v>
      </c>
      <c r="B26" s="96" t="s">
        <v>380</v>
      </c>
      <c r="C26" s="103">
        <v>2020</v>
      </c>
      <c r="D26" s="45">
        <v>0.4</v>
      </c>
      <c r="E26" s="65">
        <v>120</v>
      </c>
      <c r="F26" s="65">
        <v>3</v>
      </c>
      <c r="G26" s="65">
        <v>62.3</v>
      </c>
    </row>
    <row r="27" spans="1:7" ht="31.5" x14ac:dyDescent="0.25">
      <c r="A27" s="52" t="s">
        <v>172</v>
      </c>
      <c r="B27" s="96" t="s">
        <v>389</v>
      </c>
      <c r="C27" s="103">
        <v>2020</v>
      </c>
      <c r="D27" s="45">
        <v>0.4</v>
      </c>
      <c r="E27" s="65">
        <v>340</v>
      </c>
      <c r="F27" s="65">
        <v>4</v>
      </c>
      <c r="G27" s="65">
        <v>80</v>
      </c>
    </row>
    <row r="28" spans="1:7" ht="31.5" x14ac:dyDescent="0.25">
      <c r="A28" s="52" t="s">
        <v>173</v>
      </c>
      <c r="B28" s="96" t="s">
        <v>390</v>
      </c>
      <c r="C28" s="103">
        <v>2020</v>
      </c>
      <c r="D28" s="45">
        <v>0.4</v>
      </c>
      <c r="E28" s="65">
        <v>40</v>
      </c>
      <c r="F28" s="65">
        <v>4</v>
      </c>
      <c r="G28" s="65">
        <v>14</v>
      </c>
    </row>
    <row r="29" spans="1:7" ht="31.5" x14ac:dyDescent="0.25">
      <c r="A29" s="52" t="s">
        <v>174</v>
      </c>
      <c r="B29" s="96" t="s">
        <v>390</v>
      </c>
      <c r="C29" s="103">
        <v>2020</v>
      </c>
      <c r="D29" s="45">
        <v>0.4</v>
      </c>
      <c r="E29" s="65">
        <v>40</v>
      </c>
      <c r="F29" s="65">
        <v>4</v>
      </c>
      <c r="G29" s="65">
        <v>15.8</v>
      </c>
    </row>
    <row r="30" spans="1:7" ht="31.5" x14ac:dyDescent="0.25">
      <c r="A30" s="52" t="s">
        <v>175</v>
      </c>
      <c r="B30" s="96" t="s">
        <v>391</v>
      </c>
      <c r="C30" s="103">
        <v>2020</v>
      </c>
      <c r="D30" s="45">
        <v>0.4</v>
      </c>
      <c r="E30" s="65">
        <v>60</v>
      </c>
      <c r="F30" s="65">
        <v>4</v>
      </c>
      <c r="G30" s="65">
        <v>22</v>
      </c>
    </row>
    <row r="31" spans="1:7" ht="31.5" x14ac:dyDescent="0.25">
      <c r="A31" s="52" t="s">
        <v>176</v>
      </c>
      <c r="B31" s="96" t="s">
        <v>392</v>
      </c>
      <c r="C31" s="103">
        <v>2020</v>
      </c>
      <c r="D31" s="45">
        <v>0.4</v>
      </c>
      <c r="E31" s="65">
        <v>60</v>
      </c>
      <c r="F31" s="65">
        <v>4</v>
      </c>
      <c r="G31" s="65">
        <v>31.3</v>
      </c>
    </row>
    <row r="32" spans="1:7" ht="31.5" x14ac:dyDescent="0.25">
      <c r="A32" s="52" t="s">
        <v>177</v>
      </c>
      <c r="B32" s="96" t="s">
        <v>393</v>
      </c>
      <c r="C32" s="103">
        <v>2020</v>
      </c>
      <c r="D32" s="45">
        <v>0.4</v>
      </c>
      <c r="E32" s="65">
        <v>60</v>
      </c>
      <c r="F32" s="65">
        <v>3</v>
      </c>
      <c r="G32" s="65">
        <v>29</v>
      </c>
    </row>
    <row r="33" spans="1:7" ht="31.5" x14ac:dyDescent="0.25">
      <c r="A33" s="52" t="s">
        <v>178</v>
      </c>
      <c r="B33" s="96" t="s">
        <v>394</v>
      </c>
      <c r="C33" s="103">
        <v>2020</v>
      </c>
      <c r="D33" s="45">
        <v>0.4</v>
      </c>
      <c r="E33" s="65">
        <v>150</v>
      </c>
      <c r="F33" s="65">
        <v>14</v>
      </c>
      <c r="G33" s="65">
        <v>81.400000000000006</v>
      </c>
    </row>
    <row r="34" spans="1:7" ht="31.5" x14ac:dyDescent="0.25">
      <c r="A34" s="52" t="s">
        <v>179</v>
      </c>
      <c r="B34" s="96" t="s">
        <v>395</v>
      </c>
      <c r="C34" s="103">
        <v>2020</v>
      </c>
      <c r="D34" s="45">
        <v>0.4</v>
      </c>
      <c r="E34" s="65">
        <v>80</v>
      </c>
      <c r="F34" s="65">
        <v>5</v>
      </c>
      <c r="G34" s="65">
        <v>71</v>
      </c>
    </row>
    <row r="35" spans="1:7" ht="31.5" x14ac:dyDescent="0.25">
      <c r="A35" s="52" t="s">
        <v>180</v>
      </c>
      <c r="B35" s="96" t="s">
        <v>396</v>
      </c>
      <c r="C35" s="103">
        <v>2020</v>
      </c>
      <c r="D35" s="45">
        <v>0.4</v>
      </c>
      <c r="E35" s="65">
        <v>100</v>
      </c>
      <c r="F35" s="65">
        <v>5</v>
      </c>
      <c r="G35" s="65">
        <v>64.599999999999994</v>
      </c>
    </row>
    <row r="36" spans="1:7" ht="31.5" x14ac:dyDescent="0.25">
      <c r="A36" s="52" t="s">
        <v>181</v>
      </c>
      <c r="B36" s="96" t="s">
        <v>397</v>
      </c>
      <c r="C36" s="103">
        <v>2020</v>
      </c>
      <c r="D36" s="45">
        <v>0.4</v>
      </c>
      <c r="E36" s="65">
        <v>280</v>
      </c>
      <c r="F36" s="65">
        <v>13</v>
      </c>
      <c r="G36" s="65">
        <v>114</v>
      </c>
    </row>
    <row r="37" spans="1:7" ht="31.5" x14ac:dyDescent="0.25">
      <c r="A37" s="52" t="s">
        <v>182</v>
      </c>
      <c r="B37" s="96" t="s">
        <v>398</v>
      </c>
      <c r="C37" s="103">
        <v>2020</v>
      </c>
      <c r="D37" s="45">
        <v>0.4</v>
      </c>
      <c r="E37" s="65">
        <v>200</v>
      </c>
      <c r="F37" s="65">
        <v>15</v>
      </c>
      <c r="G37" s="65">
        <v>138.4</v>
      </c>
    </row>
    <row r="38" spans="1:7" ht="31.5" x14ac:dyDescent="0.25">
      <c r="A38" s="52" t="s">
        <v>183</v>
      </c>
      <c r="B38" s="96" t="s">
        <v>399</v>
      </c>
      <c r="C38" s="103">
        <v>2020</v>
      </c>
      <c r="D38" s="45">
        <v>0.4</v>
      </c>
      <c r="E38" s="65">
        <v>300</v>
      </c>
      <c r="F38" s="65">
        <v>15</v>
      </c>
      <c r="G38" s="65">
        <v>127.3</v>
      </c>
    </row>
    <row r="39" spans="1:7" ht="31.5" x14ac:dyDescent="0.25">
      <c r="A39" s="52" t="s">
        <v>184</v>
      </c>
      <c r="B39" s="96" t="s">
        <v>400</v>
      </c>
      <c r="C39" s="103">
        <v>2020</v>
      </c>
      <c r="D39" s="45">
        <v>0.4</v>
      </c>
      <c r="E39" s="65">
        <v>150</v>
      </c>
      <c r="F39" s="65">
        <v>13</v>
      </c>
      <c r="G39" s="65">
        <v>91.1</v>
      </c>
    </row>
    <row r="40" spans="1:7" ht="31.5" x14ac:dyDescent="0.25">
      <c r="A40" s="52" t="s">
        <v>185</v>
      </c>
      <c r="B40" s="96" t="s">
        <v>401</v>
      </c>
      <c r="C40" s="103">
        <v>2020</v>
      </c>
      <c r="D40" s="45">
        <v>0.4</v>
      </c>
      <c r="E40" s="65">
        <v>60</v>
      </c>
      <c r="F40" s="65">
        <v>14</v>
      </c>
      <c r="G40" s="65">
        <v>14</v>
      </c>
    </row>
    <row r="41" spans="1:7" ht="31.5" x14ac:dyDescent="0.25">
      <c r="A41" s="52" t="s">
        <v>186</v>
      </c>
      <c r="B41" s="96" t="s">
        <v>402</v>
      </c>
      <c r="C41" s="103">
        <v>2020</v>
      </c>
      <c r="D41" s="45">
        <v>0.4</v>
      </c>
      <c r="E41" s="65">
        <v>120</v>
      </c>
      <c r="F41" s="65">
        <v>10</v>
      </c>
      <c r="G41" s="65">
        <v>34.299999999999997</v>
      </c>
    </row>
    <row r="42" spans="1:7" ht="31.5" x14ac:dyDescent="0.25">
      <c r="A42" s="52" t="s">
        <v>187</v>
      </c>
      <c r="B42" s="96" t="s">
        <v>403</v>
      </c>
      <c r="C42" s="103">
        <v>2020</v>
      </c>
      <c r="D42" s="45">
        <v>0.4</v>
      </c>
      <c r="E42" s="65">
        <v>250</v>
      </c>
      <c r="F42" s="65">
        <v>7</v>
      </c>
      <c r="G42" s="65">
        <v>97</v>
      </c>
    </row>
    <row r="43" spans="1:7" ht="31.5" x14ac:dyDescent="0.25">
      <c r="A43" s="52" t="s">
        <v>188</v>
      </c>
      <c r="B43" s="96" t="s">
        <v>404</v>
      </c>
      <c r="C43" s="103">
        <v>2020</v>
      </c>
      <c r="D43" s="45">
        <v>0.4</v>
      </c>
      <c r="E43" s="65">
        <v>150</v>
      </c>
      <c r="F43" s="65">
        <v>10</v>
      </c>
      <c r="G43" s="65">
        <v>32.5</v>
      </c>
    </row>
    <row r="44" spans="1:7" ht="31.5" x14ac:dyDescent="0.25">
      <c r="A44" s="52" t="s">
        <v>189</v>
      </c>
      <c r="B44" s="96" t="s">
        <v>405</v>
      </c>
      <c r="C44" s="103">
        <v>2020</v>
      </c>
      <c r="D44" s="45">
        <v>0.4</v>
      </c>
      <c r="E44" s="65">
        <v>149</v>
      </c>
      <c r="F44" s="65">
        <v>5</v>
      </c>
      <c r="G44" s="65">
        <v>55.8</v>
      </c>
    </row>
    <row r="45" spans="1:7" ht="31.5" x14ac:dyDescent="0.25">
      <c r="A45" s="52" t="s">
        <v>190</v>
      </c>
      <c r="B45" s="96" t="s">
        <v>406</v>
      </c>
      <c r="C45" s="103">
        <v>2020</v>
      </c>
      <c r="D45" s="45">
        <v>0.4</v>
      </c>
      <c r="E45" s="65">
        <v>150</v>
      </c>
      <c r="F45" s="65">
        <v>5</v>
      </c>
      <c r="G45" s="65">
        <v>57.1</v>
      </c>
    </row>
    <row r="46" spans="1:7" ht="47.25" x14ac:dyDescent="0.25">
      <c r="A46" s="52" t="s">
        <v>191</v>
      </c>
      <c r="B46" s="96" t="s">
        <v>261</v>
      </c>
      <c r="C46" s="103">
        <v>2020</v>
      </c>
      <c r="D46" s="64">
        <v>10</v>
      </c>
      <c r="E46" s="65">
        <v>60</v>
      </c>
      <c r="F46" s="65">
        <v>15</v>
      </c>
      <c r="G46" s="65">
        <v>30.1</v>
      </c>
    </row>
    <row r="47" spans="1:7" ht="47.25" x14ac:dyDescent="0.25">
      <c r="A47" s="52" t="s">
        <v>192</v>
      </c>
      <c r="B47" s="96" t="s">
        <v>261</v>
      </c>
      <c r="C47" s="103">
        <v>2020</v>
      </c>
      <c r="D47" s="45">
        <v>0.4</v>
      </c>
      <c r="E47" s="65">
        <v>250</v>
      </c>
      <c r="F47" s="65">
        <v>15</v>
      </c>
      <c r="G47" s="65">
        <v>122.1</v>
      </c>
    </row>
    <row r="48" spans="1:7" ht="47.25" x14ac:dyDescent="0.25">
      <c r="A48" s="52" t="s">
        <v>193</v>
      </c>
      <c r="B48" s="96" t="s">
        <v>265</v>
      </c>
      <c r="C48" s="103">
        <v>2020</v>
      </c>
      <c r="D48" s="64">
        <v>10</v>
      </c>
      <c r="E48" s="65">
        <v>250</v>
      </c>
      <c r="F48" s="65">
        <v>15</v>
      </c>
      <c r="G48" s="65">
        <v>145.9</v>
      </c>
    </row>
    <row r="49" spans="1:7" ht="47.25" x14ac:dyDescent="0.25">
      <c r="A49" s="52" t="s">
        <v>194</v>
      </c>
      <c r="B49" s="96" t="s">
        <v>265</v>
      </c>
      <c r="C49" s="103">
        <v>2020</v>
      </c>
      <c r="D49" s="45">
        <v>0.4</v>
      </c>
      <c r="E49" s="65">
        <v>40</v>
      </c>
      <c r="F49" s="65">
        <v>15</v>
      </c>
      <c r="G49" s="65">
        <v>26</v>
      </c>
    </row>
    <row r="50" spans="1:7" ht="47.25" x14ac:dyDescent="0.25">
      <c r="A50" s="52" t="s">
        <v>195</v>
      </c>
      <c r="B50" s="96" t="s">
        <v>268</v>
      </c>
      <c r="C50" s="103">
        <v>2020</v>
      </c>
      <c r="D50" s="64">
        <v>10</v>
      </c>
      <c r="E50" s="65">
        <v>290</v>
      </c>
      <c r="F50" s="65">
        <v>15</v>
      </c>
      <c r="G50" s="65">
        <v>240.6</v>
      </c>
    </row>
    <row r="51" spans="1:7" ht="31.5" x14ac:dyDescent="0.25">
      <c r="A51" s="52" t="s">
        <v>196</v>
      </c>
      <c r="B51" s="96" t="s">
        <v>407</v>
      </c>
      <c r="C51" s="103">
        <v>2020</v>
      </c>
      <c r="D51" s="64">
        <v>10</v>
      </c>
      <c r="E51" s="65">
        <v>600</v>
      </c>
      <c r="F51" s="65">
        <v>12</v>
      </c>
      <c r="G51" s="65">
        <v>373.1</v>
      </c>
    </row>
    <row r="52" spans="1:7" ht="47.25" x14ac:dyDescent="0.25">
      <c r="A52" s="52" t="s">
        <v>197</v>
      </c>
      <c r="B52" s="96" t="s">
        <v>262</v>
      </c>
      <c r="C52" s="103">
        <v>2020</v>
      </c>
      <c r="D52" s="64">
        <v>10</v>
      </c>
      <c r="E52" s="65">
        <v>30</v>
      </c>
      <c r="F52" s="65">
        <v>15</v>
      </c>
      <c r="G52" s="65">
        <v>63.8</v>
      </c>
    </row>
    <row r="53" spans="1:7" ht="47.25" x14ac:dyDescent="0.25">
      <c r="A53" s="52" t="s">
        <v>198</v>
      </c>
      <c r="B53" s="96" t="s">
        <v>262</v>
      </c>
      <c r="C53" s="103">
        <v>2020</v>
      </c>
      <c r="D53" s="45">
        <v>0.4</v>
      </c>
      <c r="E53" s="65">
        <v>800</v>
      </c>
      <c r="F53" s="65">
        <v>15</v>
      </c>
      <c r="G53" s="65">
        <v>137.80000000000001</v>
      </c>
    </row>
    <row r="54" spans="1:7" ht="31.5" x14ac:dyDescent="0.25">
      <c r="A54" s="52" t="s">
        <v>199</v>
      </c>
      <c r="B54" s="96" t="s">
        <v>269</v>
      </c>
      <c r="C54" s="103">
        <v>2020</v>
      </c>
      <c r="D54" s="45">
        <v>0.4</v>
      </c>
      <c r="E54" s="65">
        <v>200</v>
      </c>
      <c r="F54" s="65">
        <v>30</v>
      </c>
      <c r="G54" s="65">
        <v>89.3</v>
      </c>
    </row>
    <row r="55" spans="1:7" ht="31.5" x14ac:dyDescent="0.25">
      <c r="A55" s="52" t="s">
        <v>200</v>
      </c>
      <c r="B55" s="96" t="s">
        <v>408</v>
      </c>
      <c r="C55" s="103">
        <v>2020</v>
      </c>
      <c r="D55" s="45">
        <v>0.4</v>
      </c>
      <c r="E55" s="65">
        <v>1300</v>
      </c>
      <c r="F55" s="65">
        <v>60</v>
      </c>
      <c r="G55" s="65">
        <v>379.9</v>
      </c>
    </row>
    <row r="56" spans="1:7" ht="31.5" x14ac:dyDescent="0.25">
      <c r="A56" s="52" t="s">
        <v>201</v>
      </c>
      <c r="B56" s="96" t="s">
        <v>409</v>
      </c>
      <c r="C56" s="103">
        <v>2020</v>
      </c>
      <c r="D56" s="64">
        <v>10</v>
      </c>
      <c r="E56" s="65">
        <v>1500</v>
      </c>
      <c r="F56" s="65">
        <v>30</v>
      </c>
      <c r="G56" s="65">
        <v>294</v>
      </c>
    </row>
    <row r="57" spans="1:7" ht="31.5" x14ac:dyDescent="0.25">
      <c r="A57" s="52" t="s">
        <v>202</v>
      </c>
      <c r="B57" s="96" t="s">
        <v>263</v>
      </c>
      <c r="C57" s="103">
        <v>2020</v>
      </c>
      <c r="D57" s="64">
        <v>10</v>
      </c>
      <c r="E57" s="65">
        <v>8900</v>
      </c>
      <c r="F57" s="65">
        <v>30</v>
      </c>
      <c r="G57" s="65">
        <v>21952</v>
      </c>
    </row>
    <row r="58" spans="1:7" ht="47.25" x14ac:dyDescent="0.25">
      <c r="A58" s="52" t="s">
        <v>203</v>
      </c>
      <c r="B58" s="96" t="s">
        <v>271</v>
      </c>
      <c r="C58" s="103">
        <v>2020</v>
      </c>
      <c r="D58" s="45">
        <v>0.4</v>
      </c>
      <c r="E58" s="65">
        <v>290</v>
      </c>
      <c r="F58" s="65">
        <v>36</v>
      </c>
      <c r="G58" s="65">
        <v>168</v>
      </c>
    </row>
    <row r="59" spans="1:7" ht="47.25" x14ac:dyDescent="0.25">
      <c r="A59" s="52" t="s">
        <v>204</v>
      </c>
      <c r="B59" s="96" t="s">
        <v>271</v>
      </c>
      <c r="C59" s="103">
        <v>2020</v>
      </c>
      <c r="D59" s="64">
        <v>10</v>
      </c>
      <c r="E59" s="65">
        <v>200</v>
      </c>
      <c r="F59" s="65">
        <v>36</v>
      </c>
      <c r="G59" s="65">
        <v>145.5</v>
      </c>
    </row>
    <row r="60" spans="1:7" ht="31.5" x14ac:dyDescent="0.25">
      <c r="A60" s="52" t="s">
        <v>205</v>
      </c>
      <c r="B60" s="96" t="s">
        <v>272</v>
      </c>
      <c r="C60" s="103">
        <v>2020</v>
      </c>
      <c r="D60" s="45">
        <v>0.4</v>
      </c>
      <c r="E60" s="65">
        <v>620</v>
      </c>
      <c r="F60" s="65">
        <v>50</v>
      </c>
      <c r="G60" s="65">
        <v>176</v>
      </c>
    </row>
    <row r="61" spans="1:7" ht="31.5" x14ac:dyDescent="0.25">
      <c r="A61" s="52" t="s">
        <v>206</v>
      </c>
      <c r="B61" s="96" t="s">
        <v>410</v>
      </c>
      <c r="C61" s="103">
        <v>2020</v>
      </c>
      <c r="D61" s="64">
        <v>10</v>
      </c>
      <c r="E61" s="65">
        <v>1450</v>
      </c>
      <c r="F61" s="65">
        <v>20</v>
      </c>
      <c r="G61" s="65">
        <v>2279</v>
      </c>
    </row>
    <row r="62" spans="1:7" ht="31.5" x14ac:dyDescent="0.25">
      <c r="A62" s="52" t="s">
        <v>207</v>
      </c>
      <c r="B62" s="96" t="s">
        <v>411</v>
      </c>
      <c r="C62" s="103">
        <v>2020</v>
      </c>
      <c r="D62" s="45">
        <v>0.4</v>
      </c>
      <c r="E62" s="65">
        <v>100</v>
      </c>
      <c r="F62" s="65">
        <v>21.1</v>
      </c>
      <c r="G62" s="65">
        <v>46</v>
      </c>
    </row>
    <row r="63" spans="1:7" ht="31.5" x14ac:dyDescent="0.25">
      <c r="A63" s="52" t="s">
        <v>208</v>
      </c>
      <c r="B63" s="96" t="s">
        <v>412</v>
      </c>
      <c r="C63" s="103">
        <v>2020</v>
      </c>
      <c r="D63" s="45">
        <v>0.4</v>
      </c>
      <c r="E63" s="65">
        <v>480</v>
      </c>
      <c r="F63" s="65">
        <v>21.1</v>
      </c>
      <c r="G63" s="65">
        <v>178</v>
      </c>
    </row>
    <row r="64" spans="1:7" ht="31.5" x14ac:dyDescent="0.25">
      <c r="A64" s="52" t="s">
        <v>209</v>
      </c>
      <c r="B64" s="96" t="s">
        <v>413</v>
      </c>
      <c r="C64" s="103">
        <v>2020</v>
      </c>
      <c r="D64" s="45">
        <v>0.4</v>
      </c>
      <c r="E64" s="65">
        <v>490</v>
      </c>
      <c r="F64" s="65">
        <v>21.1</v>
      </c>
      <c r="G64" s="65">
        <v>129.5</v>
      </c>
    </row>
    <row r="65" spans="1:7" ht="31.5" x14ac:dyDescent="0.25">
      <c r="A65" s="52" t="s">
        <v>210</v>
      </c>
      <c r="B65" s="96" t="s">
        <v>414</v>
      </c>
      <c r="C65" s="103">
        <v>2020</v>
      </c>
      <c r="D65" s="64">
        <v>10</v>
      </c>
      <c r="E65" s="65">
        <v>750</v>
      </c>
      <c r="F65" s="65">
        <v>120</v>
      </c>
      <c r="G65" s="65">
        <v>402.3</v>
      </c>
    </row>
    <row r="66" spans="1:7" x14ac:dyDescent="0.25">
      <c r="A66" s="90" t="s">
        <v>112</v>
      </c>
      <c r="B66" s="97" t="s">
        <v>105</v>
      </c>
      <c r="C66" s="98"/>
      <c r="D66" s="99"/>
      <c r="E66" s="71">
        <f>E67+E183</f>
        <v>56495</v>
      </c>
      <c r="F66" s="71">
        <f>F67+F183</f>
        <v>15234</v>
      </c>
      <c r="G66" s="71">
        <f>G67+G183</f>
        <v>71578.090452000033</v>
      </c>
    </row>
    <row r="67" spans="1:7" x14ac:dyDescent="0.25">
      <c r="A67" s="52" t="s">
        <v>113</v>
      </c>
      <c r="B67" s="67" t="s">
        <v>3</v>
      </c>
      <c r="C67" s="68"/>
      <c r="D67" s="95"/>
      <c r="E67" s="65">
        <f>E68</f>
        <v>45925</v>
      </c>
      <c r="F67" s="65">
        <f>F68</f>
        <v>7034</v>
      </c>
      <c r="G67" s="65">
        <f>G68</f>
        <v>44063.716152000023</v>
      </c>
    </row>
    <row r="68" spans="1:7" x14ac:dyDescent="0.25">
      <c r="A68" s="52" t="s">
        <v>114</v>
      </c>
      <c r="B68" s="62" t="s">
        <v>103</v>
      </c>
      <c r="C68" s="68"/>
      <c r="D68" s="95"/>
      <c r="E68" s="65">
        <f>SUM(E69:E181)</f>
        <v>45925</v>
      </c>
      <c r="F68" s="65">
        <f>SUM(F69:F181)</f>
        <v>7034</v>
      </c>
      <c r="G68" s="65">
        <f>SUM(G69:G181)</f>
        <v>44063.716152000023</v>
      </c>
    </row>
    <row r="69" spans="1:7" ht="31.5" x14ac:dyDescent="0.25">
      <c r="A69" s="52" t="s">
        <v>156</v>
      </c>
      <c r="B69" s="96" t="s">
        <v>415</v>
      </c>
      <c r="C69" s="43">
        <v>2021</v>
      </c>
      <c r="D69" s="43">
        <v>0.4</v>
      </c>
      <c r="E69" s="65">
        <v>460</v>
      </c>
      <c r="F69" s="45">
        <v>6</v>
      </c>
      <c r="G69" s="65">
        <v>209.71337</v>
      </c>
    </row>
    <row r="70" spans="1:7" ht="31.5" x14ac:dyDescent="0.25">
      <c r="A70" s="52" t="s">
        <v>212</v>
      </c>
      <c r="B70" s="96" t="s">
        <v>705</v>
      </c>
      <c r="C70" s="43">
        <v>2021</v>
      </c>
      <c r="D70" s="43">
        <v>0.4</v>
      </c>
      <c r="E70" s="65">
        <v>130</v>
      </c>
      <c r="F70" s="45">
        <v>15</v>
      </c>
      <c r="G70" s="65">
        <v>38.299999999999997</v>
      </c>
    </row>
    <row r="71" spans="1:7" ht="31.5" x14ac:dyDescent="0.25">
      <c r="A71" s="52" t="s">
        <v>213</v>
      </c>
      <c r="B71" s="96" t="s">
        <v>706</v>
      </c>
      <c r="C71" s="43">
        <v>2021</v>
      </c>
      <c r="D71" s="43">
        <v>10</v>
      </c>
      <c r="E71" s="65">
        <v>480</v>
      </c>
      <c r="F71" s="45">
        <v>13</v>
      </c>
      <c r="G71" s="65">
        <v>481.7</v>
      </c>
    </row>
    <row r="72" spans="1:7" ht="31.5" x14ac:dyDescent="0.25">
      <c r="A72" s="52" t="s">
        <v>214</v>
      </c>
      <c r="B72" s="96" t="s">
        <v>416</v>
      </c>
      <c r="C72" s="43">
        <v>2021</v>
      </c>
      <c r="D72" s="43">
        <v>0.4</v>
      </c>
      <c r="E72" s="65">
        <v>200</v>
      </c>
      <c r="F72" s="45">
        <v>6</v>
      </c>
      <c r="G72" s="65">
        <v>94.078179999999989</v>
      </c>
    </row>
    <row r="73" spans="1:7" ht="31.5" x14ac:dyDescent="0.25">
      <c r="A73" s="52" t="s">
        <v>215</v>
      </c>
      <c r="B73" s="96" t="s">
        <v>417</v>
      </c>
      <c r="C73" s="43">
        <v>2021</v>
      </c>
      <c r="D73" s="43">
        <v>0.4</v>
      </c>
      <c r="E73" s="65">
        <v>200</v>
      </c>
      <c r="F73" s="45">
        <v>5</v>
      </c>
      <c r="G73" s="65">
        <v>147.61789000000002</v>
      </c>
    </row>
    <row r="74" spans="1:7" ht="31.5" x14ac:dyDescent="0.25">
      <c r="A74" s="52" t="s">
        <v>216</v>
      </c>
      <c r="B74" s="96" t="s">
        <v>418</v>
      </c>
      <c r="C74" s="43">
        <v>2021</v>
      </c>
      <c r="D74" s="43">
        <v>0.4</v>
      </c>
      <c r="E74" s="65">
        <v>250</v>
      </c>
      <c r="F74" s="45">
        <v>12</v>
      </c>
      <c r="G74" s="65">
        <v>131.62491</v>
      </c>
    </row>
    <row r="75" spans="1:7" ht="31.5" x14ac:dyDescent="0.25">
      <c r="A75" s="52" t="s">
        <v>217</v>
      </c>
      <c r="B75" s="96" t="s">
        <v>419</v>
      </c>
      <c r="C75" s="43">
        <v>2021</v>
      </c>
      <c r="D75" s="43">
        <v>0.4</v>
      </c>
      <c r="E75" s="65">
        <v>180</v>
      </c>
      <c r="F75" s="45">
        <v>5</v>
      </c>
      <c r="G75" s="65">
        <v>106.03425</v>
      </c>
    </row>
    <row r="76" spans="1:7" ht="47.25" x14ac:dyDescent="0.25">
      <c r="A76" s="52" t="s">
        <v>218</v>
      </c>
      <c r="B76" s="96" t="s">
        <v>420</v>
      </c>
      <c r="C76" s="43">
        <v>2021</v>
      </c>
      <c r="D76" s="43">
        <v>10</v>
      </c>
      <c r="E76" s="65">
        <v>400</v>
      </c>
      <c r="F76" s="45">
        <v>14</v>
      </c>
      <c r="G76" s="65">
        <v>187.97068000000002</v>
      </c>
    </row>
    <row r="77" spans="1:7" ht="47.25" x14ac:dyDescent="0.25">
      <c r="A77" s="52" t="s">
        <v>219</v>
      </c>
      <c r="B77" s="96" t="s">
        <v>420</v>
      </c>
      <c r="C77" s="43">
        <v>2021</v>
      </c>
      <c r="D77" s="43">
        <v>0.4</v>
      </c>
      <c r="E77" s="65">
        <v>50</v>
      </c>
      <c r="F77" s="45">
        <v>14</v>
      </c>
      <c r="G77" s="65">
        <v>31.234620000000003</v>
      </c>
    </row>
    <row r="78" spans="1:7" ht="31.5" x14ac:dyDescent="0.25">
      <c r="A78" s="52" t="s">
        <v>220</v>
      </c>
      <c r="B78" s="96" t="s">
        <v>421</v>
      </c>
      <c r="C78" s="43">
        <v>2021</v>
      </c>
      <c r="D78" s="43">
        <v>0.4</v>
      </c>
      <c r="E78" s="65">
        <v>230</v>
      </c>
      <c r="F78" s="45">
        <v>13</v>
      </c>
      <c r="G78" s="65">
        <v>183.34064999999998</v>
      </c>
    </row>
    <row r="79" spans="1:7" ht="31.5" x14ac:dyDescent="0.25">
      <c r="A79" s="52" t="s">
        <v>221</v>
      </c>
      <c r="B79" s="96" t="s">
        <v>422</v>
      </c>
      <c r="C79" s="43">
        <v>2021</v>
      </c>
      <c r="D79" s="43">
        <v>0.4</v>
      </c>
      <c r="E79" s="65">
        <v>200</v>
      </c>
      <c r="F79" s="45">
        <v>13</v>
      </c>
      <c r="G79" s="65">
        <v>185.86294000000001</v>
      </c>
    </row>
    <row r="80" spans="1:7" ht="31.5" x14ac:dyDescent="0.25">
      <c r="A80" s="52" t="s">
        <v>222</v>
      </c>
      <c r="B80" s="96" t="s">
        <v>423</v>
      </c>
      <c r="C80" s="43">
        <v>2021</v>
      </c>
      <c r="D80" s="43">
        <v>0.4</v>
      </c>
      <c r="E80" s="65">
        <v>300</v>
      </c>
      <c r="F80" s="45">
        <v>10</v>
      </c>
      <c r="G80" s="65">
        <v>200.71852999999999</v>
      </c>
    </row>
    <row r="81" spans="1:7" ht="47.25" x14ac:dyDescent="0.25">
      <c r="A81" s="52" t="s">
        <v>223</v>
      </c>
      <c r="B81" s="96" t="s">
        <v>424</v>
      </c>
      <c r="C81" s="43">
        <v>2021</v>
      </c>
      <c r="D81" s="43">
        <v>10</v>
      </c>
      <c r="E81" s="65">
        <v>480</v>
      </c>
      <c r="F81" s="45">
        <v>13</v>
      </c>
      <c r="G81" s="65">
        <v>481.73836</v>
      </c>
    </row>
    <row r="82" spans="1:7" ht="31.5" x14ac:dyDescent="0.25">
      <c r="A82" s="52" t="s">
        <v>224</v>
      </c>
      <c r="B82" s="96" t="s">
        <v>425</v>
      </c>
      <c r="C82" s="43">
        <v>2021</v>
      </c>
      <c r="D82" s="43">
        <v>10</v>
      </c>
      <c r="E82" s="65">
        <v>500</v>
      </c>
      <c r="F82" s="45">
        <v>15</v>
      </c>
      <c r="G82" s="65">
        <v>635.63531</v>
      </c>
    </row>
    <row r="83" spans="1:7" ht="31.5" x14ac:dyDescent="0.25">
      <c r="A83" s="52" t="s">
        <v>225</v>
      </c>
      <c r="B83" s="96" t="s">
        <v>426</v>
      </c>
      <c r="C83" s="43">
        <v>2021</v>
      </c>
      <c r="D83" s="43">
        <v>0.4</v>
      </c>
      <c r="E83" s="65">
        <v>490</v>
      </c>
      <c r="F83" s="45">
        <v>15</v>
      </c>
      <c r="G83" s="65">
        <v>203.64592999999999</v>
      </c>
    </row>
    <row r="84" spans="1:7" ht="31.5" x14ac:dyDescent="0.25">
      <c r="A84" s="52" t="s">
        <v>226</v>
      </c>
      <c r="B84" s="96" t="s">
        <v>427</v>
      </c>
      <c r="C84" s="43">
        <v>2021</v>
      </c>
      <c r="D84" s="43">
        <v>0.4</v>
      </c>
      <c r="E84" s="65">
        <v>80</v>
      </c>
      <c r="F84" s="45">
        <v>10</v>
      </c>
      <c r="G84" s="65">
        <v>81.095819999999989</v>
      </c>
    </row>
    <row r="85" spans="1:7" ht="31.5" x14ac:dyDescent="0.25">
      <c r="A85" s="52" t="s">
        <v>227</v>
      </c>
      <c r="B85" s="96" t="s">
        <v>428</v>
      </c>
      <c r="C85" s="43">
        <v>2021</v>
      </c>
      <c r="D85" s="43">
        <v>0.4</v>
      </c>
      <c r="E85" s="65">
        <v>496</v>
      </c>
      <c r="F85" s="45">
        <v>15</v>
      </c>
      <c r="G85" s="65">
        <v>257.23892999999998</v>
      </c>
    </row>
    <row r="86" spans="1:7" ht="47.25" x14ac:dyDescent="0.25">
      <c r="A86" s="52" t="s">
        <v>228</v>
      </c>
      <c r="B86" s="96" t="s">
        <v>429</v>
      </c>
      <c r="C86" s="43">
        <v>2021</v>
      </c>
      <c r="D86" s="43">
        <v>10</v>
      </c>
      <c r="E86" s="65">
        <v>50</v>
      </c>
      <c r="F86" s="45">
        <v>6</v>
      </c>
      <c r="G86" s="65">
        <v>77.536849999999987</v>
      </c>
    </row>
    <row r="87" spans="1:7" ht="47.25" x14ac:dyDescent="0.25">
      <c r="A87" s="52" t="s">
        <v>229</v>
      </c>
      <c r="B87" s="96" t="s">
        <v>430</v>
      </c>
      <c r="C87" s="43">
        <v>2021</v>
      </c>
      <c r="D87" s="43">
        <v>0.4</v>
      </c>
      <c r="E87" s="65">
        <v>70</v>
      </c>
      <c r="F87" s="45">
        <v>0</v>
      </c>
      <c r="G87" s="65">
        <v>47.829650000000001</v>
      </c>
    </row>
    <row r="88" spans="1:7" ht="31.5" x14ac:dyDescent="0.25">
      <c r="A88" s="52" t="s">
        <v>230</v>
      </c>
      <c r="B88" s="96" t="s">
        <v>431</v>
      </c>
      <c r="C88" s="43">
        <v>2021</v>
      </c>
      <c r="D88" s="43">
        <v>0.4</v>
      </c>
      <c r="E88" s="65">
        <v>200</v>
      </c>
      <c r="F88" s="45">
        <v>13</v>
      </c>
      <c r="G88" s="65">
        <v>134.84333999999998</v>
      </c>
    </row>
    <row r="89" spans="1:7" ht="31.5" x14ac:dyDescent="0.25">
      <c r="A89" s="52" t="s">
        <v>231</v>
      </c>
      <c r="B89" s="96" t="s">
        <v>432</v>
      </c>
      <c r="C89" s="43">
        <v>2021</v>
      </c>
      <c r="D89" s="43">
        <v>0.4</v>
      </c>
      <c r="E89" s="65">
        <v>150</v>
      </c>
      <c r="F89" s="45">
        <v>15</v>
      </c>
      <c r="G89" s="65">
        <v>121.67685</v>
      </c>
    </row>
    <row r="90" spans="1:7" ht="31.5" x14ac:dyDescent="0.25">
      <c r="A90" s="52" t="s">
        <v>232</v>
      </c>
      <c r="B90" s="96" t="s">
        <v>433</v>
      </c>
      <c r="C90" s="43">
        <v>2021</v>
      </c>
      <c r="D90" s="43">
        <v>0.4</v>
      </c>
      <c r="E90" s="65">
        <v>650</v>
      </c>
      <c r="F90" s="45">
        <v>15</v>
      </c>
      <c r="G90" s="65">
        <v>463.28068000000002</v>
      </c>
    </row>
    <row r="91" spans="1:7" ht="31.5" x14ac:dyDescent="0.25">
      <c r="A91" s="52" t="s">
        <v>233</v>
      </c>
      <c r="B91" s="96" t="s">
        <v>434</v>
      </c>
      <c r="C91" s="43">
        <v>2021</v>
      </c>
      <c r="D91" s="43">
        <v>0.4</v>
      </c>
      <c r="E91" s="65">
        <v>850</v>
      </c>
      <c r="F91" s="45">
        <v>12</v>
      </c>
      <c r="G91" s="65">
        <v>338.30941999999999</v>
      </c>
    </row>
    <row r="92" spans="1:7" ht="31.5" x14ac:dyDescent="0.25">
      <c r="A92" s="52" t="s">
        <v>234</v>
      </c>
      <c r="B92" s="96" t="s">
        <v>435</v>
      </c>
      <c r="C92" s="43">
        <v>2021</v>
      </c>
      <c r="D92" s="43">
        <v>0.4</v>
      </c>
      <c r="E92" s="65">
        <v>140</v>
      </c>
      <c r="F92" s="45">
        <v>12</v>
      </c>
      <c r="G92" s="65">
        <v>81.398139999999998</v>
      </c>
    </row>
    <row r="93" spans="1:7" ht="47.25" x14ac:dyDescent="0.25">
      <c r="A93" s="52" t="s">
        <v>235</v>
      </c>
      <c r="B93" s="96" t="s">
        <v>436</v>
      </c>
      <c r="C93" s="43">
        <v>2021</v>
      </c>
      <c r="D93" s="43">
        <v>10</v>
      </c>
      <c r="E93" s="65">
        <v>30</v>
      </c>
      <c r="F93" s="45">
        <v>10</v>
      </c>
      <c r="G93" s="65">
        <v>62.261319999999991</v>
      </c>
    </row>
    <row r="94" spans="1:7" ht="47.25" x14ac:dyDescent="0.25">
      <c r="A94" s="52" t="s">
        <v>236</v>
      </c>
      <c r="B94" s="117" t="s">
        <v>437</v>
      </c>
      <c r="C94" s="44">
        <v>2021</v>
      </c>
      <c r="D94" s="44">
        <v>0.4</v>
      </c>
      <c r="E94" s="57">
        <v>420</v>
      </c>
      <c r="F94" s="66">
        <v>10</v>
      </c>
      <c r="G94" s="57">
        <v>301.34196999999995</v>
      </c>
    </row>
    <row r="95" spans="1:7" ht="31.5" x14ac:dyDescent="0.25">
      <c r="A95" s="52" t="s">
        <v>237</v>
      </c>
      <c r="B95" s="96" t="s">
        <v>438</v>
      </c>
      <c r="C95" s="43">
        <v>2021</v>
      </c>
      <c r="D95" s="43">
        <v>10</v>
      </c>
      <c r="E95" s="65">
        <v>400</v>
      </c>
      <c r="F95" s="45">
        <v>3</v>
      </c>
      <c r="G95" s="65">
        <v>430.05691999999999</v>
      </c>
    </row>
    <row r="96" spans="1:7" ht="31.5" x14ac:dyDescent="0.25">
      <c r="A96" s="52" t="s">
        <v>238</v>
      </c>
      <c r="B96" s="96" t="s">
        <v>439</v>
      </c>
      <c r="C96" s="43">
        <v>2021</v>
      </c>
      <c r="D96" s="43">
        <v>0.4</v>
      </c>
      <c r="E96" s="65">
        <v>220</v>
      </c>
      <c r="F96" s="45">
        <v>8</v>
      </c>
      <c r="G96" s="65">
        <v>109.51776000000001</v>
      </c>
    </row>
    <row r="97" spans="1:7" ht="31.5" x14ac:dyDescent="0.25">
      <c r="A97" s="52" t="s">
        <v>330</v>
      </c>
      <c r="B97" s="96" t="s">
        <v>440</v>
      </c>
      <c r="C97" s="43">
        <v>2021</v>
      </c>
      <c r="D97" s="43">
        <v>0.4</v>
      </c>
      <c r="E97" s="65">
        <v>130</v>
      </c>
      <c r="F97" s="45">
        <v>6</v>
      </c>
      <c r="G97" s="65">
        <v>104.8413</v>
      </c>
    </row>
    <row r="98" spans="1:7" ht="31.5" x14ac:dyDescent="0.25">
      <c r="A98" s="52" t="s">
        <v>331</v>
      </c>
      <c r="B98" s="96" t="s">
        <v>441</v>
      </c>
      <c r="C98" s="43">
        <v>2021</v>
      </c>
      <c r="D98" s="43">
        <v>0.4</v>
      </c>
      <c r="E98" s="65">
        <v>650</v>
      </c>
      <c r="F98" s="45">
        <v>5</v>
      </c>
      <c r="G98" s="65">
        <v>230.37669999999997</v>
      </c>
    </row>
    <row r="99" spans="1:7" ht="31.5" x14ac:dyDescent="0.25">
      <c r="A99" s="52" t="s">
        <v>332</v>
      </c>
      <c r="B99" s="96" t="s">
        <v>442</v>
      </c>
      <c r="C99" s="43">
        <v>2021</v>
      </c>
      <c r="D99" s="43">
        <v>10</v>
      </c>
      <c r="E99" s="65">
        <v>150</v>
      </c>
      <c r="F99" s="45">
        <v>15</v>
      </c>
      <c r="G99" s="65">
        <v>106.58583</v>
      </c>
    </row>
    <row r="100" spans="1:7" ht="31.5" x14ac:dyDescent="0.25">
      <c r="A100" s="52" t="s">
        <v>333</v>
      </c>
      <c r="B100" s="96" t="s">
        <v>443</v>
      </c>
      <c r="C100" s="43">
        <v>2021</v>
      </c>
      <c r="D100" s="43">
        <v>10</v>
      </c>
      <c r="E100" s="65">
        <v>150</v>
      </c>
      <c r="F100" s="45">
        <v>15</v>
      </c>
      <c r="G100" s="65">
        <v>145.65115</v>
      </c>
    </row>
    <row r="101" spans="1:7" ht="31.5" x14ac:dyDescent="0.25">
      <c r="A101" s="52" t="s">
        <v>334</v>
      </c>
      <c r="B101" s="96" t="s">
        <v>444</v>
      </c>
      <c r="C101" s="43">
        <v>2021</v>
      </c>
      <c r="D101" s="43">
        <v>0.4</v>
      </c>
      <c r="E101" s="65">
        <v>450</v>
      </c>
      <c r="F101" s="45">
        <v>4</v>
      </c>
      <c r="G101" s="65">
        <v>205.63297999999998</v>
      </c>
    </row>
    <row r="102" spans="1:7" ht="31.5" x14ac:dyDescent="0.25">
      <c r="A102" s="52" t="s">
        <v>335</v>
      </c>
      <c r="B102" s="96" t="s">
        <v>445</v>
      </c>
      <c r="C102" s="43">
        <v>2021</v>
      </c>
      <c r="D102" s="43">
        <v>10</v>
      </c>
      <c r="E102" s="65">
        <v>60</v>
      </c>
      <c r="F102" s="45">
        <v>7</v>
      </c>
      <c r="G102" s="65">
        <v>66.236410000000006</v>
      </c>
    </row>
    <row r="103" spans="1:7" ht="31.5" x14ac:dyDescent="0.25">
      <c r="A103" s="52" t="s">
        <v>336</v>
      </c>
      <c r="B103" s="96" t="s">
        <v>446</v>
      </c>
      <c r="C103" s="43">
        <v>2021</v>
      </c>
      <c r="D103" s="43">
        <v>0.4</v>
      </c>
      <c r="E103" s="65">
        <v>600</v>
      </c>
      <c r="F103" s="45">
        <v>10</v>
      </c>
      <c r="G103" s="65">
        <v>109.91244999999999</v>
      </c>
    </row>
    <row r="104" spans="1:7" ht="31.5" x14ac:dyDescent="0.25">
      <c r="A104" s="52" t="s">
        <v>337</v>
      </c>
      <c r="B104" s="96" t="s">
        <v>447</v>
      </c>
      <c r="C104" s="43">
        <v>2021</v>
      </c>
      <c r="D104" s="43">
        <v>0.4</v>
      </c>
      <c r="E104" s="65">
        <v>350</v>
      </c>
      <c r="F104" s="45">
        <v>5</v>
      </c>
      <c r="G104" s="65">
        <v>311.3845</v>
      </c>
    </row>
    <row r="105" spans="1:7" ht="31.5" x14ac:dyDescent="0.25">
      <c r="A105" s="52" t="s">
        <v>338</v>
      </c>
      <c r="B105" s="96" t="s">
        <v>448</v>
      </c>
      <c r="C105" s="43">
        <v>2021</v>
      </c>
      <c r="D105" s="43">
        <v>0.4</v>
      </c>
      <c r="E105" s="65">
        <v>600</v>
      </c>
      <c r="F105" s="45">
        <v>8</v>
      </c>
      <c r="G105" s="65">
        <v>446.77214000000004</v>
      </c>
    </row>
    <row r="106" spans="1:7" ht="31.5" x14ac:dyDescent="0.25">
      <c r="A106" s="52" t="s">
        <v>339</v>
      </c>
      <c r="B106" s="96" t="s">
        <v>449</v>
      </c>
      <c r="C106" s="43">
        <v>2021</v>
      </c>
      <c r="D106" s="43">
        <v>0.4</v>
      </c>
      <c r="E106" s="65">
        <v>550</v>
      </c>
      <c r="F106" s="45">
        <v>15</v>
      </c>
      <c r="G106" s="65">
        <v>428.13046999999995</v>
      </c>
    </row>
    <row r="107" spans="1:7" ht="31.5" x14ac:dyDescent="0.25">
      <c r="A107" s="52" t="s">
        <v>340</v>
      </c>
      <c r="B107" s="96" t="s">
        <v>450</v>
      </c>
      <c r="C107" s="43">
        <v>2021</v>
      </c>
      <c r="D107" s="43">
        <v>0.4</v>
      </c>
      <c r="E107" s="65">
        <v>450</v>
      </c>
      <c r="F107" s="45">
        <v>3</v>
      </c>
      <c r="G107" s="65">
        <v>366.92445999999995</v>
      </c>
    </row>
    <row r="108" spans="1:7" ht="31.5" x14ac:dyDescent="0.25">
      <c r="A108" s="52" t="s">
        <v>341</v>
      </c>
      <c r="B108" s="96" t="s">
        <v>451</v>
      </c>
      <c r="C108" s="43">
        <v>2021</v>
      </c>
      <c r="D108" s="43">
        <v>0.4</v>
      </c>
      <c r="E108" s="65">
        <v>70</v>
      </c>
      <c r="F108" s="45">
        <v>15</v>
      </c>
      <c r="G108" s="65">
        <v>117.68436</v>
      </c>
    </row>
    <row r="109" spans="1:7" ht="31.5" x14ac:dyDescent="0.25">
      <c r="A109" s="52" t="s">
        <v>342</v>
      </c>
      <c r="B109" s="96" t="s">
        <v>452</v>
      </c>
      <c r="C109" s="43">
        <v>2021</v>
      </c>
      <c r="D109" s="43">
        <v>0.4</v>
      </c>
      <c r="E109" s="65">
        <v>300</v>
      </c>
      <c r="F109" s="45">
        <v>10</v>
      </c>
      <c r="G109" s="65">
        <v>102.59094</v>
      </c>
    </row>
    <row r="110" spans="1:7" ht="31.5" x14ac:dyDescent="0.25">
      <c r="A110" s="52" t="s">
        <v>343</v>
      </c>
      <c r="B110" s="96" t="s">
        <v>453</v>
      </c>
      <c r="C110" s="43">
        <v>2021</v>
      </c>
      <c r="D110" s="43">
        <v>0.4</v>
      </c>
      <c r="E110" s="65">
        <v>100</v>
      </c>
      <c r="F110" s="45">
        <v>12</v>
      </c>
      <c r="G110" s="65">
        <v>43.172319999999999</v>
      </c>
    </row>
    <row r="111" spans="1:7" ht="31.5" x14ac:dyDescent="0.25">
      <c r="A111" s="52" t="s">
        <v>344</v>
      </c>
      <c r="B111" s="96" t="s">
        <v>454</v>
      </c>
      <c r="C111" s="43">
        <v>2021</v>
      </c>
      <c r="D111" s="43">
        <v>10</v>
      </c>
      <c r="E111" s="65">
        <v>1100</v>
      </c>
      <c r="F111" s="45">
        <v>30</v>
      </c>
      <c r="G111" s="65">
        <v>748.66585999999995</v>
      </c>
    </row>
    <row r="112" spans="1:7" ht="31.5" x14ac:dyDescent="0.25">
      <c r="A112" s="52" t="s">
        <v>345</v>
      </c>
      <c r="B112" s="96" t="s">
        <v>455</v>
      </c>
      <c r="C112" s="43">
        <v>2021</v>
      </c>
      <c r="D112" s="43">
        <v>10</v>
      </c>
      <c r="E112" s="65">
        <v>70</v>
      </c>
      <c r="F112" s="45">
        <v>145</v>
      </c>
      <c r="G112" s="65">
        <v>64.534199999999998</v>
      </c>
    </row>
    <row r="113" spans="1:7" ht="31.5" x14ac:dyDescent="0.25">
      <c r="A113" s="52" t="s">
        <v>346</v>
      </c>
      <c r="B113" s="96" t="s">
        <v>456</v>
      </c>
      <c r="C113" s="43">
        <v>2021</v>
      </c>
      <c r="D113" s="43">
        <v>10</v>
      </c>
      <c r="E113" s="65">
        <v>650</v>
      </c>
      <c r="F113" s="45">
        <v>20</v>
      </c>
      <c r="G113" s="65">
        <v>707.90947000000006</v>
      </c>
    </row>
    <row r="114" spans="1:7" ht="47.25" x14ac:dyDescent="0.25">
      <c r="A114" s="52" t="s">
        <v>347</v>
      </c>
      <c r="B114" s="96" t="s">
        <v>457</v>
      </c>
      <c r="C114" s="43">
        <v>2021</v>
      </c>
      <c r="D114" s="43">
        <v>10</v>
      </c>
      <c r="E114" s="65">
        <v>500</v>
      </c>
      <c r="F114" s="45">
        <v>20</v>
      </c>
      <c r="G114" s="65">
        <v>459.18682000000001</v>
      </c>
    </row>
    <row r="115" spans="1:7" ht="47.25" x14ac:dyDescent="0.25">
      <c r="A115" s="52" t="s">
        <v>348</v>
      </c>
      <c r="B115" s="96" t="s">
        <v>458</v>
      </c>
      <c r="C115" s="43">
        <v>2021</v>
      </c>
      <c r="D115" s="43">
        <v>0.4</v>
      </c>
      <c r="E115" s="65">
        <v>300</v>
      </c>
      <c r="F115" s="45">
        <v>20</v>
      </c>
      <c r="G115" s="65">
        <v>168.34903</v>
      </c>
    </row>
    <row r="116" spans="1:7" ht="47.25" x14ac:dyDescent="0.25">
      <c r="A116" s="52" t="s">
        <v>349</v>
      </c>
      <c r="B116" s="96" t="s">
        <v>459</v>
      </c>
      <c r="C116" s="43">
        <v>2021</v>
      </c>
      <c r="D116" s="43">
        <v>10</v>
      </c>
      <c r="E116" s="65">
        <v>500</v>
      </c>
      <c r="F116" s="45">
        <v>30</v>
      </c>
      <c r="G116" s="65">
        <v>557.94300999999996</v>
      </c>
    </row>
    <row r="117" spans="1:7" ht="47.25" x14ac:dyDescent="0.25">
      <c r="A117" s="52" t="s">
        <v>350</v>
      </c>
      <c r="B117" s="96" t="s">
        <v>460</v>
      </c>
      <c r="C117" s="43">
        <v>2021</v>
      </c>
      <c r="D117" s="43">
        <v>0.4</v>
      </c>
      <c r="E117" s="65">
        <v>350</v>
      </c>
      <c r="F117" s="45">
        <v>30</v>
      </c>
      <c r="G117" s="65">
        <v>212.13580000000002</v>
      </c>
    </row>
    <row r="118" spans="1:7" ht="47.25" x14ac:dyDescent="0.25">
      <c r="A118" s="52" t="s">
        <v>351</v>
      </c>
      <c r="B118" s="96" t="s">
        <v>461</v>
      </c>
      <c r="C118" s="43">
        <v>2021</v>
      </c>
      <c r="D118" s="43">
        <v>10</v>
      </c>
      <c r="E118" s="65">
        <v>80</v>
      </c>
      <c r="F118" s="45">
        <v>100</v>
      </c>
      <c r="G118" s="65">
        <v>87.737290000000002</v>
      </c>
    </row>
    <row r="119" spans="1:7" ht="47.25" x14ac:dyDescent="0.25">
      <c r="A119" s="52" t="s">
        <v>352</v>
      </c>
      <c r="B119" s="96" t="s">
        <v>462</v>
      </c>
      <c r="C119" s="43">
        <v>2021</v>
      </c>
      <c r="D119" s="43">
        <v>0.4</v>
      </c>
      <c r="E119" s="65">
        <v>110</v>
      </c>
      <c r="F119" s="45">
        <v>100</v>
      </c>
      <c r="G119" s="65">
        <v>70.909429999999986</v>
      </c>
    </row>
    <row r="120" spans="1:7" ht="31.5" x14ac:dyDescent="0.25">
      <c r="A120" s="52" t="s">
        <v>353</v>
      </c>
      <c r="B120" s="96" t="s">
        <v>463</v>
      </c>
      <c r="C120" s="43">
        <v>2021</v>
      </c>
      <c r="D120" s="43">
        <v>10</v>
      </c>
      <c r="E120" s="65">
        <v>400</v>
      </c>
      <c r="F120" s="45">
        <v>40</v>
      </c>
      <c r="G120" s="65">
        <v>444.08110999999997</v>
      </c>
    </row>
    <row r="121" spans="1:7" ht="31.5" x14ac:dyDescent="0.25">
      <c r="A121" s="52" t="s">
        <v>354</v>
      </c>
      <c r="B121" s="96" t="s">
        <v>464</v>
      </c>
      <c r="C121" s="43">
        <v>2021</v>
      </c>
      <c r="D121" s="43">
        <v>10</v>
      </c>
      <c r="E121" s="65">
        <v>350</v>
      </c>
      <c r="F121" s="45">
        <v>150</v>
      </c>
      <c r="G121" s="65">
        <v>504.27163999999999</v>
      </c>
    </row>
    <row r="122" spans="1:7" ht="31.5" x14ac:dyDescent="0.25">
      <c r="A122" s="52" t="s">
        <v>355</v>
      </c>
      <c r="B122" s="96" t="s">
        <v>465</v>
      </c>
      <c r="C122" s="43">
        <v>2021</v>
      </c>
      <c r="D122" s="43">
        <v>10</v>
      </c>
      <c r="E122" s="65">
        <v>150</v>
      </c>
      <c r="F122" s="45">
        <v>140</v>
      </c>
      <c r="G122" s="65">
        <v>196.81183999999999</v>
      </c>
    </row>
    <row r="123" spans="1:7" ht="31.5" x14ac:dyDescent="0.25">
      <c r="A123" s="52" t="s">
        <v>356</v>
      </c>
      <c r="B123" s="96" t="s">
        <v>466</v>
      </c>
      <c r="C123" s="43">
        <v>2021</v>
      </c>
      <c r="D123" s="43">
        <v>10</v>
      </c>
      <c r="E123" s="65">
        <v>350</v>
      </c>
      <c r="F123" s="45">
        <v>150</v>
      </c>
      <c r="G123" s="65">
        <v>472.54230999999999</v>
      </c>
    </row>
    <row r="124" spans="1:7" ht="31.5" x14ac:dyDescent="0.25">
      <c r="A124" s="52" t="s">
        <v>357</v>
      </c>
      <c r="B124" s="96" t="s">
        <v>467</v>
      </c>
      <c r="C124" s="43">
        <v>2021</v>
      </c>
      <c r="D124" s="43">
        <v>10</v>
      </c>
      <c r="E124" s="65">
        <v>100</v>
      </c>
      <c r="F124" s="45">
        <v>70</v>
      </c>
      <c r="G124" s="65">
        <v>121.50339000000001</v>
      </c>
    </row>
    <row r="125" spans="1:7" ht="31.5" x14ac:dyDescent="0.25">
      <c r="A125" s="52" t="s">
        <v>358</v>
      </c>
      <c r="B125" s="96" t="s">
        <v>468</v>
      </c>
      <c r="C125" s="43">
        <v>2021</v>
      </c>
      <c r="D125" s="43">
        <v>10</v>
      </c>
      <c r="E125" s="65">
        <v>300</v>
      </c>
      <c r="F125" s="45">
        <v>100</v>
      </c>
      <c r="G125" s="65">
        <v>307.42641000000003</v>
      </c>
    </row>
    <row r="126" spans="1:7" ht="47.25" x14ac:dyDescent="0.25">
      <c r="A126" s="52" t="s">
        <v>359</v>
      </c>
      <c r="B126" s="96" t="s">
        <v>469</v>
      </c>
      <c r="C126" s="43">
        <v>2021</v>
      </c>
      <c r="D126" s="43">
        <v>10</v>
      </c>
      <c r="E126" s="65">
        <v>200</v>
      </c>
      <c r="F126" s="45">
        <v>30</v>
      </c>
      <c r="G126" s="65">
        <v>60.663910000000001</v>
      </c>
    </row>
    <row r="127" spans="1:7" ht="31.5" x14ac:dyDescent="0.25">
      <c r="A127" s="52" t="s">
        <v>360</v>
      </c>
      <c r="B127" s="117" t="s">
        <v>470</v>
      </c>
      <c r="C127" s="44">
        <v>2021</v>
      </c>
      <c r="D127" s="44">
        <v>10</v>
      </c>
      <c r="E127" s="57">
        <v>307</v>
      </c>
      <c r="F127" s="66">
        <v>140</v>
      </c>
      <c r="G127" s="57">
        <v>1507.1019020000001</v>
      </c>
    </row>
    <row r="128" spans="1:7" ht="31.5" x14ac:dyDescent="0.25">
      <c r="A128" s="52" t="s">
        <v>361</v>
      </c>
      <c r="B128" s="117" t="s">
        <v>471</v>
      </c>
      <c r="C128" s="44">
        <v>2021</v>
      </c>
      <c r="D128" s="44">
        <v>10</v>
      </c>
      <c r="E128" s="57">
        <v>2000</v>
      </c>
      <c r="F128" s="66">
        <v>100</v>
      </c>
      <c r="G128" s="57">
        <v>2378.2562900000003</v>
      </c>
    </row>
    <row r="129" spans="1:7" ht="31.5" x14ac:dyDescent="0.25">
      <c r="A129" s="52" t="s">
        <v>362</v>
      </c>
      <c r="B129" s="117" t="s">
        <v>472</v>
      </c>
      <c r="C129" s="44">
        <v>2021</v>
      </c>
      <c r="D129" s="44">
        <v>0.4</v>
      </c>
      <c r="E129" s="57">
        <v>350</v>
      </c>
      <c r="F129" s="66">
        <v>28</v>
      </c>
      <c r="G129" s="57">
        <v>205.28616999999997</v>
      </c>
    </row>
    <row r="130" spans="1:7" ht="31.5" x14ac:dyDescent="0.25">
      <c r="A130" s="52" t="s">
        <v>363</v>
      </c>
      <c r="B130" s="117" t="s">
        <v>473</v>
      </c>
      <c r="C130" s="44">
        <v>2021</v>
      </c>
      <c r="D130" s="44">
        <v>0.4</v>
      </c>
      <c r="E130" s="57">
        <v>270</v>
      </c>
      <c r="F130" s="66">
        <v>95</v>
      </c>
      <c r="G130" s="57">
        <v>85.901849999999996</v>
      </c>
    </row>
    <row r="131" spans="1:7" ht="31.5" x14ac:dyDescent="0.25">
      <c r="A131" s="52" t="s">
        <v>364</v>
      </c>
      <c r="B131" s="117" t="s">
        <v>474</v>
      </c>
      <c r="C131" s="44">
        <v>2021</v>
      </c>
      <c r="D131" s="44">
        <v>10</v>
      </c>
      <c r="E131" s="57">
        <v>2610</v>
      </c>
      <c r="F131" s="66">
        <v>2000</v>
      </c>
      <c r="G131" s="57">
        <v>7327.1807499999986</v>
      </c>
    </row>
    <row r="132" spans="1:7" ht="31.5" x14ac:dyDescent="0.25">
      <c r="A132" s="52" t="s">
        <v>365</v>
      </c>
      <c r="B132" s="117" t="s">
        <v>536</v>
      </c>
      <c r="C132" s="44">
        <v>2021</v>
      </c>
      <c r="D132" s="44">
        <v>10</v>
      </c>
      <c r="E132" s="57">
        <v>100</v>
      </c>
      <c r="F132" s="66">
        <v>400</v>
      </c>
      <c r="G132" s="57">
        <v>200.50010999999998</v>
      </c>
    </row>
    <row r="133" spans="1:7" x14ac:dyDescent="0.25">
      <c r="A133" s="52" t="s">
        <v>366</v>
      </c>
      <c r="B133" s="117" t="s">
        <v>561</v>
      </c>
      <c r="C133" s="44">
        <v>2022</v>
      </c>
      <c r="D133" s="44">
        <v>0.4</v>
      </c>
      <c r="E133" s="57">
        <v>30</v>
      </c>
      <c r="F133" s="66">
        <v>10</v>
      </c>
      <c r="G133" s="57">
        <v>35.856809999999996</v>
      </c>
    </row>
    <row r="134" spans="1:7" ht="31.5" x14ac:dyDescent="0.25">
      <c r="A134" s="52" t="s">
        <v>367</v>
      </c>
      <c r="B134" s="117" t="s">
        <v>562</v>
      </c>
      <c r="C134" s="44">
        <v>2022</v>
      </c>
      <c r="D134" s="44">
        <v>0.4</v>
      </c>
      <c r="E134" s="57">
        <v>30</v>
      </c>
      <c r="F134" s="66">
        <v>5</v>
      </c>
      <c r="G134" s="57">
        <v>23.96482</v>
      </c>
    </row>
    <row r="135" spans="1:7" x14ac:dyDescent="0.25">
      <c r="A135" s="52" t="s">
        <v>368</v>
      </c>
      <c r="B135" s="117" t="s">
        <v>563</v>
      </c>
      <c r="C135" s="44">
        <v>2022</v>
      </c>
      <c r="D135" s="44">
        <v>0.4</v>
      </c>
      <c r="E135" s="57">
        <v>160</v>
      </c>
      <c r="F135" s="66">
        <v>12</v>
      </c>
      <c r="G135" s="57">
        <v>54.497759999999992</v>
      </c>
    </row>
    <row r="136" spans="1:7" x14ac:dyDescent="0.25">
      <c r="A136" s="52" t="s">
        <v>369</v>
      </c>
      <c r="B136" s="117" t="s">
        <v>564</v>
      </c>
      <c r="C136" s="44">
        <v>2022</v>
      </c>
      <c r="D136" s="44">
        <v>0.4</v>
      </c>
      <c r="E136" s="57">
        <v>450</v>
      </c>
      <c r="F136" s="66">
        <v>15</v>
      </c>
      <c r="G136" s="57">
        <v>302.92619000000002</v>
      </c>
    </row>
    <row r="137" spans="1:7" x14ac:dyDescent="0.25">
      <c r="A137" s="52" t="s">
        <v>370</v>
      </c>
      <c r="B137" s="117" t="s">
        <v>565</v>
      </c>
      <c r="C137" s="44">
        <v>2022</v>
      </c>
      <c r="D137" s="44">
        <v>0.4</v>
      </c>
      <c r="E137" s="57">
        <v>250</v>
      </c>
      <c r="F137" s="66">
        <v>13</v>
      </c>
      <c r="G137" s="57">
        <v>116.75312</v>
      </c>
    </row>
    <row r="138" spans="1:7" x14ac:dyDescent="0.25">
      <c r="A138" s="52" t="s">
        <v>371</v>
      </c>
      <c r="B138" s="117" t="s">
        <v>566</v>
      </c>
      <c r="C138" s="44">
        <v>2022</v>
      </c>
      <c r="D138" s="44">
        <v>0.4</v>
      </c>
      <c r="E138" s="57">
        <v>230</v>
      </c>
      <c r="F138" s="66">
        <v>10</v>
      </c>
      <c r="G138" s="57">
        <v>199.74867</v>
      </c>
    </row>
    <row r="139" spans="1:7" ht="31.5" x14ac:dyDescent="0.25">
      <c r="A139" s="52" t="s">
        <v>372</v>
      </c>
      <c r="B139" s="117" t="s">
        <v>567</v>
      </c>
      <c r="C139" s="44">
        <v>2022</v>
      </c>
      <c r="D139" s="44">
        <v>0.4</v>
      </c>
      <c r="E139" s="57">
        <v>350</v>
      </c>
      <c r="F139" s="66">
        <v>10</v>
      </c>
      <c r="G139" s="57">
        <v>191.86914000000002</v>
      </c>
    </row>
    <row r="140" spans="1:7" ht="31.5" x14ac:dyDescent="0.25">
      <c r="A140" s="52" t="s">
        <v>373</v>
      </c>
      <c r="B140" s="117" t="s">
        <v>568</v>
      </c>
      <c r="C140" s="44">
        <v>2022</v>
      </c>
      <c r="D140" s="44">
        <v>10</v>
      </c>
      <c r="E140" s="57">
        <v>500</v>
      </c>
      <c r="F140" s="66">
        <v>15</v>
      </c>
      <c r="G140" s="57">
        <v>386.95839000000001</v>
      </c>
    </row>
    <row r="141" spans="1:7" x14ac:dyDescent="0.25">
      <c r="A141" s="52" t="s">
        <v>374</v>
      </c>
      <c r="B141" s="117" t="s">
        <v>542</v>
      </c>
      <c r="C141" s="44">
        <v>2022</v>
      </c>
      <c r="D141" s="44">
        <v>0.4</v>
      </c>
      <c r="E141" s="57">
        <v>250</v>
      </c>
      <c r="F141" s="66">
        <v>4</v>
      </c>
      <c r="G141" s="57">
        <v>121.27496000000001</v>
      </c>
    </row>
    <row r="142" spans="1:7" x14ac:dyDescent="0.25">
      <c r="A142" s="52" t="s">
        <v>375</v>
      </c>
      <c r="B142" s="117" t="s">
        <v>543</v>
      </c>
      <c r="C142" s="44">
        <v>2022</v>
      </c>
      <c r="D142" s="44">
        <v>0.4</v>
      </c>
      <c r="E142" s="57">
        <v>240</v>
      </c>
      <c r="F142" s="66">
        <v>15</v>
      </c>
      <c r="G142" s="57">
        <v>110.17160000000001</v>
      </c>
    </row>
    <row r="143" spans="1:7" x14ac:dyDescent="0.25">
      <c r="A143" s="52" t="s">
        <v>551</v>
      </c>
      <c r="B143" s="117" t="s">
        <v>569</v>
      </c>
      <c r="C143" s="44">
        <v>2022</v>
      </c>
      <c r="D143" s="44">
        <v>0.4</v>
      </c>
      <c r="E143" s="57">
        <v>150</v>
      </c>
      <c r="F143" s="66">
        <v>13</v>
      </c>
      <c r="G143" s="57">
        <v>67.401449999999997</v>
      </c>
    </row>
    <row r="144" spans="1:7" ht="31.5" x14ac:dyDescent="0.25">
      <c r="A144" s="52" t="s">
        <v>552</v>
      </c>
      <c r="B144" s="117" t="s">
        <v>570</v>
      </c>
      <c r="C144" s="44">
        <v>2022</v>
      </c>
      <c r="D144" s="44">
        <v>10</v>
      </c>
      <c r="E144" s="57">
        <v>350</v>
      </c>
      <c r="F144" s="66">
        <v>3</v>
      </c>
      <c r="G144" s="57">
        <v>308.19408999999996</v>
      </c>
    </row>
    <row r="145" spans="1:7" x14ac:dyDescent="0.25">
      <c r="A145" s="52" t="s">
        <v>553</v>
      </c>
      <c r="B145" s="117" t="s">
        <v>571</v>
      </c>
      <c r="C145" s="44">
        <v>2022</v>
      </c>
      <c r="D145" s="44">
        <v>10</v>
      </c>
      <c r="E145" s="57">
        <v>2400</v>
      </c>
      <c r="F145" s="66">
        <v>15</v>
      </c>
      <c r="G145" s="57">
        <v>1811.9478799999999</v>
      </c>
    </row>
    <row r="146" spans="1:7" x14ac:dyDescent="0.25">
      <c r="A146" s="52" t="s">
        <v>554</v>
      </c>
      <c r="B146" s="117" t="s">
        <v>544</v>
      </c>
      <c r="C146" s="44">
        <v>2022</v>
      </c>
      <c r="D146" s="44">
        <v>0.4</v>
      </c>
      <c r="E146" s="57">
        <v>400</v>
      </c>
      <c r="F146" s="66">
        <v>15</v>
      </c>
      <c r="G146" s="57">
        <v>104.36175</v>
      </c>
    </row>
    <row r="147" spans="1:7" x14ac:dyDescent="0.25">
      <c r="A147" s="52" t="s">
        <v>584</v>
      </c>
      <c r="B147" s="117" t="s">
        <v>572</v>
      </c>
      <c r="C147" s="44">
        <v>2022</v>
      </c>
      <c r="D147" s="44">
        <v>0.4</v>
      </c>
      <c r="E147" s="57">
        <v>350</v>
      </c>
      <c r="F147" s="66">
        <v>3</v>
      </c>
      <c r="G147" s="57">
        <v>263.90469999999999</v>
      </c>
    </row>
    <row r="148" spans="1:7" ht="31.5" x14ac:dyDescent="0.25">
      <c r="A148" s="52" t="s">
        <v>585</v>
      </c>
      <c r="B148" s="117" t="s">
        <v>545</v>
      </c>
      <c r="C148" s="44">
        <v>2022</v>
      </c>
      <c r="D148" s="44">
        <v>0.4</v>
      </c>
      <c r="E148" s="57">
        <v>400</v>
      </c>
      <c r="F148" s="66">
        <v>10</v>
      </c>
      <c r="G148" s="57">
        <v>255.10669999999996</v>
      </c>
    </row>
    <row r="149" spans="1:7" x14ac:dyDescent="0.25">
      <c r="A149" s="52" t="s">
        <v>586</v>
      </c>
      <c r="B149" s="117" t="s">
        <v>573</v>
      </c>
      <c r="C149" s="44">
        <v>2022</v>
      </c>
      <c r="D149" s="44">
        <v>0.4</v>
      </c>
      <c r="E149" s="57">
        <v>150</v>
      </c>
      <c r="F149" s="66">
        <v>5</v>
      </c>
      <c r="G149" s="57">
        <v>88.726179999999999</v>
      </c>
    </row>
    <row r="150" spans="1:7" x14ac:dyDescent="0.25">
      <c r="A150" s="52" t="s">
        <v>587</v>
      </c>
      <c r="B150" s="117" t="s">
        <v>574</v>
      </c>
      <c r="C150" s="44">
        <v>2022</v>
      </c>
      <c r="D150" s="44">
        <v>0.4</v>
      </c>
      <c r="E150" s="57">
        <v>90</v>
      </c>
      <c r="F150" s="66">
        <v>13</v>
      </c>
      <c r="G150" s="57">
        <v>91.235409999999987</v>
      </c>
    </row>
    <row r="151" spans="1:7" x14ac:dyDescent="0.25">
      <c r="A151" s="52" t="s">
        <v>588</v>
      </c>
      <c r="B151" s="117" t="s">
        <v>575</v>
      </c>
      <c r="C151" s="44">
        <v>2022</v>
      </c>
      <c r="D151" s="44">
        <v>0.4</v>
      </c>
      <c r="E151" s="57">
        <v>60</v>
      </c>
      <c r="F151" s="66">
        <v>15</v>
      </c>
      <c r="G151" s="57">
        <v>68.878849999999986</v>
      </c>
    </row>
    <row r="152" spans="1:7" x14ac:dyDescent="0.25">
      <c r="A152" s="52" t="s">
        <v>589</v>
      </c>
      <c r="B152" s="117" t="s">
        <v>576</v>
      </c>
      <c r="C152" s="44">
        <v>2022</v>
      </c>
      <c r="D152" s="44">
        <v>0.4</v>
      </c>
      <c r="E152" s="57">
        <v>320</v>
      </c>
      <c r="F152" s="66">
        <v>3</v>
      </c>
      <c r="G152" s="57">
        <v>127.4242</v>
      </c>
    </row>
    <row r="153" spans="1:7" x14ac:dyDescent="0.25">
      <c r="A153" s="52" t="s">
        <v>590</v>
      </c>
      <c r="B153" s="117" t="s">
        <v>577</v>
      </c>
      <c r="C153" s="44">
        <v>2022</v>
      </c>
      <c r="D153" s="44">
        <v>0.4</v>
      </c>
      <c r="E153" s="57">
        <v>70</v>
      </c>
      <c r="F153" s="66">
        <v>15</v>
      </c>
      <c r="G153" s="57">
        <v>92.790949999999995</v>
      </c>
    </row>
    <row r="154" spans="1:7" x14ac:dyDescent="0.25">
      <c r="A154" s="52" t="s">
        <v>591</v>
      </c>
      <c r="B154" s="117" t="s">
        <v>578</v>
      </c>
      <c r="C154" s="44">
        <v>2022</v>
      </c>
      <c r="D154" s="44">
        <v>0.4</v>
      </c>
      <c r="E154" s="57">
        <v>300</v>
      </c>
      <c r="F154" s="66">
        <v>4</v>
      </c>
      <c r="G154" s="57">
        <v>94.163440000000008</v>
      </c>
    </row>
    <row r="155" spans="1:7" x14ac:dyDescent="0.25">
      <c r="A155" s="52" t="s">
        <v>592</v>
      </c>
      <c r="B155" s="117" t="s">
        <v>579</v>
      </c>
      <c r="C155" s="44">
        <v>2022</v>
      </c>
      <c r="D155" s="44">
        <v>0.4</v>
      </c>
      <c r="E155" s="57">
        <v>220</v>
      </c>
      <c r="F155" s="66">
        <v>5</v>
      </c>
      <c r="G155" s="57">
        <v>231.24857</v>
      </c>
    </row>
    <row r="156" spans="1:7" ht="47.25" customHeight="1" x14ac:dyDescent="0.25">
      <c r="A156" s="52" t="s">
        <v>593</v>
      </c>
      <c r="B156" s="117" t="s">
        <v>580</v>
      </c>
      <c r="C156" s="44">
        <v>2022</v>
      </c>
      <c r="D156" s="44">
        <v>10</v>
      </c>
      <c r="E156" s="57">
        <v>400</v>
      </c>
      <c r="F156" s="66">
        <v>15</v>
      </c>
      <c r="G156" s="57">
        <v>395.56741</v>
      </c>
    </row>
    <row r="157" spans="1:7" x14ac:dyDescent="0.25">
      <c r="A157" s="52" t="s">
        <v>594</v>
      </c>
      <c r="B157" s="117" t="s">
        <v>581</v>
      </c>
      <c r="C157" s="44">
        <v>2022</v>
      </c>
      <c r="D157" s="44">
        <v>0.4</v>
      </c>
      <c r="E157" s="57">
        <v>1500</v>
      </c>
      <c r="F157" s="66">
        <v>15</v>
      </c>
      <c r="G157" s="57">
        <v>501.84606000000002</v>
      </c>
    </row>
    <row r="158" spans="1:7" ht="31.5" x14ac:dyDescent="0.25">
      <c r="A158" s="52" t="s">
        <v>595</v>
      </c>
      <c r="B158" s="117" t="s">
        <v>582</v>
      </c>
      <c r="C158" s="44">
        <v>2022</v>
      </c>
      <c r="D158" s="44">
        <v>0.4</v>
      </c>
      <c r="E158" s="57">
        <v>240</v>
      </c>
      <c r="F158" s="66">
        <v>5</v>
      </c>
      <c r="G158" s="57">
        <v>123.87587000000001</v>
      </c>
    </row>
    <row r="159" spans="1:7" x14ac:dyDescent="0.25">
      <c r="A159" s="52" t="s">
        <v>596</v>
      </c>
      <c r="B159" s="117" t="s">
        <v>583</v>
      </c>
      <c r="C159" s="44">
        <v>2022</v>
      </c>
      <c r="D159" s="44">
        <v>0.4</v>
      </c>
      <c r="E159" s="57">
        <v>290</v>
      </c>
      <c r="F159" s="66">
        <v>5</v>
      </c>
      <c r="G159" s="57">
        <v>137.41204000000002</v>
      </c>
    </row>
    <row r="160" spans="1:7" ht="31.5" x14ac:dyDescent="0.25">
      <c r="A160" s="52" t="s">
        <v>597</v>
      </c>
      <c r="B160" s="117" t="s">
        <v>546</v>
      </c>
      <c r="C160" s="44">
        <v>2022</v>
      </c>
      <c r="D160" s="44">
        <v>10</v>
      </c>
      <c r="E160" s="57">
        <v>858</v>
      </c>
      <c r="F160" s="66">
        <v>15</v>
      </c>
      <c r="G160" s="57">
        <v>2215.4989799999998</v>
      </c>
    </row>
    <row r="161" spans="1:7" ht="31.5" x14ac:dyDescent="0.25">
      <c r="A161" s="52" t="s">
        <v>598</v>
      </c>
      <c r="B161" s="117" t="s">
        <v>547</v>
      </c>
      <c r="C161" s="44">
        <v>2022</v>
      </c>
      <c r="D161" s="44">
        <v>10</v>
      </c>
      <c r="E161" s="57">
        <v>1534</v>
      </c>
      <c r="F161" s="66">
        <v>15</v>
      </c>
      <c r="G161" s="57">
        <v>2280.2459800000001</v>
      </c>
    </row>
    <row r="162" spans="1:7" s="49" customFormat="1" x14ac:dyDescent="0.25">
      <c r="A162" s="52" t="s">
        <v>708</v>
      </c>
      <c r="B162" s="117" t="s">
        <v>550</v>
      </c>
      <c r="C162" s="44">
        <v>2022</v>
      </c>
      <c r="D162" s="44">
        <v>0.4</v>
      </c>
      <c r="E162" s="57">
        <v>400</v>
      </c>
      <c r="F162" s="66">
        <v>5</v>
      </c>
      <c r="G162" s="57">
        <v>206.93798000000001</v>
      </c>
    </row>
    <row r="163" spans="1:7" s="49" customFormat="1" ht="31.5" x14ac:dyDescent="0.25">
      <c r="A163" s="52" t="s">
        <v>709</v>
      </c>
      <c r="B163" s="117" t="s">
        <v>602</v>
      </c>
      <c r="C163" s="44">
        <v>2022</v>
      </c>
      <c r="D163" s="44">
        <v>10</v>
      </c>
      <c r="E163" s="57">
        <v>1600</v>
      </c>
      <c r="F163" s="66">
        <v>100</v>
      </c>
      <c r="G163" s="57">
        <v>1155.55285</v>
      </c>
    </row>
    <row r="164" spans="1:7" ht="31.5" x14ac:dyDescent="0.25">
      <c r="A164" s="52" t="s">
        <v>710</v>
      </c>
      <c r="B164" s="117" t="s">
        <v>599</v>
      </c>
      <c r="C164" s="44">
        <v>2022</v>
      </c>
      <c r="D164" s="44">
        <v>10</v>
      </c>
      <c r="E164" s="57">
        <v>500</v>
      </c>
      <c r="F164" s="66">
        <v>130</v>
      </c>
      <c r="G164" s="57">
        <v>598.18724999999995</v>
      </c>
    </row>
    <row r="165" spans="1:7" ht="31.5" x14ac:dyDescent="0.25">
      <c r="A165" s="52" t="s">
        <v>711</v>
      </c>
      <c r="B165" s="117" t="s">
        <v>600</v>
      </c>
      <c r="C165" s="44">
        <v>2022</v>
      </c>
      <c r="D165" s="44">
        <v>10</v>
      </c>
      <c r="E165" s="57">
        <v>70</v>
      </c>
      <c r="F165" s="66">
        <v>50</v>
      </c>
      <c r="G165" s="57">
        <v>100.95543000000005</v>
      </c>
    </row>
    <row r="166" spans="1:7" ht="31.5" x14ac:dyDescent="0.25">
      <c r="A166" s="52" t="s">
        <v>712</v>
      </c>
      <c r="B166" s="117" t="s">
        <v>601</v>
      </c>
      <c r="C166" s="44">
        <v>2022</v>
      </c>
      <c r="D166" s="44">
        <v>10</v>
      </c>
      <c r="E166" s="57">
        <v>400</v>
      </c>
      <c r="F166" s="66">
        <v>145</v>
      </c>
      <c r="G166" s="57">
        <v>449.74817000000002</v>
      </c>
    </row>
    <row r="167" spans="1:7" ht="47.25" x14ac:dyDescent="0.25">
      <c r="A167" s="52" t="s">
        <v>713</v>
      </c>
      <c r="B167" s="117" t="s">
        <v>557</v>
      </c>
      <c r="C167" s="44">
        <v>2022</v>
      </c>
      <c r="D167" s="44">
        <v>10</v>
      </c>
      <c r="E167" s="57">
        <v>50</v>
      </c>
      <c r="F167" s="66">
        <v>50</v>
      </c>
      <c r="G167" s="57">
        <v>54.518519999999988</v>
      </c>
    </row>
    <row r="168" spans="1:7" ht="47.25" x14ac:dyDescent="0.25">
      <c r="A168" s="52" t="s">
        <v>714</v>
      </c>
      <c r="B168" s="117" t="s">
        <v>603</v>
      </c>
      <c r="C168" s="44">
        <v>2022</v>
      </c>
      <c r="D168" s="44">
        <v>10</v>
      </c>
      <c r="E168" s="57">
        <v>250</v>
      </c>
      <c r="F168" s="66">
        <v>145</v>
      </c>
      <c r="G168" s="57">
        <v>405.25631000000004</v>
      </c>
    </row>
    <row r="169" spans="1:7" ht="47.25" customHeight="1" x14ac:dyDescent="0.25">
      <c r="A169" s="52" t="s">
        <v>715</v>
      </c>
      <c r="B169" s="117" t="s">
        <v>558</v>
      </c>
      <c r="C169" s="44">
        <v>2022</v>
      </c>
      <c r="D169" s="44">
        <v>0.4</v>
      </c>
      <c r="E169" s="57">
        <v>150</v>
      </c>
      <c r="F169" s="66">
        <v>40</v>
      </c>
      <c r="G169" s="57">
        <v>50.557389999999998</v>
      </c>
    </row>
    <row r="170" spans="1:7" ht="47.25" customHeight="1" x14ac:dyDescent="0.25">
      <c r="A170" s="52" t="s">
        <v>716</v>
      </c>
      <c r="B170" s="117" t="s">
        <v>559</v>
      </c>
      <c r="C170" s="44">
        <v>2022</v>
      </c>
      <c r="D170" s="44">
        <v>10</v>
      </c>
      <c r="E170" s="57">
        <v>1800</v>
      </c>
      <c r="F170" s="66">
        <v>20</v>
      </c>
      <c r="G170" s="57">
        <v>1324.4513700000002</v>
      </c>
    </row>
    <row r="171" spans="1:7" x14ac:dyDescent="0.25">
      <c r="A171" s="52" t="s">
        <v>717</v>
      </c>
      <c r="B171" s="117" t="s">
        <v>604</v>
      </c>
      <c r="C171" s="44">
        <v>2022</v>
      </c>
      <c r="D171" s="44">
        <v>0.4</v>
      </c>
      <c r="E171" s="57">
        <v>400</v>
      </c>
      <c r="F171" s="66">
        <v>30</v>
      </c>
      <c r="G171" s="57">
        <v>139.99884</v>
      </c>
    </row>
    <row r="172" spans="1:7" x14ac:dyDescent="0.25">
      <c r="A172" s="52" t="s">
        <v>718</v>
      </c>
      <c r="B172" s="117" t="s">
        <v>605</v>
      </c>
      <c r="C172" s="44">
        <v>2022</v>
      </c>
      <c r="D172" s="44">
        <v>0.4</v>
      </c>
      <c r="E172" s="57">
        <v>600</v>
      </c>
      <c r="F172" s="66">
        <v>45</v>
      </c>
      <c r="G172" s="57">
        <v>260.73942999999997</v>
      </c>
    </row>
    <row r="173" spans="1:7" x14ac:dyDescent="0.25">
      <c r="A173" s="52" t="s">
        <v>719</v>
      </c>
      <c r="B173" s="117" t="s">
        <v>606</v>
      </c>
      <c r="C173" s="44">
        <v>2022</v>
      </c>
      <c r="D173" s="44">
        <v>10</v>
      </c>
      <c r="E173" s="57">
        <v>100</v>
      </c>
      <c r="F173" s="66">
        <v>150</v>
      </c>
      <c r="G173" s="57">
        <v>157.43823999999998</v>
      </c>
    </row>
    <row r="174" spans="1:7" x14ac:dyDescent="0.25">
      <c r="A174" s="52" t="s">
        <v>720</v>
      </c>
      <c r="B174" s="117" t="s">
        <v>607</v>
      </c>
      <c r="C174" s="44">
        <v>2022</v>
      </c>
      <c r="D174" s="44">
        <v>10</v>
      </c>
      <c r="E174" s="57">
        <v>900</v>
      </c>
      <c r="F174" s="66">
        <v>20</v>
      </c>
      <c r="G174" s="57">
        <v>1009.39523</v>
      </c>
    </row>
    <row r="175" spans="1:7" x14ac:dyDescent="0.25">
      <c r="A175" s="52" t="s">
        <v>721</v>
      </c>
      <c r="B175" s="117" t="s">
        <v>560</v>
      </c>
      <c r="C175" s="44">
        <v>2022</v>
      </c>
      <c r="D175" s="44">
        <v>0.4</v>
      </c>
      <c r="E175" s="57">
        <v>510</v>
      </c>
      <c r="F175" s="66">
        <v>50</v>
      </c>
      <c r="G175" s="57">
        <v>252.54929000000001</v>
      </c>
    </row>
    <row r="176" spans="1:7" x14ac:dyDescent="0.25">
      <c r="A176" s="52" t="s">
        <v>722</v>
      </c>
      <c r="B176" s="117" t="s">
        <v>642</v>
      </c>
      <c r="C176" s="44">
        <v>2022</v>
      </c>
      <c r="D176" s="44">
        <v>10</v>
      </c>
      <c r="E176" s="57">
        <v>400</v>
      </c>
      <c r="F176" s="66">
        <v>150</v>
      </c>
      <c r="G176" s="57">
        <v>395.90684000000005</v>
      </c>
    </row>
    <row r="177" spans="1:7" x14ac:dyDescent="0.25">
      <c r="A177" s="52" t="s">
        <v>723</v>
      </c>
      <c r="B177" s="117" t="s">
        <v>643</v>
      </c>
      <c r="C177" s="44">
        <v>2022</v>
      </c>
      <c r="D177" s="44">
        <v>10</v>
      </c>
      <c r="E177" s="57">
        <v>60</v>
      </c>
      <c r="F177" s="66">
        <v>150</v>
      </c>
      <c r="G177" s="57">
        <v>110.91923</v>
      </c>
    </row>
    <row r="178" spans="1:7" ht="47.25" x14ac:dyDescent="0.25">
      <c r="A178" s="52" t="s">
        <v>724</v>
      </c>
      <c r="B178" s="117" t="s">
        <v>694</v>
      </c>
      <c r="C178" s="44">
        <v>2022</v>
      </c>
      <c r="D178" s="44">
        <v>10</v>
      </c>
      <c r="E178" s="57">
        <v>60</v>
      </c>
      <c r="F178" s="66">
        <v>480</v>
      </c>
      <c r="G178" s="57">
        <v>89.175730000000001</v>
      </c>
    </row>
    <row r="179" spans="1:7" s="49" customFormat="1" ht="47.25" x14ac:dyDescent="0.25">
      <c r="A179" s="52" t="s">
        <v>725</v>
      </c>
      <c r="B179" s="117" t="s">
        <v>691</v>
      </c>
      <c r="C179" s="44">
        <v>2022</v>
      </c>
      <c r="D179" s="44">
        <v>10</v>
      </c>
      <c r="E179" s="57">
        <v>60</v>
      </c>
      <c r="F179" s="66">
        <v>200</v>
      </c>
      <c r="G179" s="57">
        <v>117.0393999999999</v>
      </c>
    </row>
    <row r="180" spans="1:7" ht="63" x14ac:dyDescent="0.25">
      <c r="A180" s="52" t="s">
        <v>726</v>
      </c>
      <c r="B180" s="117" t="s">
        <v>692</v>
      </c>
      <c r="C180" s="44">
        <v>2022</v>
      </c>
      <c r="D180" s="44">
        <v>10</v>
      </c>
      <c r="E180" s="57">
        <v>550</v>
      </c>
      <c r="F180" s="66">
        <v>250</v>
      </c>
      <c r="G180" s="57">
        <v>342.9296599999999</v>
      </c>
    </row>
    <row r="181" spans="1:7" ht="47.25" x14ac:dyDescent="0.25">
      <c r="A181" s="52" t="s">
        <v>727</v>
      </c>
      <c r="B181" s="117" t="s">
        <v>693</v>
      </c>
      <c r="C181" s="44">
        <v>2022</v>
      </c>
      <c r="D181" s="44">
        <v>10</v>
      </c>
      <c r="E181" s="57">
        <v>430</v>
      </c>
      <c r="F181" s="66">
        <v>160</v>
      </c>
      <c r="G181" s="57">
        <v>537.20915000000002</v>
      </c>
    </row>
    <row r="182" spans="1:7" x14ac:dyDescent="0.25">
      <c r="A182" s="136"/>
      <c r="B182" s="117"/>
      <c r="C182" s="44"/>
      <c r="D182" s="44"/>
      <c r="E182" s="57"/>
      <c r="F182" s="66"/>
      <c r="G182" s="57"/>
    </row>
    <row r="183" spans="1:7" x14ac:dyDescent="0.25">
      <c r="A183" s="106"/>
      <c r="B183" s="67" t="s">
        <v>2</v>
      </c>
      <c r="C183" s="107"/>
      <c r="D183" s="107"/>
      <c r="E183" s="72">
        <f>SUM(E184:E188)</f>
        <v>10570</v>
      </c>
      <c r="F183" s="72">
        <f t="shared" ref="F183:G183" si="3">SUM(F184:F188)</f>
        <v>8200</v>
      </c>
      <c r="G183" s="72">
        <f t="shared" si="3"/>
        <v>27514.374300000003</v>
      </c>
    </row>
    <row r="184" spans="1:7" s="49" customFormat="1" ht="31.5" x14ac:dyDescent="0.25">
      <c r="A184" s="52" t="s">
        <v>687</v>
      </c>
      <c r="B184" s="117" t="s">
        <v>475</v>
      </c>
      <c r="C184" s="127">
        <v>2021</v>
      </c>
      <c r="D184" s="56">
        <v>10</v>
      </c>
      <c r="E184" s="57">
        <v>92</v>
      </c>
      <c r="F184" s="57">
        <v>2500</v>
      </c>
      <c r="G184" s="57">
        <v>934.88275999999996</v>
      </c>
    </row>
    <row r="185" spans="1:7" ht="31.5" x14ac:dyDescent="0.25">
      <c r="A185" s="52" t="s">
        <v>539</v>
      </c>
      <c r="B185" s="117" t="s">
        <v>476</v>
      </c>
      <c r="C185" s="127">
        <v>2021</v>
      </c>
      <c r="D185" s="56">
        <v>10</v>
      </c>
      <c r="E185" s="57">
        <v>120</v>
      </c>
      <c r="F185" s="57">
        <v>350</v>
      </c>
      <c r="G185" s="57">
        <v>166.67417</v>
      </c>
    </row>
    <row r="186" spans="1:7" ht="47.25" x14ac:dyDescent="0.25">
      <c r="A186" s="52" t="s">
        <v>688</v>
      </c>
      <c r="B186" s="117" t="s">
        <v>728</v>
      </c>
      <c r="C186" s="127">
        <v>2022</v>
      </c>
      <c r="D186" s="56">
        <v>10</v>
      </c>
      <c r="E186" s="57">
        <v>580</v>
      </c>
      <c r="F186" s="57">
        <v>300</v>
      </c>
      <c r="G186" s="143">
        <v>449.84829000000002</v>
      </c>
    </row>
    <row r="187" spans="1:7" s="49" customFormat="1" ht="31.5" x14ac:dyDescent="0.25">
      <c r="A187" s="52" t="s">
        <v>689</v>
      </c>
      <c r="B187" s="117" t="s">
        <v>685</v>
      </c>
      <c r="C187" s="127">
        <v>2022</v>
      </c>
      <c r="D187" s="56">
        <v>10</v>
      </c>
      <c r="E187" s="57">
        <v>250</v>
      </c>
      <c r="F187" s="57">
        <v>350</v>
      </c>
      <c r="G187" s="57">
        <v>86.956620000000001</v>
      </c>
    </row>
    <row r="188" spans="1:7" s="49" customFormat="1" ht="47.25" x14ac:dyDescent="0.25">
      <c r="A188" s="52" t="s">
        <v>690</v>
      </c>
      <c r="B188" s="117" t="s">
        <v>686</v>
      </c>
      <c r="C188" s="127">
        <v>2022</v>
      </c>
      <c r="D188" s="56">
        <v>10</v>
      </c>
      <c r="E188" s="57">
        <v>9528</v>
      </c>
      <c r="F188" s="57">
        <v>4700</v>
      </c>
      <c r="G188" s="57">
        <v>25876.012460000002</v>
      </c>
    </row>
    <row r="189" spans="1:7" x14ac:dyDescent="0.25">
      <c r="A189" s="52"/>
      <c r="B189" s="117"/>
      <c r="C189" s="127"/>
      <c r="D189" s="56"/>
      <c r="E189" s="57"/>
      <c r="F189" s="57"/>
      <c r="G189" s="57"/>
    </row>
    <row r="190" spans="1:7" x14ac:dyDescent="0.25">
      <c r="A190" s="55" t="s">
        <v>11</v>
      </c>
      <c r="B190" s="59" t="s">
        <v>1</v>
      </c>
      <c r="C190" s="102"/>
      <c r="D190" s="102"/>
      <c r="E190" s="76">
        <f>E191</f>
        <v>3364</v>
      </c>
      <c r="F190" s="76">
        <f>F191</f>
        <v>7700</v>
      </c>
      <c r="G190" s="76">
        <f>G191</f>
        <v>13921.329557999999</v>
      </c>
    </row>
    <row r="191" spans="1:7" x14ac:dyDescent="0.25">
      <c r="A191" s="54" t="s">
        <v>115</v>
      </c>
      <c r="B191" s="77" t="s">
        <v>116</v>
      </c>
      <c r="C191" s="78"/>
      <c r="D191" s="78"/>
      <c r="E191" s="79">
        <f>E192+E203</f>
        <v>3364</v>
      </c>
      <c r="F191" s="79">
        <f>F192+F203</f>
        <v>7700</v>
      </c>
      <c r="G191" s="79">
        <f>G192+G203</f>
        <v>13921.329557999999</v>
      </c>
    </row>
    <row r="192" spans="1:7" x14ac:dyDescent="0.25">
      <c r="A192" s="86" t="s">
        <v>117</v>
      </c>
      <c r="B192" s="80" t="s">
        <v>118</v>
      </c>
      <c r="C192" s="100"/>
      <c r="D192" s="101"/>
      <c r="E192" s="75">
        <f>E193+E197</f>
        <v>3047</v>
      </c>
      <c r="F192" s="75">
        <f>F193+F197</f>
        <v>5200</v>
      </c>
      <c r="G192" s="75">
        <f>G193+G197</f>
        <v>12162.172798</v>
      </c>
    </row>
    <row r="193" spans="1:7" x14ac:dyDescent="0.25">
      <c r="A193" s="90" t="s">
        <v>119</v>
      </c>
      <c r="B193" s="97" t="s">
        <v>120</v>
      </c>
      <c r="C193" s="69"/>
      <c r="D193" s="70"/>
      <c r="E193" s="71">
        <f>E194</f>
        <v>200</v>
      </c>
      <c r="F193" s="71">
        <f t="shared" ref="F193:G195" si="4">F194</f>
        <v>110</v>
      </c>
      <c r="G193" s="71">
        <f t="shared" si="4"/>
        <v>188.5</v>
      </c>
    </row>
    <row r="194" spans="1:7" x14ac:dyDescent="0.25">
      <c r="A194" s="52" t="s">
        <v>122</v>
      </c>
      <c r="B194" s="67" t="s">
        <v>2</v>
      </c>
      <c r="C194" s="43"/>
      <c r="D194" s="45"/>
      <c r="E194" s="65">
        <f>E195</f>
        <v>200</v>
      </c>
      <c r="F194" s="65">
        <f t="shared" si="4"/>
        <v>110</v>
      </c>
      <c r="G194" s="65">
        <f t="shared" si="4"/>
        <v>188.5</v>
      </c>
    </row>
    <row r="195" spans="1:7" x14ac:dyDescent="0.25">
      <c r="A195" s="52" t="s">
        <v>123</v>
      </c>
      <c r="B195" s="62" t="s">
        <v>121</v>
      </c>
      <c r="C195" s="43"/>
      <c r="D195" s="45"/>
      <c r="E195" s="65">
        <f>E196</f>
        <v>200</v>
      </c>
      <c r="F195" s="65">
        <f t="shared" si="4"/>
        <v>110</v>
      </c>
      <c r="G195" s="65">
        <f t="shared" si="4"/>
        <v>188.5</v>
      </c>
    </row>
    <row r="196" spans="1:7" ht="31.5" x14ac:dyDescent="0.25">
      <c r="A196" s="52" t="s">
        <v>240</v>
      </c>
      <c r="B196" s="62" t="s">
        <v>477</v>
      </c>
      <c r="C196" s="103">
        <v>2020</v>
      </c>
      <c r="D196" s="64">
        <v>10</v>
      </c>
      <c r="E196" s="65">
        <v>200</v>
      </c>
      <c r="F196" s="65">
        <v>110</v>
      </c>
      <c r="G196" s="65">
        <v>188.5</v>
      </c>
    </row>
    <row r="197" spans="1:7" x14ac:dyDescent="0.25">
      <c r="A197" s="90" t="s">
        <v>124</v>
      </c>
      <c r="B197" s="97" t="s">
        <v>125</v>
      </c>
      <c r="C197" s="69"/>
      <c r="D197" s="70"/>
      <c r="E197" s="71">
        <f>E198</f>
        <v>2847</v>
      </c>
      <c r="F197" s="71">
        <f t="shared" ref="F197:G198" si="5">F198</f>
        <v>5090</v>
      </c>
      <c r="G197" s="71">
        <f t="shared" si="5"/>
        <v>11973.672798</v>
      </c>
    </row>
    <row r="198" spans="1:7" x14ac:dyDescent="0.25">
      <c r="A198" s="52" t="s">
        <v>126</v>
      </c>
      <c r="B198" s="67" t="s">
        <v>4</v>
      </c>
      <c r="C198" s="43"/>
      <c r="D198" s="45"/>
      <c r="E198" s="65">
        <f>E199</f>
        <v>2847</v>
      </c>
      <c r="F198" s="65">
        <f t="shared" si="5"/>
        <v>5090</v>
      </c>
      <c r="G198" s="65">
        <f t="shared" si="5"/>
        <v>11973.672798</v>
      </c>
    </row>
    <row r="199" spans="1:7" x14ac:dyDescent="0.25">
      <c r="A199" s="52" t="s">
        <v>127</v>
      </c>
      <c r="B199" s="62" t="s">
        <v>121</v>
      </c>
      <c r="C199" s="43"/>
      <c r="D199" s="45"/>
      <c r="E199" s="65">
        <f>E200+E201+E202</f>
        <v>2847</v>
      </c>
      <c r="F199" s="65">
        <f t="shared" ref="F199:G199" si="6">F200+F201+F202</f>
        <v>5090</v>
      </c>
      <c r="G199" s="65">
        <f t="shared" si="6"/>
        <v>11973.672798</v>
      </c>
    </row>
    <row r="200" spans="1:7" x14ac:dyDescent="0.25">
      <c r="A200" s="52" t="s">
        <v>279</v>
      </c>
      <c r="B200" s="96" t="s">
        <v>608</v>
      </c>
      <c r="C200" s="103">
        <v>2021</v>
      </c>
      <c r="D200" s="64">
        <v>10</v>
      </c>
      <c r="E200" s="65">
        <v>2691</v>
      </c>
      <c r="F200" s="57">
        <v>140</v>
      </c>
      <c r="G200" s="65">
        <v>11622.381318</v>
      </c>
    </row>
    <row r="201" spans="1:7" s="49" customFormat="1" ht="47.25" x14ac:dyDescent="0.25">
      <c r="A201" s="52" t="s">
        <v>729</v>
      </c>
      <c r="B201" s="96" t="s">
        <v>686</v>
      </c>
      <c r="C201" s="127">
        <v>2022</v>
      </c>
      <c r="D201" s="56">
        <v>10</v>
      </c>
      <c r="E201" s="57">
        <v>56</v>
      </c>
      <c r="F201" s="57">
        <v>4700</v>
      </c>
      <c r="G201" s="57">
        <v>277.16800000000001</v>
      </c>
    </row>
    <row r="202" spans="1:7" ht="63" x14ac:dyDescent="0.25">
      <c r="A202" s="52" t="s">
        <v>730</v>
      </c>
      <c r="B202" s="117" t="s">
        <v>692</v>
      </c>
      <c r="C202" s="44">
        <v>2022</v>
      </c>
      <c r="D202" s="44">
        <v>10</v>
      </c>
      <c r="E202" s="57">
        <v>100</v>
      </c>
      <c r="F202" s="66">
        <v>250</v>
      </c>
      <c r="G202" s="57">
        <v>74.123480000000001</v>
      </c>
    </row>
    <row r="203" spans="1:7" x14ac:dyDescent="0.25">
      <c r="A203" s="86" t="s">
        <v>128</v>
      </c>
      <c r="B203" s="80" t="s">
        <v>129</v>
      </c>
      <c r="C203" s="100"/>
      <c r="D203" s="101"/>
      <c r="E203" s="75">
        <f>E204</f>
        <v>317</v>
      </c>
      <c r="F203" s="75">
        <f t="shared" ref="F203:G206" si="7">F204</f>
        <v>2500</v>
      </c>
      <c r="G203" s="75">
        <f t="shared" si="7"/>
        <v>1759.1567600000001</v>
      </c>
    </row>
    <row r="204" spans="1:7" x14ac:dyDescent="0.25">
      <c r="A204" s="90" t="s">
        <v>130</v>
      </c>
      <c r="B204" s="97" t="s">
        <v>125</v>
      </c>
      <c r="C204" s="69"/>
      <c r="D204" s="70"/>
      <c r="E204" s="71">
        <f>E205</f>
        <v>317</v>
      </c>
      <c r="F204" s="71">
        <f t="shared" si="7"/>
        <v>2500</v>
      </c>
      <c r="G204" s="71">
        <f t="shared" si="7"/>
        <v>1759.1567600000001</v>
      </c>
    </row>
    <row r="205" spans="1:7" x14ac:dyDescent="0.25">
      <c r="A205" s="52" t="s">
        <v>131</v>
      </c>
      <c r="B205" s="60" t="s">
        <v>2</v>
      </c>
      <c r="C205" s="43"/>
      <c r="D205" s="45"/>
      <c r="E205" s="65">
        <f>E206</f>
        <v>317</v>
      </c>
      <c r="F205" s="65">
        <f t="shared" si="7"/>
        <v>2500</v>
      </c>
      <c r="G205" s="65">
        <f t="shared" si="7"/>
        <v>1759.1567600000001</v>
      </c>
    </row>
    <row r="206" spans="1:7" x14ac:dyDescent="0.25">
      <c r="A206" s="52" t="s">
        <v>132</v>
      </c>
      <c r="B206" s="62" t="s">
        <v>121</v>
      </c>
      <c r="C206" s="43"/>
      <c r="D206" s="45"/>
      <c r="E206" s="65">
        <f>E207</f>
        <v>317</v>
      </c>
      <c r="F206" s="65">
        <f t="shared" si="7"/>
        <v>2500</v>
      </c>
      <c r="G206" s="65">
        <f t="shared" si="7"/>
        <v>1759.1567600000001</v>
      </c>
    </row>
    <row r="207" spans="1:7" ht="31.5" x14ac:dyDescent="0.25">
      <c r="A207" s="52" t="s">
        <v>280</v>
      </c>
      <c r="B207" s="62" t="s">
        <v>478</v>
      </c>
      <c r="C207" s="43">
        <v>2021</v>
      </c>
      <c r="D207" s="43">
        <v>10</v>
      </c>
      <c r="E207" s="65">
        <v>317</v>
      </c>
      <c r="F207" s="57">
        <v>2500</v>
      </c>
      <c r="G207" s="65">
        <v>1759.1567600000001</v>
      </c>
    </row>
    <row r="208" spans="1:7" ht="47.25" x14ac:dyDescent="0.25">
      <c r="A208" s="55"/>
      <c r="B208" s="59" t="s">
        <v>537</v>
      </c>
      <c r="C208" s="102"/>
      <c r="D208" s="102"/>
      <c r="E208" s="76">
        <f t="shared" ref="E208:G209" si="8">E209</f>
        <v>63</v>
      </c>
      <c r="F208" s="76">
        <f t="shared" si="8"/>
        <v>3730</v>
      </c>
      <c r="G208" s="76">
        <f t="shared" si="8"/>
        <v>37387.897300000004</v>
      </c>
    </row>
    <row r="209" spans="1:7" ht="47.25" x14ac:dyDescent="0.25">
      <c r="A209" s="109" t="s">
        <v>46</v>
      </c>
      <c r="B209" s="110" t="s">
        <v>538</v>
      </c>
      <c r="C209" s="111"/>
      <c r="D209" s="111"/>
      <c r="E209" s="113">
        <f t="shared" si="8"/>
        <v>63</v>
      </c>
      <c r="F209" s="113">
        <f t="shared" si="8"/>
        <v>3730</v>
      </c>
      <c r="G209" s="113">
        <f t="shared" si="8"/>
        <v>37387.897300000004</v>
      </c>
    </row>
    <row r="210" spans="1:7" x14ac:dyDescent="0.25">
      <c r="A210" s="86" t="s">
        <v>69</v>
      </c>
      <c r="B210" s="80" t="s">
        <v>133</v>
      </c>
      <c r="C210" s="100"/>
      <c r="D210" s="100"/>
      <c r="E210" s="75">
        <f>E211+E231+E271+E279</f>
        <v>63</v>
      </c>
      <c r="F210" s="75">
        <f t="shared" ref="F210:G210" si="9">F211+F231+F271+F279</f>
        <v>3730</v>
      </c>
      <c r="G210" s="75">
        <f t="shared" si="9"/>
        <v>37387.897300000004</v>
      </c>
    </row>
    <row r="211" spans="1:7" x14ac:dyDescent="0.25">
      <c r="A211" s="106" t="s">
        <v>135</v>
      </c>
      <c r="B211" s="60" t="s">
        <v>136</v>
      </c>
      <c r="C211" s="108"/>
      <c r="D211" s="108"/>
      <c r="E211" s="72">
        <f>E212+E228</f>
        <v>17</v>
      </c>
      <c r="F211" s="72">
        <f t="shared" ref="F211:G211" si="10">F212+F228</f>
        <v>347</v>
      </c>
      <c r="G211" s="72">
        <f t="shared" si="10"/>
        <v>6958.8286200000002</v>
      </c>
    </row>
    <row r="212" spans="1:7" x14ac:dyDescent="0.25">
      <c r="A212" s="52" t="s">
        <v>137</v>
      </c>
      <c r="B212" s="61" t="s">
        <v>134</v>
      </c>
      <c r="C212" s="44"/>
      <c r="D212" s="44"/>
      <c r="E212" s="65">
        <f>SUM(E213:E227)</f>
        <v>15</v>
      </c>
      <c r="F212" s="65">
        <f t="shared" ref="F212:G212" si="11">SUM(F213:F227)</f>
        <v>317</v>
      </c>
      <c r="G212" s="65">
        <f t="shared" si="11"/>
        <v>6074.2899900000002</v>
      </c>
    </row>
    <row r="213" spans="1:7" s="49" customFormat="1" ht="31.5" x14ac:dyDescent="0.25">
      <c r="A213" s="52" t="s">
        <v>646</v>
      </c>
      <c r="B213" s="96" t="s">
        <v>259</v>
      </c>
      <c r="C213" s="112">
        <v>2020</v>
      </c>
      <c r="D213" s="112">
        <v>10</v>
      </c>
      <c r="E213" s="66">
        <v>1</v>
      </c>
      <c r="F213" s="66">
        <v>15</v>
      </c>
      <c r="G213" s="66">
        <v>525.4</v>
      </c>
    </row>
    <row r="214" spans="1:7" s="49" customFormat="1" ht="39" customHeight="1" x14ac:dyDescent="0.25">
      <c r="A214" s="52" t="s">
        <v>647</v>
      </c>
      <c r="B214" s="96" t="s">
        <v>260</v>
      </c>
      <c r="C214" s="112">
        <v>2020</v>
      </c>
      <c r="D214" s="112">
        <v>10</v>
      </c>
      <c r="E214" s="66">
        <v>1</v>
      </c>
      <c r="F214" s="66">
        <v>10</v>
      </c>
      <c r="G214" s="66">
        <v>515</v>
      </c>
    </row>
    <row r="215" spans="1:7" ht="47.25" x14ac:dyDescent="0.25">
      <c r="A215" s="52" t="s">
        <v>648</v>
      </c>
      <c r="B215" s="96" t="s">
        <v>261</v>
      </c>
      <c r="C215" s="112">
        <v>2020</v>
      </c>
      <c r="D215" s="112">
        <v>10</v>
      </c>
      <c r="E215" s="66">
        <v>1</v>
      </c>
      <c r="F215" s="66">
        <v>15</v>
      </c>
      <c r="G215" s="66">
        <v>512.29999999999995</v>
      </c>
    </row>
    <row r="216" spans="1:7" ht="41.25" customHeight="1" x14ac:dyDescent="0.25">
      <c r="A216" s="52" t="s">
        <v>649</v>
      </c>
      <c r="B216" s="96" t="s">
        <v>262</v>
      </c>
      <c r="C216" s="112">
        <v>2020</v>
      </c>
      <c r="D216" s="112">
        <v>10</v>
      </c>
      <c r="E216" s="66">
        <v>1</v>
      </c>
      <c r="F216" s="66">
        <v>15</v>
      </c>
      <c r="G216" s="66">
        <v>180.6</v>
      </c>
    </row>
    <row r="217" spans="1:7" ht="31.5" x14ac:dyDescent="0.25">
      <c r="A217" s="52" t="s">
        <v>650</v>
      </c>
      <c r="B217" s="96" t="s">
        <v>263</v>
      </c>
      <c r="C217" s="112">
        <v>2020</v>
      </c>
      <c r="D217" s="112">
        <v>10</v>
      </c>
      <c r="E217" s="66">
        <v>1</v>
      </c>
      <c r="F217" s="66">
        <v>30</v>
      </c>
      <c r="G217" s="66">
        <v>703.7</v>
      </c>
    </row>
    <row r="218" spans="1:7" x14ac:dyDescent="0.25">
      <c r="A218" s="52" t="s">
        <v>651</v>
      </c>
      <c r="B218" s="96" t="s">
        <v>479</v>
      </c>
      <c r="C218" s="103">
        <v>2021</v>
      </c>
      <c r="D218" s="103">
        <v>10</v>
      </c>
      <c r="E218" s="65">
        <v>1</v>
      </c>
      <c r="F218" s="65">
        <v>14</v>
      </c>
      <c r="G218" s="65">
        <v>515.55906000000004</v>
      </c>
    </row>
    <row r="219" spans="1:7" x14ac:dyDescent="0.25">
      <c r="A219" s="52"/>
      <c r="B219" s="96" t="s">
        <v>731</v>
      </c>
      <c r="C219" s="103">
        <v>2021</v>
      </c>
      <c r="D219" s="103">
        <v>10</v>
      </c>
      <c r="E219" s="65">
        <v>1</v>
      </c>
      <c r="F219" s="65">
        <v>15</v>
      </c>
      <c r="G219" s="65">
        <v>0.95199999999999996</v>
      </c>
    </row>
    <row r="220" spans="1:7" x14ac:dyDescent="0.25">
      <c r="A220" s="52" t="s">
        <v>241</v>
      </c>
      <c r="B220" s="117" t="s">
        <v>609</v>
      </c>
      <c r="C220" s="112">
        <v>2022</v>
      </c>
      <c r="D220" s="132">
        <v>10</v>
      </c>
      <c r="E220" s="57">
        <v>1</v>
      </c>
      <c r="F220" s="57">
        <v>10</v>
      </c>
      <c r="G220" s="57">
        <v>20.06362</v>
      </c>
    </row>
    <row r="221" spans="1:7" x14ac:dyDescent="0.25">
      <c r="A221" s="52" t="s">
        <v>242</v>
      </c>
      <c r="B221" s="117" t="s">
        <v>611</v>
      </c>
      <c r="C221" s="112">
        <v>2022</v>
      </c>
      <c r="D221" s="132">
        <v>10</v>
      </c>
      <c r="E221" s="57">
        <v>1</v>
      </c>
      <c r="F221" s="57">
        <v>15</v>
      </c>
      <c r="G221" s="57">
        <v>644.55710999999997</v>
      </c>
    </row>
    <row r="222" spans="1:7" s="49" customFormat="1" x14ac:dyDescent="0.25">
      <c r="A222" s="52" t="s">
        <v>243</v>
      </c>
      <c r="B222" s="96" t="s">
        <v>618</v>
      </c>
      <c r="C222" s="112">
        <v>2022</v>
      </c>
      <c r="D222" s="132">
        <v>10</v>
      </c>
      <c r="E222" s="57">
        <v>1</v>
      </c>
      <c r="F222" s="57">
        <v>15</v>
      </c>
      <c r="G222" s="57">
        <v>881.62861999999996</v>
      </c>
    </row>
    <row r="223" spans="1:7" x14ac:dyDescent="0.25">
      <c r="A223" s="52" t="s">
        <v>244</v>
      </c>
      <c r="B223" s="96" t="s">
        <v>548</v>
      </c>
      <c r="C223" s="112">
        <v>2022</v>
      </c>
      <c r="D223" s="132">
        <v>10</v>
      </c>
      <c r="E223" s="57">
        <v>1</v>
      </c>
      <c r="F223" s="57">
        <v>15</v>
      </c>
      <c r="G223" s="57">
        <v>118.82669</v>
      </c>
    </row>
    <row r="224" spans="1:7" s="49" customFormat="1" x14ac:dyDescent="0.25">
      <c r="A224" s="52" t="s">
        <v>245</v>
      </c>
      <c r="B224" s="96" t="s">
        <v>619</v>
      </c>
      <c r="C224" s="112">
        <v>2022</v>
      </c>
      <c r="D224" s="132">
        <v>10</v>
      </c>
      <c r="E224" s="57">
        <v>1</v>
      </c>
      <c r="F224" s="57">
        <v>13</v>
      </c>
      <c r="G224" s="57">
        <v>128.79425000000001</v>
      </c>
    </row>
    <row r="225" spans="1:7" x14ac:dyDescent="0.25">
      <c r="A225" s="52" t="s">
        <v>281</v>
      </c>
      <c r="B225" s="96" t="s">
        <v>549</v>
      </c>
      <c r="C225" s="112">
        <v>2022</v>
      </c>
      <c r="D225" s="132">
        <v>10</v>
      </c>
      <c r="E225" s="57">
        <v>1</v>
      </c>
      <c r="F225" s="57">
        <v>15</v>
      </c>
      <c r="G225" s="57">
        <v>648.61081999999999</v>
      </c>
    </row>
    <row r="226" spans="1:7" s="49" customFormat="1" x14ac:dyDescent="0.25">
      <c r="A226" s="52" t="s">
        <v>652</v>
      </c>
      <c r="B226" s="96" t="s">
        <v>621</v>
      </c>
      <c r="C226" s="112">
        <v>2022</v>
      </c>
      <c r="D226" s="132">
        <v>10</v>
      </c>
      <c r="E226" s="57">
        <v>1</v>
      </c>
      <c r="F226" s="57">
        <v>100</v>
      </c>
      <c r="G226" s="57">
        <v>442.80509999999998</v>
      </c>
    </row>
    <row r="227" spans="1:7" s="49" customFormat="1" x14ac:dyDescent="0.25">
      <c r="A227" s="52" t="s">
        <v>653</v>
      </c>
      <c r="B227" s="96" t="s">
        <v>626</v>
      </c>
      <c r="C227" s="112">
        <v>2022</v>
      </c>
      <c r="D227" s="132">
        <v>10</v>
      </c>
      <c r="E227" s="57">
        <v>1</v>
      </c>
      <c r="F227" s="57">
        <v>20</v>
      </c>
      <c r="G227" s="57">
        <v>235.49271999999999</v>
      </c>
    </row>
    <row r="228" spans="1:7" s="49" customFormat="1" x14ac:dyDescent="0.25">
      <c r="A228" s="52"/>
      <c r="B228" s="96" t="s">
        <v>732</v>
      </c>
      <c r="C228" s="112"/>
      <c r="D228" s="132">
        <v>10</v>
      </c>
      <c r="E228" s="57">
        <f t="shared" ref="E228" si="12">SUM(E229:E230)</f>
        <v>2</v>
      </c>
      <c r="F228" s="57">
        <v>30</v>
      </c>
      <c r="G228" s="57">
        <f>SUM(G229:G230)</f>
        <v>884.53863000000001</v>
      </c>
    </row>
    <row r="229" spans="1:7" s="49" customFormat="1" x14ac:dyDescent="0.25">
      <c r="A229" s="52" t="s">
        <v>733</v>
      </c>
      <c r="B229" s="96" t="s">
        <v>480</v>
      </c>
      <c r="C229" s="103">
        <v>2021</v>
      </c>
      <c r="D229" s="103">
        <v>10</v>
      </c>
      <c r="E229" s="65">
        <v>1</v>
      </c>
      <c r="F229" s="65">
        <v>15</v>
      </c>
      <c r="G229" s="65">
        <v>427.92833000000002</v>
      </c>
    </row>
    <row r="230" spans="1:7" x14ac:dyDescent="0.25">
      <c r="A230" s="52"/>
      <c r="B230" s="96" t="s">
        <v>481</v>
      </c>
      <c r="C230" s="103">
        <v>2021</v>
      </c>
      <c r="D230" s="103">
        <v>10</v>
      </c>
      <c r="E230" s="65">
        <v>1</v>
      </c>
      <c r="F230" s="65">
        <v>15</v>
      </c>
      <c r="G230" s="65">
        <v>456.6103</v>
      </c>
    </row>
    <row r="231" spans="1:7" x14ac:dyDescent="0.25">
      <c r="A231" s="106" t="s">
        <v>138</v>
      </c>
      <c r="B231" s="60" t="s">
        <v>139</v>
      </c>
      <c r="C231" s="108"/>
      <c r="D231" s="108"/>
      <c r="E231" s="72">
        <f>E232</f>
        <v>38</v>
      </c>
      <c r="F231" s="72">
        <f t="shared" ref="F231:G231" si="13">F232</f>
        <v>2034</v>
      </c>
      <c r="G231" s="72">
        <f t="shared" si="13"/>
        <v>23870.136810000004</v>
      </c>
    </row>
    <row r="232" spans="1:7" x14ac:dyDescent="0.25">
      <c r="A232" s="52" t="s">
        <v>140</v>
      </c>
      <c r="B232" s="61" t="s">
        <v>134</v>
      </c>
      <c r="C232" s="44"/>
      <c r="D232" s="74"/>
      <c r="E232" s="65">
        <f>SUM(E233:E270)</f>
        <v>38</v>
      </c>
      <c r="F232" s="65">
        <f>SUM(F233:F270)</f>
        <v>2034</v>
      </c>
      <c r="G232" s="65">
        <f>SUM(G233:G270)</f>
        <v>23870.136810000004</v>
      </c>
    </row>
    <row r="233" spans="1:7" s="49" customFormat="1" ht="31.5" x14ac:dyDescent="0.25">
      <c r="A233" s="52" t="s">
        <v>628</v>
      </c>
      <c r="B233" s="96" t="s">
        <v>270</v>
      </c>
      <c r="C233" s="112">
        <v>2020</v>
      </c>
      <c r="D233" s="112">
        <v>10</v>
      </c>
      <c r="E233" s="66">
        <v>1</v>
      </c>
      <c r="F233" s="66">
        <v>80</v>
      </c>
      <c r="G233" s="66">
        <v>555</v>
      </c>
    </row>
    <row r="234" spans="1:7" s="49" customFormat="1" ht="32.25" customHeight="1" x14ac:dyDescent="0.25">
      <c r="A234" s="52" t="s">
        <v>629</v>
      </c>
      <c r="B234" s="96" t="s">
        <v>264</v>
      </c>
      <c r="C234" s="112">
        <v>2020</v>
      </c>
      <c r="D234" s="112">
        <v>10</v>
      </c>
      <c r="E234" s="66">
        <v>1</v>
      </c>
      <c r="F234" s="66">
        <v>15</v>
      </c>
      <c r="G234" s="66">
        <v>671.8</v>
      </c>
    </row>
    <row r="235" spans="1:7" s="49" customFormat="1" ht="47.25" x14ac:dyDescent="0.25">
      <c r="A235" s="52" t="s">
        <v>630</v>
      </c>
      <c r="B235" s="96" t="s">
        <v>265</v>
      </c>
      <c r="C235" s="112">
        <v>2020</v>
      </c>
      <c r="D235" s="112">
        <v>10</v>
      </c>
      <c r="E235" s="66">
        <v>1</v>
      </c>
      <c r="F235" s="66">
        <v>15</v>
      </c>
      <c r="G235" s="66">
        <v>574.4</v>
      </c>
    </row>
    <row r="236" spans="1:7" s="49" customFormat="1" ht="47.25" x14ac:dyDescent="0.25">
      <c r="A236" s="52" t="s">
        <v>631</v>
      </c>
      <c r="B236" s="96" t="s">
        <v>268</v>
      </c>
      <c r="C236" s="112">
        <v>2020</v>
      </c>
      <c r="D236" s="112">
        <v>10</v>
      </c>
      <c r="E236" s="66">
        <v>1</v>
      </c>
      <c r="F236" s="66">
        <v>15</v>
      </c>
      <c r="G236" s="66">
        <v>589.5</v>
      </c>
    </row>
    <row r="237" spans="1:7" ht="31.5" x14ac:dyDescent="0.25">
      <c r="A237" s="52" t="s">
        <v>632</v>
      </c>
      <c r="B237" s="96" t="s">
        <v>269</v>
      </c>
      <c r="C237" s="112">
        <v>2020</v>
      </c>
      <c r="D237" s="112">
        <v>10</v>
      </c>
      <c r="E237" s="66">
        <v>1</v>
      </c>
      <c r="F237" s="66">
        <v>30</v>
      </c>
      <c r="G237" s="66">
        <v>643</v>
      </c>
    </row>
    <row r="238" spans="1:7" s="49" customFormat="1" ht="47.25" x14ac:dyDescent="0.25">
      <c r="A238" s="52" t="s">
        <v>633</v>
      </c>
      <c r="B238" s="96" t="s">
        <v>271</v>
      </c>
      <c r="C238" s="112">
        <v>2020</v>
      </c>
      <c r="D238" s="112">
        <v>10</v>
      </c>
      <c r="E238" s="66">
        <v>1</v>
      </c>
      <c r="F238" s="66">
        <v>36</v>
      </c>
      <c r="G238" s="66">
        <v>663</v>
      </c>
    </row>
    <row r="239" spans="1:7" ht="31.5" x14ac:dyDescent="0.25">
      <c r="A239" s="52" t="s">
        <v>634</v>
      </c>
      <c r="B239" s="96" t="s">
        <v>272</v>
      </c>
      <c r="C239" s="112">
        <v>2020</v>
      </c>
      <c r="D239" s="112">
        <v>10</v>
      </c>
      <c r="E239" s="66">
        <v>1</v>
      </c>
      <c r="F239" s="66">
        <v>50</v>
      </c>
      <c r="G239" s="66">
        <v>716</v>
      </c>
    </row>
    <row r="240" spans="1:7" x14ac:dyDescent="0.25">
      <c r="A240" s="52" t="s">
        <v>635</v>
      </c>
      <c r="B240" s="61" t="s">
        <v>266</v>
      </c>
      <c r="C240" s="112">
        <v>2020</v>
      </c>
      <c r="D240" s="112">
        <v>10</v>
      </c>
      <c r="E240" s="66">
        <v>1</v>
      </c>
      <c r="F240" s="66">
        <v>110</v>
      </c>
      <c r="G240" s="66">
        <v>547.6</v>
      </c>
    </row>
    <row r="241" spans="1:7" x14ac:dyDescent="0.25">
      <c r="A241" s="52" t="s">
        <v>636</v>
      </c>
      <c r="B241" s="61" t="s">
        <v>267</v>
      </c>
      <c r="C241" s="112">
        <v>2020</v>
      </c>
      <c r="D241" s="112">
        <v>10</v>
      </c>
      <c r="E241" s="66">
        <v>1</v>
      </c>
      <c r="F241" s="66">
        <v>55</v>
      </c>
      <c r="G241" s="66">
        <v>576.70000000000005</v>
      </c>
    </row>
    <row r="242" spans="1:7" x14ac:dyDescent="0.25">
      <c r="A242" s="52" t="s">
        <v>246</v>
      </c>
      <c r="B242" s="117" t="s">
        <v>482</v>
      </c>
      <c r="C242" s="112">
        <v>2021</v>
      </c>
      <c r="D242" s="112">
        <v>10</v>
      </c>
      <c r="E242" s="57">
        <v>1</v>
      </c>
      <c r="F242" s="57">
        <v>15</v>
      </c>
      <c r="G242" s="57">
        <v>763.07990000000018</v>
      </c>
    </row>
    <row r="243" spans="1:7" x14ac:dyDescent="0.25">
      <c r="A243" s="52" t="s">
        <v>247</v>
      </c>
      <c r="B243" s="117" t="s">
        <v>483</v>
      </c>
      <c r="C243" s="112">
        <v>2021</v>
      </c>
      <c r="D243" s="112">
        <v>10</v>
      </c>
      <c r="E243" s="57">
        <v>1</v>
      </c>
      <c r="F243" s="57">
        <v>10</v>
      </c>
      <c r="G243" s="57">
        <v>688.68930999999998</v>
      </c>
    </row>
    <row r="244" spans="1:7" x14ac:dyDescent="0.25">
      <c r="A244" s="52" t="s">
        <v>248</v>
      </c>
      <c r="B244" s="117" t="s">
        <v>484</v>
      </c>
      <c r="C244" s="112">
        <v>2021</v>
      </c>
      <c r="D244" s="112">
        <v>10</v>
      </c>
      <c r="E244" s="57">
        <v>1</v>
      </c>
      <c r="F244" s="57">
        <v>3</v>
      </c>
      <c r="G244" s="57">
        <v>683.59308999999996</v>
      </c>
    </row>
    <row r="245" spans="1:7" s="49" customFormat="1" x14ac:dyDescent="0.25">
      <c r="A245" s="52" t="s">
        <v>249</v>
      </c>
      <c r="B245" s="117" t="s">
        <v>485</v>
      </c>
      <c r="C245" s="112">
        <v>2021</v>
      </c>
      <c r="D245" s="112">
        <v>10</v>
      </c>
      <c r="E245" s="57">
        <v>1</v>
      </c>
      <c r="F245" s="57">
        <v>15</v>
      </c>
      <c r="G245" s="57">
        <v>793.4782899999999</v>
      </c>
    </row>
    <row r="246" spans="1:7" s="49" customFormat="1" x14ac:dyDescent="0.25">
      <c r="A246" s="52" t="s">
        <v>250</v>
      </c>
      <c r="B246" s="117" t="s">
        <v>486</v>
      </c>
      <c r="C246" s="112">
        <v>2021</v>
      </c>
      <c r="D246" s="112">
        <v>10</v>
      </c>
      <c r="E246" s="57">
        <v>1</v>
      </c>
      <c r="F246" s="57">
        <v>4</v>
      </c>
      <c r="G246" s="57">
        <v>688.00420000000008</v>
      </c>
    </row>
    <row r="247" spans="1:7" s="49" customFormat="1" x14ac:dyDescent="0.25">
      <c r="A247" s="52" t="s">
        <v>251</v>
      </c>
      <c r="B247" s="117" t="s">
        <v>487</v>
      </c>
      <c r="C247" s="112">
        <v>2021</v>
      </c>
      <c r="D247" s="112">
        <v>10</v>
      </c>
      <c r="E247" s="57">
        <v>1</v>
      </c>
      <c r="F247" s="57">
        <v>15</v>
      </c>
      <c r="G247" s="57">
        <v>697.10862999999995</v>
      </c>
    </row>
    <row r="248" spans="1:7" s="49" customFormat="1" x14ac:dyDescent="0.25">
      <c r="A248" s="52" t="s">
        <v>252</v>
      </c>
      <c r="B248" s="117" t="s">
        <v>488</v>
      </c>
      <c r="C248" s="112">
        <v>2021</v>
      </c>
      <c r="D248" s="112">
        <v>10</v>
      </c>
      <c r="E248" s="57">
        <v>1</v>
      </c>
      <c r="F248" s="57">
        <v>12</v>
      </c>
      <c r="G248" s="57">
        <v>662.39954</v>
      </c>
    </row>
    <row r="249" spans="1:7" s="49" customFormat="1" x14ac:dyDescent="0.25">
      <c r="A249" s="52" t="s">
        <v>253</v>
      </c>
      <c r="B249" s="117" t="s">
        <v>489</v>
      </c>
      <c r="C249" s="112">
        <v>2021</v>
      </c>
      <c r="D249" s="112">
        <v>10</v>
      </c>
      <c r="E249" s="57">
        <v>1</v>
      </c>
      <c r="F249" s="57">
        <v>20</v>
      </c>
      <c r="G249" s="57">
        <v>609.93710999999996</v>
      </c>
    </row>
    <row r="250" spans="1:7" s="49" customFormat="1" x14ac:dyDescent="0.25">
      <c r="A250" s="52" t="s">
        <v>254</v>
      </c>
      <c r="B250" s="117" t="s">
        <v>490</v>
      </c>
      <c r="C250" s="112">
        <v>2021</v>
      </c>
      <c r="D250" s="112">
        <v>10</v>
      </c>
      <c r="E250" s="57">
        <v>1</v>
      </c>
      <c r="F250" s="57">
        <v>70</v>
      </c>
      <c r="G250" s="57">
        <v>772.3894600000001</v>
      </c>
    </row>
    <row r="251" spans="1:7" s="49" customFormat="1" x14ac:dyDescent="0.25">
      <c r="A251" s="52" t="s">
        <v>255</v>
      </c>
      <c r="B251" s="117" t="s">
        <v>491</v>
      </c>
      <c r="C251" s="112">
        <v>2021</v>
      </c>
      <c r="D251" s="112">
        <v>10</v>
      </c>
      <c r="E251" s="57">
        <v>1</v>
      </c>
      <c r="F251" s="57">
        <v>30</v>
      </c>
      <c r="G251" s="57">
        <v>586.67174999999997</v>
      </c>
    </row>
    <row r="252" spans="1:7" x14ac:dyDescent="0.25">
      <c r="A252" s="52" t="s">
        <v>256</v>
      </c>
      <c r="B252" s="117" t="s">
        <v>492</v>
      </c>
      <c r="C252" s="112">
        <v>2021</v>
      </c>
      <c r="D252" s="56">
        <v>10</v>
      </c>
      <c r="E252" s="57">
        <v>1</v>
      </c>
      <c r="F252" s="57">
        <v>80</v>
      </c>
      <c r="G252" s="57">
        <v>687.75959</v>
      </c>
    </row>
    <row r="253" spans="1:7" x14ac:dyDescent="0.25">
      <c r="A253" s="52"/>
      <c r="B253" s="117" t="s">
        <v>734</v>
      </c>
      <c r="C253" s="112">
        <v>2021</v>
      </c>
      <c r="D253" s="56">
        <v>10</v>
      </c>
      <c r="E253" s="57">
        <v>1</v>
      </c>
      <c r="F253" s="57">
        <v>100</v>
      </c>
      <c r="G253" s="57">
        <v>28.2</v>
      </c>
    </row>
    <row r="254" spans="1:7" x14ac:dyDescent="0.25">
      <c r="A254" s="52"/>
      <c r="B254" s="117" t="s">
        <v>735</v>
      </c>
      <c r="C254" s="112">
        <v>2021</v>
      </c>
      <c r="D254" s="56">
        <v>10</v>
      </c>
      <c r="E254" s="57">
        <v>1</v>
      </c>
      <c r="F254" s="57">
        <v>40</v>
      </c>
      <c r="G254" s="57">
        <v>201.7</v>
      </c>
    </row>
    <row r="255" spans="1:7" x14ac:dyDescent="0.25">
      <c r="A255" s="52" t="s">
        <v>282</v>
      </c>
      <c r="B255" s="117" t="s">
        <v>610</v>
      </c>
      <c r="C255" s="44">
        <v>2022</v>
      </c>
      <c r="D255" s="44">
        <v>10</v>
      </c>
      <c r="E255" s="57">
        <v>1</v>
      </c>
      <c r="F255" s="66">
        <v>15</v>
      </c>
      <c r="G255" s="57">
        <v>19.307830000000003</v>
      </c>
    </row>
    <row r="256" spans="1:7" x14ac:dyDescent="0.25">
      <c r="A256" s="52" t="s">
        <v>283</v>
      </c>
      <c r="B256" s="117" t="s">
        <v>612</v>
      </c>
      <c r="C256" s="112">
        <v>2022</v>
      </c>
      <c r="D256" s="132">
        <v>10</v>
      </c>
      <c r="E256" s="57">
        <v>1</v>
      </c>
      <c r="F256" s="57">
        <v>15</v>
      </c>
      <c r="G256" s="57">
        <v>649.78065000000004</v>
      </c>
    </row>
    <row r="257" spans="1:7" x14ac:dyDescent="0.25">
      <c r="A257" s="52" t="s">
        <v>284</v>
      </c>
      <c r="B257" s="117" t="s">
        <v>613</v>
      </c>
      <c r="C257" s="112">
        <v>2022</v>
      </c>
      <c r="D257" s="132">
        <v>10</v>
      </c>
      <c r="E257" s="57">
        <v>1</v>
      </c>
      <c r="F257" s="57">
        <v>11</v>
      </c>
      <c r="G257" s="57">
        <v>727.54899999999998</v>
      </c>
    </row>
    <row r="258" spans="1:7" x14ac:dyDescent="0.25">
      <c r="A258" s="52" t="s">
        <v>285</v>
      </c>
      <c r="B258" s="117" t="s">
        <v>614</v>
      </c>
      <c r="C258" s="112">
        <v>2022</v>
      </c>
      <c r="D258" s="132">
        <v>10</v>
      </c>
      <c r="E258" s="57">
        <v>1</v>
      </c>
      <c r="F258" s="57">
        <v>10</v>
      </c>
      <c r="G258" s="57">
        <v>684.54598999999996</v>
      </c>
    </row>
    <row r="259" spans="1:7" x14ac:dyDescent="0.25">
      <c r="A259" s="52" t="s">
        <v>286</v>
      </c>
      <c r="B259" s="117" t="s">
        <v>615</v>
      </c>
      <c r="C259" s="112">
        <v>2022</v>
      </c>
      <c r="D259" s="132">
        <v>10</v>
      </c>
      <c r="E259" s="57">
        <v>1</v>
      </c>
      <c r="F259" s="57">
        <v>3</v>
      </c>
      <c r="G259" s="57">
        <v>671.58686999999998</v>
      </c>
    </row>
    <row r="260" spans="1:7" x14ac:dyDescent="0.25">
      <c r="A260" s="52" t="s">
        <v>287</v>
      </c>
      <c r="B260" s="117" t="s">
        <v>616</v>
      </c>
      <c r="C260" s="112">
        <v>2022</v>
      </c>
      <c r="D260" s="132">
        <v>10</v>
      </c>
      <c r="E260" s="57">
        <v>1</v>
      </c>
      <c r="F260" s="57">
        <v>10</v>
      </c>
      <c r="G260" s="57">
        <v>800.07379000000003</v>
      </c>
    </row>
    <row r="261" spans="1:7" x14ac:dyDescent="0.25">
      <c r="A261" s="52" t="s">
        <v>288</v>
      </c>
      <c r="B261" s="117" t="s">
        <v>617</v>
      </c>
      <c r="C261" s="112">
        <v>2022</v>
      </c>
      <c r="D261" s="132">
        <v>10</v>
      </c>
      <c r="E261" s="57">
        <v>1</v>
      </c>
      <c r="F261" s="57">
        <v>15</v>
      </c>
      <c r="G261" s="57">
        <v>708.43104000000005</v>
      </c>
    </row>
    <row r="262" spans="1:7" x14ac:dyDescent="0.25">
      <c r="A262" s="52" t="s">
        <v>289</v>
      </c>
      <c r="B262" s="117" t="s">
        <v>620</v>
      </c>
      <c r="C262" s="112">
        <v>2022</v>
      </c>
      <c r="D262" s="132">
        <v>10</v>
      </c>
      <c r="E262" s="57">
        <v>1</v>
      </c>
      <c r="F262" s="57">
        <v>15</v>
      </c>
      <c r="G262" s="57">
        <v>2.0558700000000001</v>
      </c>
    </row>
    <row r="263" spans="1:7" x14ac:dyDescent="0.25">
      <c r="A263" s="52" t="s">
        <v>290</v>
      </c>
      <c r="B263" s="117" t="s">
        <v>622</v>
      </c>
      <c r="C263" s="112">
        <v>2022</v>
      </c>
      <c r="D263" s="132">
        <v>10</v>
      </c>
      <c r="E263" s="57">
        <v>1</v>
      </c>
      <c r="F263" s="57">
        <v>50</v>
      </c>
      <c r="G263" s="57">
        <v>853.19795999999997</v>
      </c>
    </row>
    <row r="264" spans="1:7" x14ac:dyDescent="0.25">
      <c r="A264" s="52" t="s">
        <v>637</v>
      </c>
      <c r="B264" s="117" t="s">
        <v>623</v>
      </c>
      <c r="C264" s="112">
        <v>2022</v>
      </c>
      <c r="D264" s="132">
        <v>10</v>
      </c>
      <c r="E264" s="57">
        <v>1</v>
      </c>
      <c r="F264" s="57">
        <v>145</v>
      </c>
      <c r="G264" s="57">
        <v>846.44815000000006</v>
      </c>
    </row>
    <row r="265" spans="1:7" x14ac:dyDescent="0.25">
      <c r="A265" s="52" t="s">
        <v>638</v>
      </c>
      <c r="B265" s="117" t="s">
        <v>556</v>
      </c>
      <c r="C265" s="112">
        <v>2022</v>
      </c>
      <c r="D265" s="132">
        <v>10</v>
      </c>
      <c r="E265" s="57">
        <v>1</v>
      </c>
      <c r="F265" s="57">
        <v>40</v>
      </c>
      <c r="G265" s="57">
        <v>894.08303999999998</v>
      </c>
    </row>
    <row r="266" spans="1:7" x14ac:dyDescent="0.25">
      <c r="A266" s="52" t="s">
        <v>639</v>
      </c>
      <c r="B266" s="117" t="s">
        <v>624</v>
      </c>
      <c r="C266" s="112">
        <v>2022</v>
      </c>
      <c r="D266" s="132">
        <v>10</v>
      </c>
      <c r="E266" s="57">
        <v>1</v>
      </c>
      <c r="F266" s="57">
        <v>80</v>
      </c>
      <c r="G266" s="57">
        <v>679.98226</v>
      </c>
    </row>
    <row r="267" spans="1:7" x14ac:dyDescent="0.25">
      <c r="A267" s="52" t="s">
        <v>640</v>
      </c>
      <c r="B267" s="117" t="s">
        <v>625</v>
      </c>
      <c r="C267" s="112">
        <v>2022</v>
      </c>
      <c r="D267" s="132">
        <v>10</v>
      </c>
      <c r="E267" s="57">
        <v>1</v>
      </c>
      <c r="F267" s="57">
        <v>145</v>
      </c>
      <c r="G267" s="57">
        <v>687.43150000000003</v>
      </c>
    </row>
    <row r="268" spans="1:7" ht="31.5" x14ac:dyDescent="0.25">
      <c r="A268" s="52" t="s">
        <v>641</v>
      </c>
      <c r="B268" s="117" t="s">
        <v>684</v>
      </c>
      <c r="C268" s="112">
        <v>2022</v>
      </c>
      <c r="D268" s="132">
        <v>10</v>
      </c>
      <c r="E268" s="57">
        <v>1</v>
      </c>
      <c r="F268" s="57">
        <v>300</v>
      </c>
      <c r="G268" s="57">
        <v>841.99704000000008</v>
      </c>
    </row>
    <row r="269" spans="1:7" ht="47.25" x14ac:dyDescent="0.25">
      <c r="A269" s="52" t="s">
        <v>696</v>
      </c>
      <c r="B269" s="138" t="s">
        <v>691</v>
      </c>
      <c r="C269" s="112">
        <v>2022</v>
      </c>
      <c r="D269" s="132">
        <v>10</v>
      </c>
      <c r="E269" s="57">
        <v>1</v>
      </c>
      <c r="F269" s="57">
        <v>200</v>
      </c>
      <c r="G269" s="57">
        <v>727.84829999999999</v>
      </c>
    </row>
    <row r="270" spans="1:7" ht="45" x14ac:dyDescent="0.25">
      <c r="A270" s="52" t="s">
        <v>697</v>
      </c>
      <c r="B270" s="137" t="s">
        <v>698</v>
      </c>
      <c r="C270" s="112">
        <v>2022</v>
      </c>
      <c r="D270" s="132">
        <v>10</v>
      </c>
      <c r="E270" s="57">
        <v>1</v>
      </c>
      <c r="F270" s="57">
        <v>160</v>
      </c>
      <c r="G270" s="57">
        <v>675.80664999999999</v>
      </c>
    </row>
    <row r="271" spans="1:7" x14ac:dyDescent="0.25">
      <c r="A271" s="106" t="s">
        <v>141</v>
      </c>
      <c r="B271" s="60" t="s">
        <v>142</v>
      </c>
      <c r="C271" s="108"/>
      <c r="D271" s="114"/>
      <c r="E271" s="72">
        <f>E272</f>
        <v>6</v>
      </c>
      <c r="F271" s="72">
        <f>F272</f>
        <v>924</v>
      </c>
      <c r="G271" s="72">
        <f>G272</f>
        <v>4276.2592699999996</v>
      </c>
    </row>
    <row r="272" spans="1:7" x14ac:dyDescent="0.25">
      <c r="A272" s="52" t="s">
        <v>143</v>
      </c>
      <c r="B272" s="61" t="s">
        <v>134</v>
      </c>
      <c r="C272" s="44"/>
      <c r="D272" s="74"/>
      <c r="E272" s="65">
        <f>SUM(E273:E278)</f>
        <v>6</v>
      </c>
      <c r="F272" s="65">
        <f t="shared" ref="F272:G272" si="14">SUM(F273:F278)</f>
        <v>924</v>
      </c>
      <c r="G272" s="65">
        <f t="shared" si="14"/>
        <v>4276.2592699999996</v>
      </c>
    </row>
    <row r="273" spans="1:7" ht="26.25" customHeight="1" x14ac:dyDescent="0.25">
      <c r="A273" s="52" t="s">
        <v>257</v>
      </c>
      <c r="B273" s="117" t="s">
        <v>493</v>
      </c>
      <c r="C273" s="112">
        <v>2021</v>
      </c>
      <c r="D273" s="56">
        <v>10</v>
      </c>
      <c r="E273" s="57">
        <v>1</v>
      </c>
      <c r="F273" s="57">
        <v>14</v>
      </c>
      <c r="G273" s="57">
        <v>839.72089000000005</v>
      </c>
    </row>
    <row r="274" spans="1:7" x14ac:dyDescent="0.25">
      <c r="A274" s="52" t="s">
        <v>258</v>
      </c>
      <c r="B274" s="117" t="s">
        <v>494</v>
      </c>
      <c r="C274" s="112">
        <v>2021</v>
      </c>
      <c r="D274" s="56">
        <v>10</v>
      </c>
      <c r="E274" s="57">
        <v>1</v>
      </c>
      <c r="F274" s="57">
        <v>150</v>
      </c>
      <c r="G274" s="57">
        <v>872.18064000000004</v>
      </c>
    </row>
    <row r="275" spans="1:7" x14ac:dyDescent="0.25">
      <c r="A275" s="52"/>
      <c r="B275" s="117" t="s">
        <v>736</v>
      </c>
      <c r="C275" s="112">
        <v>2021</v>
      </c>
      <c r="D275" s="56">
        <v>10</v>
      </c>
      <c r="E275" s="57">
        <v>1</v>
      </c>
      <c r="F275" s="57">
        <v>30</v>
      </c>
      <c r="G275" s="57">
        <v>27.867000000000001</v>
      </c>
    </row>
    <row r="276" spans="1:7" x14ac:dyDescent="0.25">
      <c r="A276" s="52" t="s">
        <v>645</v>
      </c>
      <c r="B276" s="117" t="s">
        <v>644</v>
      </c>
      <c r="C276" s="112">
        <v>2022</v>
      </c>
      <c r="D276" s="132">
        <v>10</v>
      </c>
      <c r="E276" s="57">
        <v>1</v>
      </c>
      <c r="F276" s="57">
        <v>130</v>
      </c>
      <c r="G276" s="57">
        <v>888.17145999999991</v>
      </c>
    </row>
    <row r="277" spans="1:7" ht="31.5" x14ac:dyDescent="0.25">
      <c r="A277" s="52" t="s">
        <v>696</v>
      </c>
      <c r="B277" s="117" t="s">
        <v>685</v>
      </c>
      <c r="C277" s="112">
        <v>2022</v>
      </c>
      <c r="D277" s="132">
        <v>10</v>
      </c>
      <c r="E277" s="57">
        <v>1</v>
      </c>
      <c r="F277" s="57">
        <v>350</v>
      </c>
      <c r="G277" s="57">
        <v>861.51573999999994</v>
      </c>
    </row>
    <row r="278" spans="1:7" ht="63" x14ac:dyDescent="0.25">
      <c r="A278" s="52" t="s">
        <v>697</v>
      </c>
      <c r="B278" s="117" t="s">
        <v>692</v>
      </c>
      <c r="C278" s="112">
        <v>2022</v>
      </c>
      <c r="D278" s="132">
        <v>10</v>
      </c>
      <c r="E278" s="57">
        <v>1</v>
      </c>
      <c r="F278" s="57">
        <v>250</v>
      </c>
      <c r="G278" s="57">
        <v>786.80354</v>
      </c>
    </row>
    <row r="279" spans="1:7" x14ac:dyDescent="0.25">
      <c r="A279" s="106" t="s">
        <v>737</v>
      </c>
      <c r="B279" s="133" t="s">
        <v>627</v>
      </c>
      <c r="C279" s="112"/>
      <c r="D279" s="56"/>
      <c r="E279" s="73">
        <f>E280</f>
        <v>2</v>
      </c>
      <c r="F279" s="72">
        <f>F280</f>
        <v>425</v>
      </c>
      <c r="G279" s="72">
        <f>G280</f>
        <v>2282.6725999999999</v>
      </c>
    </row>
    <row r="280" spans="1:7" x14ac:dyDescent="0.25">
      <c r="A280" s="52" t="s">
        <v>738</v>
      </c>
      <c r="B280" s="61" t="s">
        <v>134</v>
      </c>
      <c r="C280" s="112"/>
      <c r="D280" s="56"/>
      <c r="E280" s="73">
        <f>SUM(E281:E283)</f>
        <v>2</v>
      </c>
      <c r="F280" s="73">
        <f t="shared" ref="F280:G280" si="15">SUM(F281:F283)</f>
        <v>425</v>
      </c>
      <c r="G280" s="73">
        <f t="shared" si="15"/>
        <v>2282.6725999999999</v>
      </c>
    </row>
    <row r="281" spans="1:7" x14ac:dyDescent="0.25">
      <c r="A281" s="52" t="s">
        <v>739</v>
      </c>
      <c r="B281" s="117" t="s">
        <v>555</v>
      </c>
      <c r="C281" s="112">
        <v>2022</v>
      </c>
      <c r="D281" s="56">
        <v>10</v>
      </c>
      <c r="E281" s="57">
        <v>1</v>
      </c>
      <c r="F281" s="57">
        <v>25</v>
      </c>
      <c r="G281" s="57">
        <v>1127.4837500000001</v>
      </c>
    </row>
    <row r="282" spans="1:7" x14ac:dyDescent="0.25">
      <c r="A282" s="52" t="s">
        <v>740</v>
      </c>
      <c r="B282" s="137" t="s">
        <v>695</v>
      </c>
      <c r="C282" s="112">
        <v>2022</v>
      </c>
      <c r="D282" s="56">
        <v>10</v>
      </c>
      <c r="E282" s="57">
        <v>1</v>
      </c>
      <c r="F282" s="57">
        <v>400</v>
      </c>
      <c r="G282" s="57">
        <v>1155.1888499999998</v>
      </c>
    </row>
    <row r="283" spans="1:7" x14ac:dyDescent="0.25">
      <c r="A283" s="140"/>
      <c r="B283" s="141"/>
      <c r="C283" s="131"/>
      <c r="D283" s="131"/>
      <c r="E283" s="131"/>
      <c r="F283" s="142"/>
      <c r="G283" s="131"/>
    </row>
    <row r="284" spans="1:7" ht="47.25" x14ac:dyDescent="0.25">
      <c r="A284" s="55" t="s">
        <v>144</v>
      </c>
      <c r="B284" s="59" t="s">
        <v>211</v>
      </c>
      <c r="C284" s="102"/>
      <c r="D284" s="102"/>
      <c r="E284" s="76">
        <f>E285</f>
        <v>1</v>
      </c>
      <c r="F284" s="76">
        <f t="shared" ref="F284:G286" si="16">F285</f>
        <v>450</v>
      </c>
      <c r="G284" s="76">
        <f t="shared" si="16"/>
        <v>2837.3794900000003</v>
      </c>
    </row>
    <row r="285" spans="1:7" x14ac:dyDescent="0.25">
      <c r="A285" s="94" t="s">
        <v>145</v>
      </c>
      <c r="B285" s="60" t="s">
        <v>146</v>
      </c>
      <c r="C285" s="68"/>
      <c r="D285" s="68"/>
      <c r="E285" s="65">
        <f>E286</f>
        <v>1</v>
      </c>
      <c r="F285" s="65">
        <f t="shared" si="16"/>
        <v>450</v>
      </c>
      <c r="G285" s="65">
        <f t="shared" si="16"/>
        <v>2837.3794900000003</v>
      </c>
    </row>
    <row r="286" spans="1:7" x14ac:dyDescent="0.25">
      <c r="A286" s="52" t="s">
        <v>147</v>
      </c>
      <c r="B286" s="61" t="s">
        <v>148</v>
      </c>
      <c r="C286" s="68"/>
      <c r="D286" s="68"/>
      <c r="E286" s="65">
        <f>E287</f>
        <v>1</v>
      </c>
      <c r="F286" s="65">
        <f t="shared" si="16"/>
        <v>450</v>
      </c>
      <c r="G286" s="65">
        <f t="shared" si="16"/>
        <v>2837.3794900000003</v>
      </c>
    </row>
    <row r="287" spans="1:7" x14ac:dyDescent="0.25">
      <c r="A287" s="52" t="s">
        <v>291</v>
      </c>
      <c r="B287" s="117" t="s">
        <v>495</v>
      </c>
      <c r="C287" s="112">
        <v>2021</v>
      </c>
      <c r="D287" s="112">
        <v>35</v>
      </c>
      <c r="E287" s="57">
        <v>1</v>
      </c>
      <c r="F287" s="57">
        <v>450</v>
      </c>
      <c r="G287" s="57">
        <v>2837.3794900000003</v>
      </c>
    </row>
    <row r="288" spans="1:7" x14ac:dyDescent="0.25">
      <c r="A288" s="55" t="s">
        <v>149</v>
      </c>
      <c r="B288" s="59" t="s">
        <v>70</v>
      </c>
      <c r="C288" s="102"/>
      <c r="D288" s="102"/>
      <c r="E288" s="76">
        <f>E289+E368</f>
        <v>308</v>
      </c>
      <c r="F288" s="76">
        <f t="shared" ref="F288" si="17">F289+F368</f>
        <v>22633</v>
      </c>
      <c r="G288" s="76">
        <f>G289+G368</f>
        <v>16107.256039999997</v>
      </c>
    </row>
    <row r="289" spans="1:7" x14ac:dyDescent="0.25">
      <c r="A289" s="86" t="s">
        <v>741</v>
      </c>
      <c r="B289" s="80" t="s">
        <v>742</v>
      </c>
      <c r="C289" s="100"/>
      <c r="D289" s="100"/>
      <c r="E289" s="75">
        <f>SUM(E290:E367)</f>
        <v>78</v>
      </c>
      <c r="F289" s="75">
        <f>SUM(F290:F367)</f>
        <v>651</v>
      </c>
      <c r="G289" s="75">
        <f>SUM(G290:G367)</f>
        <v>1356.4425099999999</v>
      </c>
    </row>
    <row r="290" spans="1:7" ht="31.5" x14ac:dyDescent="0.25">
      <c r="A290" s="144" t="s">
        <v>743</v>
      </c>
      <c r="B290" s="201" t="s">
        <v>744</v>
      </c>
      <c r="C290" s="145">
        <v>2022</v>
      </c>
      <c r="D290" s="145">
        <v>0.4</v>
      </c>
      <c r="E290" s="146">
        <v>1</v>
      </c>
      <c r="F290" s="147">
        <v>7</v>
      </c>
      <c r="G290" s="168">
        <f>21632.19/1000</f>
        <v>21.632189999999998</v>
      </c>
    </row>
    <row r="291" spans="1:7" ht="31.5" x14ac:dyDescent="0.25">
      <c r="A291" s="144" t="s">
        <v>745</v>
      </c>
      <c r="B291" s="201" t="s">
        <v>746</v>
      </c>
      <c r="C291" s="145">
        <v>2022</v>
      </c>
      <c r="D291" s="145">
        <v>0.4</v>
      </c>
      <c r="E291" s="146">
        <v>1</v>
      </c>
      <c r="F291" s="147">
        <v>10</v>
      </c>
      <c r="G291" s="168">
        <f>21713.82/1000</f>
        <v>21.713819999999998</v>
      </c>
    </row>
    <row r="292" spans="1:7" ht="31.5" x14ac:dyDescent="0.25">
      <c r="A292" s="144" t="s">
        <v>747</v>
      </c>
      <c r="B292" s="201" t="s">
        <v>748</v>
      </c>
      <c r="C292" s="145">
        <v>2022</v>
      </c>
      <c r="D292" s="145">
        <v>0.4</v>
      </c>
      <c r="E292" s="146">
        <v>1</v>
      </c>
      <c r="F292" s="147">
        <v>10</v>
      </c>
      <c r="G292" s="168">
        <v>21.803000000000001</v>
      </c>
    </row>
    <row r="293" spans="1:7" ht="31.5" x14ac:dyDescent="0.25">
      <c r="A293" s="144" t="s">
        <v>749</v>
      </c>
      <c r="B293" s="201" t="s">
        <v>750</v>
      </c>
      <c r="C293" s="145">
        <v>2022</v>
      </c>
      <c r="D293" s="145">
        <v>0.4</v>
      </c>
      <c r="E293" s="146">
        <v>1</v>
      </c>
      <c r="F293" s="147">
        <v>10</v>
      </c>
      <c r="G293" s="168">
        <v>21.803000000000001</v>
      </c>
    </row>
    <row r="294" spans="1:7" ht="31.5" x14ac:dyDescent="0.25">
      <c r="A294" s="144" t="s">
        <v>751</v>
      </c>
      <c r="B294" s="201" t="s">
        <v>752</v>
      </c>
      <c r="C294" s="145">
        <v>2022</v>
      </c>
      <c r="D294" s="145">
        <v>0.4</v>
      </c>
      <c r="E294" s="146">
        <v>1</v>
      </c>
      <c r="F294" s="147">
        <v>10</v>
      </c>
      <c r="G294" s="168">
        <v>24.31</v>
      </c>
    </row>
    <row r="295" spans="1:7" ht="31.5" x14ac:dyDescent="0.25">
      <c r="A295" s="144" t="s">
        <v>753</v>
      </c>
      <c r="B295" s="159" t="s">
        <v>754</v>
      </c>
      <c r="C295" s="145">
        <v>2022</v>
      </c>
      <c r="D295" s="145">
        <v>0.4</v>
      </c>
      <c r="E295" s="146">
        <v>1</v>
      </c>
      <c r="F295" s="147">
        <v>10</v>
      </c>
      <c r="G295" s="168">
        <v>21.795000000000002</v>
      </c>
    </row>
    <row r="296" spans="1:7" ht="31.5" x14ac:dyDescent="0.25">
      <c r="A296" s="144" t="s">
        <v>755</v>
      </c>
      <c r="B296" s="8" t="s">
        <v>756</v>
      </c>
      <c r="C296" s="145">
        <v>2022</v>
      </c>
      <c r="D296" s="145">
        <v>0.4</v>
      </c>
      <c r="E296" s="146">
        <v>1</v>
      </c>
      <c r="F296" s="147">
        <v>12</v>
      </c>
      <c r="G296" s="168">
        <v>22.209</v>
      </c>
    </row>
    <row r="297" spans="1:7" ht="31.5" x14ac:dyDescent="0.25">
      <c r="A297" s="144" t="s">
        <v>757</v>
      </c>
      <c r="B297" s="8" t="s">
        <v>758</v>
      </c>
      <c r="C297" s="145">
        <v>2022</v>
      </c>
      <c r="D297" s="145">
        <v>0.4</v>
      </c>
      <c r="E297" s="146">
        <v>1</v>
      </c>
      <c r="F297" s="147">
        <v>10</v>
      </c>
      <c r="G297" s="168">
        <v>12.231</v>
      </c>
    </row>
    <row r="298" spans="1:7" ht="31.5" x14ac:dyDescent="0.25">
      <c r="A298" s="144" t="s">
        <v>759</v>
      </c>
      <c r="B298" s="8" t="s">
        <v>760</v>
      </c>
      <c r="C298" s="145">
        <v>2022</v>
      </c>
      <c r="D298" s="145">
        <v>0.4</v>
      </c>
      <c r="E298" s="146">
        <v>1</v>
      </c>
      <c r="F298" s="147">
        <v>10</v>
      </c>
      <c r="G298" s="168">
        <v>12.231</v>
      </c>
    </row>
    <row r="299" spans="1:7" ht="31.5" x14ac:dyDescent="0.25">
      <c r="A299" s="144" t="s">
        <v>761</v>
      </c>
      <c r="B299" s="8" t="s">
        <v>762</v>
      </c>
      <c r="C299" s="145">
        <v>2022</v>
      </c>
      <c r="D299" s="145">
        <v>0.4</v>
      </c>
      <c r="E299" s="146">
        <v>1</v>
      </c>
      <c r="F299" s="147">
        <v>7</v>
      </c>
      <c r="G299" s="168">
        <v>12.369</v>
      </c>
    </row>
    <row r="300" spans="1:7" ht="31.5" x14ac:dyDescent="0.25">
      <c r="A300" s="144" t="s">
        <v>763</v>
      </c>
      <c r="B300" s="8" t="s">
        <v>764</v>
      </c>
      <c r="C300" s="145">
        <v>2022</v>
      </c>
      <c r="D300" s="145">
        <v>0.4</v>
      </c>
      <c r="E300" s="146">
        <v>1</v>
      </c>
      <c r="F300" s="147">
        <v>10</v>
      </c>
      <c r="G300" s="168">
        <v>12.359</v>
      </c>
    </row>
    <row r="301" spans="1:7" ht="31.5" x14ac:dyDescent="0.25">
      <c r="A301" s="144" t="s">
        <v>765</v>
      </c>
      <c r="B301" s="8" t="s">
        <v>766</v>
      </c>
      <c r="C301" s="145">
        <v>2022</v>
      </c>
      <c r="D301" s="145">
        <v>0.4</v>
      </c>
      <c r="E301" s="146">
        <v>1</v>
      </c>
      <c r="F301" s="147">
        <v>10</v>
      </c>
      <c r="G301" s="168">
        <v>12.193</v>
      </c>
    </row>
    <row r="302" spans="1:7" ht="31.5" x14ac:dyDescent="0.25">
      <c r="A302" s="144" t="s">
        <v>767</v>
      </c>
      <c r="B302" s="8" t="s">
        <v>768</v>
      </c>
      <c r="C302" s="145">
        <v>2022</v>
      </c>
      <c r="D302" s="145">
        <v>0.4</v>
      </c>
      <c r="E302" s="146">
        <v>1</v>
      </c>
      <c r="F302" s="147">
        <v>10</v>
      </c>
      <c r="G302" s="168">
        <v>13.122999999999999</v>
      </c>
    </row>
    <row r="303" spans="1:7" ht="31.5" x14ac:dyDescent="0.25">
      <c r="A303" s="144" t="s">
        <v>769</v>
      </c>
      <c r="B303" s="201" t="s">
        <v>770</v>
      </c>
      <c r="C303" s="145">
        <v>2022</v>
      </c>
      <c r="D303" s="145">
        <v>0.4</v>
      </c>
      <c r="E303" s="146">
        <v>1</v>
      </c>
      <c r="F303" s="147">
        <v>15</v>
      </c>
      <c r="G303" s="168">
        <v>12.237</v>
      </c>
    </row>
    <row r="304" spans="1:7" ht="31.5" x14ac:dyDescent="0.25">
      <c r="A304" s="144" t="s">
        <v>771</v>
      </c>
      <c r="B304" s="201" t="s">
        <v>772</v>
      </c>
      <c r="C304" s="145">
        <v>2022</v>
      </c>
      <c r="D304" s="145">
        <v>0.4</v>
      </c>
      <c r="E304" s="146">
        <v>1</v>
      </c>
      <c r="F304" s="147">
        <v>7</v>
      </c>
      <c r="G304" s="168">
        <v>22.283000000000001</v>
      </c>
    </row>
    <row r="305" spans="1:7" ht="15.75" customHeight="1" x14ac:dyDescent="0.25">
      <c r="A305" s="144" t="s">
        <v>773</v>
      </c>
      <c r="B305" s="201" t="s">
        <v>774</v>
      </c>
      <c r="C305" s="145">
        <v>2022</v>
      </c>
      <c r="D305" s="145">
        <v>0.4</v>
      </c>
      <c r="E305" s="146">
        <v>1</v>
      </c>
      <c r="F305" s="147">
        <v>7</v>
      </c>
      <c r="G305" s="168">
        <v>21.641999999999999</v>
      </c>
    </row>
    <row r="306" spans="1:7" ht="31.5" x14ac:dyDescent="0.25">
      <c r="A306" s="144" t="s">
        <v>775</v>
      </c>
      <c r="B306" s="201" t="s">
        <v>776</v>
      </c>
      <c r="C306" s="145">
        <v>2022</v>
      </c>
      <c r="D306" s="145">
        <v>0.4</v>
      </c>
      <c r="E306" s="146">
        <v>1</v>
      </c>
      <c r="F306" s="147">
        <v>10</v>
      </c>
      <c r="G306" s="168">
        <v>21.969000000000001</v>
      </c>
    </row>
    <row r="307" spans="1:7" ht="31.5" x14ac:dyDescent="0.25">
      <c r="A307" s="144" t="s">
        <v>777</v>
      </c>
      <c r="B307" s="201" t="s">
        <v>778</v>
      </c>
      <c r="C307" s="145">
        <v>2022</v>
      </c>
      <c r="D307" s="145">
        <v>0.4</v>
      </c>
      <c r="E307" s="146">
        <v>1</v>
      </c>
      <c r="F307" s="147">
        <v>14</v>
      </c>
      <c r="G307" s="168">
        <v>12.385</v>
      </c>
    </row>
    <row r="308" spans="1:7" ht="31.5" x14ac:dyDescent="0.25">
      <c r="A308" s="144" t="s">
        <v>779</v>
      </c>
      <c r="B308" s="201" t="s">
        <v>780</v>
      </c>
      <c r="C308" s="145">
        <v>2022</v>
      </c>
      <c r="D308" s="145">
        <v>0.4</v>
      </c>
      <c r="E308" s="146">
        <v>1</v>
      </c>
      <c r="F308" s="147">
        <v>10</v>
      </c>
      <c r="G308" s="168">
        <v>12.372999999999999</v>
      </c>
    </row>
    <row r="309" spans="1:7" ht="31.5" x14ac:dyDescent="0.25">
      <c r="A309" s="144" t="s">
        <v>781</v>
      </c>
      <c r="B309" s="201" t="s">
        <v>782</v>
      </c>
      <c r="C309" s="145">
        <v>2022</v>
      </c>
      <c r="D309" s="145">
        <v>0.4</v>
      </c>
      <c r="E309" s="146">
        <v>1</v>
      </c>
      <c r="F309" s="147">
        <v>10</v>
      </c>
      <c r="G309" s="168">
        <v>12.561</v>
      </c>
    </row>
    <row r="310" spans="1:7" ht="31.5" x14ac:dyDescent="0.25">
      <c r="A310" s="144" t="s">
        <v>783</v>
      </c>
      <c r="B310" s="201" t="s">
        <v>784</v>
      </c>
      <c r="C310" s="145">
        <v>2022</v>
      </c>
      <c r="D310" s="145">
        <v>0.4</v>
      </c>
      <c r="E310" s="146">
        <v>1</v>
      </c>
      <c r="F310" s="147">
        <v>10</v>
      </c>
      <c r="G310" s="168">
        <v>25.041499999999999</v>
      </c>
    </row>
    <row r="311" spans="1:7" ht="31.5" x14ac:dyDescent="0.25">
      <c r="A311" s="144" t="s">
        <v>785</v>
      </c>
      <c r="B311" s="202" t="s">
        <v>786</v>
      </c>
      <c r="C311" s="145">
        <v>2022</v>
      </c>
      <c r="D311" s="145">
        <v>0.4</v>
      </c>
      <c r="E311" s="146">
        <v>1</v>
      </c>
      <c r="F311" s="147">
        <v>10</v>
      </c>
      <c r="G311" s="168">
        <v>11.766999999999999</v>
      </c>
    </row>
    <row r="312" spans="1:7" ht="31.5" x14ac:dyDescent="0.25">
      <c r="A312" s="144" t="s">
        <v>787</v>
      </c>
      <c r="B312" s="202" t="s">
        <v>788</v>
      </c>
      <c r="C312" s="145">
        <v>2022</v>
      </c>
      <c r="D312" s="145">
        <v>0.4</v>
      </c>
      <c r="E312" s="146">
        <v>1</v>
      </c>
      <c r="F312" s="147">
        <v>7</v>
      </c>
      <c r="G312" s="168">
        <v>11.805999999999999</v>
      </c>
    </row>
    <row r="313" spans="1:7" ht="31.5" x14ac:dyDescent="0.25">
      <c r="A313" s="144" t="s">
        <v>789</v>
      </c>
      <c r="B313" s="202" t="s">
        <v>790</v>
      </c>
      <c r="C313" s="145">
        <v>2022</v>
      </c>
      <c r="D313" s="145">
        <v>0.4</v>
      </c>
      <c r="E313" s="146">
        <v>1</v>
      </c>
      <c r="F313" s="147">
        <v>10</v>
      </c>
      <c r="G313" s="168">
        <v>11.83</v>
      </c>
    </row>
    <row r="314" spans="1:7" ht="31.5" x14ac:dyDescent="0.25">
      <c r="A314" s="144" t="s">
        <v>791</v>
      </c>
      <c r="B314" s="203" t="s">
        <v>792</v>
      </c>
      <c r="C314" s="145">
        <v>2022</v>
      </c>
      <c r="D314" s="145">
        <v>0.4</v>
      </c>
      <c r="E314" s="146">
        <v>1</v>
      </c>
      <c r="F314" s="147">
        <v>15</v>
      </c>
      <c r="G314" s="168">
        <v>12.327</v>
      </c>
    </row>
    <row r="315" spans="1:7" ht="31.5" x14ac:dyDescent="0.25">
      <c r="A315" s="144" t="s">
        <v>793</v>
      </c>
      <c r="B315" s="203" t="s">
        <v>794</v>
      </c>
      <c r="C315" s="145">
        <v>2022</v>
      </c>
      <c r="D315" s="145">
        <v>0.4</v>
      </c>
      <c r="E315" s="146">
        <v>1</v>
      </c>
      <c r="F315" s="147">
        <v>10</v>
      </c>
      <c r="G315" s="168">
        <v>11.8</v>
      </c>
    </row>
    <row r="316" spans="1:7" ht="31.5" x14ac:dyDescent="0.25">
      <c r="A316" s="144" t="s">
        <v>795</v>
      </c>
      <c r="B316" s="203" t="s">
        <v>796</v>
      </c>
      <c r="C316" s="145">
        <v>2022</v>
      </c>
      <c r="D316" s="145">
        <v>0.4</v>
      </c>
      <c r="E316" s="146">
        <v>1</v>
      </c>
      <c r="F316" s="147">
        <v>10</v>
      </c>
      <c r="G316" s="168">
        <v>22.038</v>
      </c>
    </row>
    <row r="317" spans="1:7" ht="31.5" x14ac:dyDescent="0.25">
      <c r="A317" s="144" t="s">
        <v>797</v>
      </c>
      <c r="B317" s="203" t="s">
        <v>796</v>
      </c>
      <c r="C317" s="145">
        <v>2022</v>
      </c>
      <c r="D317" s="145">
        <v>0.4</v>
      </c>
      <c r="E317" s="146">
        <v>1</v>
      </c>
      <c r="F317" s="147">
        <v>10</v>
      </c>
      <c r="G317" s="168">
        <v>22.053000000000001</v>
      </c>
    </row>
    <row r="318" spans="1:7" ht="31.5" x14ac:dyDescent="0.25">
      <c r="A318" s="144" t="s">
        <v>798</v>
      </c>
      <c r="B318" s="203" t="s">
        <v>799</v>
      </c>
      <c r="C318" s="145">
        <v>2022</v>
      </c>
      <c r="D318" s="145">
        <v>0.4</v>
      </c>
      <c r="E318" s="146">
        <v>1</v>
      </c>
      <c r="F318" s="147">
        <v>5</v>
      </c>
      <c r="G318" s="168">
        <v>11.813000000000001</v>
      </c>
    </row>
    <row r="319" spans="1:7" ht="31.5" x14ac:dyDescent="0.25">
      <c r="A319" s="144" t="s">
        <v>800</v>
      </c>
      <c r="B319" s="203" t="s">
        <v>801</v>
      </c>
      <c r="C319" s="145">
        <v>2022</v>
      </c>
      <c r="D319" s="145">
        <v>0.4</v>
      </c>
      <c r="E319" s="146">
        <v>1</v>
      </c>
      <c r="F319" s="147">
        <v>10</v>
      </c>
      <c r="G319" s="168">
        <v>11.769</v>
      </c>
    </row>
    <row r="320" spans="1:7" ht="31.5" x14ac:dyDescent="0.25">
      <c r="A320" s="144" t="s">
        <v>802</v>
      </c>
      <c r="B320" s="204" t="s">
        <v>803</v>
      </c>
      <c r="C320" s="145">
        <v>2022</v>
      </c>
      <c r="D320" s="145">
        <v>0.4</v>
      </c>
      <c r="E320" s="146">
        <v>1</v>
      </c>
      <c r="F320" s="147">
        <v>7</v>
      </c>
      <c r="G320" s="168">
        <v>18.809000000000001</v>
      </c>
    </row>
    <row r="321" spans="1:7" ht="31.5" x14ac:dyDescent="0.25">
      <c r="A321" s="144" t="s">
        <v>804</v>
      </c>
      <c r="B321" s="202" t="s">
        <v>805</v>
      </c>
      <c r="C321" s="145">
        <v>2022</v>
      </c>
      <c r="D321" s="145">
        <v>0.4</v>
      </c>
      <c r="E321" s="146">
        <v>1</v>
      </c>
      <c r="F321" s="147">
        <v>7</v>
      </c>
      <c r="G321" s="168">
        <v>11.786</v>
      </c>
    </row>
    <row r="322" spans="1:7" ht="31.5" x14ac:dyDescent="0.25">
      <c r="A322" s="144" t="s">
        <v>806</v>
      </c>
      <c r="B322" s="204" t="s">
        <v>807</v>
      </c>
      <c r="C322" s="145">
        <v>2022</v>
      </c>
      <c r="D322" s="145">
        <v>0.4</v>
      </c>
      <c r="E322" s="146">
        <v>1</v>
      </c>
      <c r="F322" s="147">
        <v>10</v>
      </c>
      <c r="G322" s="168">
        <v>11.821</v>
      </c>
    </row>
    <row r="323" spans="1:7" ht="31.5" x14ac:dyDescent="0.25">
      <c r="A323" s="144" t="s">
        <v>808</v>
      </c>
      <c r="B323" s="204" t="s">
        <v>809</v>
      </c>
      <c r="C323" s="145">
        <v>2022</v>
      </c>
      <c r="D323" s="145">
        <v>0.4</v>
      </c>
      <c r="E323" s="146">
        <v>1</v>
      </c>
      <c r="F323" s="147">
        <v>10</v>
      </c>
      <c r="G323" s="168">
        <v>11.83</v>
      </c>
    </row>
    <row r="324" spans="1:7" ht="31.5" x14ac:dyDescent="0.25">
      <c r="A324" s="144" t="s">
        <v>810</v>
      </c>
      <c r="B324" s="203" t="s">
        <v>811</v>
      </c>
      <c r="C324" s="145">
        <v>2022</v>
      </c>
      <c r="D324" s="145">
        <v>0.4</v>
      </c>
      <c r="E324" s="146">
        <v>1</v>
      </c>
      <c r="F324" s="147">
        <v>10</v>
      </c>
      <c r="G324" s="168">
        <v>12.974</v>
      </c>
    </row>
    <row r="325" spans="1:7" ht="31.5" x14ac:dyDescent="0.25">
      <c r="A325" s="144" t="s">
        <v>812</v>
      </c>
      <c r="B325" s="203" t="s">
        <v>813</v>
      </c>
      <c r="C325" s="145">
        <v>2022</v>
      </c>
      <c r="D325" s="145">
        <v>0.4</v>
      </c>
      <c r="E325" s="146">
        <v>1</v>
      </c>
      <c r="F325" s="147">
        <v>10</v>
      </c>
      <c r="G325" s="168">
        <v>11.813000000000001</v>
      </c>
    </row>
    <row r="326" spans="1:7" ht="31.5" x14ac:dyDescent="0.25">
      <c r="A326" s="144" t="s">
        <v>814</v>
      </c>
      <c r="B326" s="205" t="s">
        <v>815</v>
      </c>
      <c r="C326" s="145">
        <v>2022</v>
      </c>
      <c r="D326" s="145">
        <v>0.4</v>
      </c>
      <c r="E326" s="146">
        <v>1</v>
      </c>
      <c r="F326" s="147">
        <v>10</v>
      </c>
      <c r="G326" s="168">
        <v>13.032</v>
      </c>
    </row>
    <row r="327" spans="1:7" ht="31.5" x14ac:dyDescent="0.25">
      <c r="A327" s="144" t="s">
        <v>816</v>
      </c>
      <c r="B327" s="203" t="s">
        <v>817</v>
      </c>
      <c r="C327" s="145">
        <v>2022</v>
      </c>
      <c r="D327" s="145">
        <v>0.4</v>
      </c>
      <c r="E327" s="146">
        <v>1</v>
      </c>
      <c r="F327" s="147">
        <v>10</v>
      </c>
      <c r="G327" s="168">
        <v>21.535</v>
      </c>
    </row>
    <row r="328" spans="1:7" s="49" customFormat="1" ht="31.5" x14ac:dyDescent="0.25">
      <c r="A328" s="144" t="s">
        <v>818</v>
      </c>
      <c r="B328" s="203" t="s">
        <v>819</v>
      </c>
      <c r="C328" s="145">
        <v>2022</v>
      </c>
      <c r="D328" s="145">
        <v>0.4</v>
      </c>
      <c r="E328" s="146">
        <v>1</v>
      </c>
      <c r="F328" s="147">
        <v>7</v>
      </c>
      <c r="G328" s="168">
        <v>11.944000000000001</v>
      </c>
    </row>
    <row r="329" spans="1:7" ht="31.5" x14ac:dyDescent="0.25">
      <c r="A329" s="144" t="s">
        <v>820</v>
      </c>
      <c r="B329" s="203" t="s">
        <v>821</v>
      </c>
      <c r="C329" s="145">
        <v>2022</v>
      </c>
      <c r="D329" s="145">
        <v>0.4</v>
      </c>
      <c r="E329" s="146">
        <v>1</v>
      </c>
      <c r="F329" s="147">
        <v>7</v>
      </c>
      <c r="G329" s="168">
        <v>13.67</v>
      </c>
    </row>
    <row r="330" spans="1:7" ht="31.5" x14ac:dyDescent="0.25">
      <c r="A330" s="144" t="s">
        <v>822</v>
      </c>
      <c r="B330" s="201" t="s">
        <v>823</v>
      </c>
      <c r="C330" s="145">
        <v>2022</v>
      </c>
      <c r="D330" s="145">
        <v>0.4</v>
      </c>
      <c r="E330" s="146">
        <v>1</v>
      </c>
      <c r="F330" s="147">
        <v>5</v>
      </c>
      <c r="G330" s="168">
        <v>12.276</v>
      </c>
    </row>
    <row r="331" spans="1:7" ht="31.5" x14ac:dyDescent="0.25">
      <c r="A331" s="144" t="s">
        <v>824</v>
      </c>
      <c r="B331" s="201" t="s">
        <v>825</v>
      </c>
      <c r="C331" s="145">
        <v>2022</v>
      </c>
      <c r="D331" s="145">
        <v>0.4</v>
      </c>
      <c r="E331" s="146">
        <v>1</v>
      </c>
      <c r="F331" s="147">
        <v>5</v>
      </c>
      <c r="G331" s="168">
        <v>12.173</v>
      </c>
    </row>
    <row r="332" spans="1:7" ht="31.5" x14ac:dyDescent="0.25">
      <c r="A332" s="144" t="s">
        <v>826</v>
      </c>
      <c r="B332" s="8" t="s">
        <v>827</v>
      </c>
      <c r="C332" s="145">
        <v>2022</v>
      </c>
      <c r="D332" s="145">
        <v>0.4</v>
      </c>
      <c r="E332" s="146">
        <v>1</v>
      </c>
      <c r="F332" s="147">
        <v>9</v>
      </c>
      <c r="G332" s="168">
        <v>12.397</v>
      </c>
    </row>
    <row r="333" spans="1:7" ht="31.5" x14ac:dyDescent="0.25">
      <c r="A333" s="144" t="s">
        <v>828</v>
      </c>
      <c r="B333" s="8" t="s">
        <v>829</v>
      </c>
      <c r="C333" s="145">
        <v>2022</v>
      </c>
      <c r="D333" s="145">
        <v>0.4</v>
      </c>
      <c r="E333" s="146">
        <v>1</v>
      </c>
      <c r="F333" s="147">
        <v>5</v>
      </c>
      <c r="G333" s="168">
        <v>10.35</v>
      </c>
    </row>
    <row r="334" spans="1:7" ht="31.5" x14ac:dyDescent="0.25">
      <c r="A334" s="144" t="s">
        <v>830</v>
      </c>
      <c r="B334" s="8" t="s">
        <v>831</v>
      </c>
      <c r="C334" s="145">
        <v>2022</v>
      </c>
      <c r="D334" s="145">
        <v>0.4</v>
      </c>
      <c r="E334" s="146">
        <v>1</v>
      </c>
      <c r="F334" s="147">
        <v>5</v>
      </c>
      <c r="G334" s="168">
        <v>13.079000000000001</v>
      </c>
    </row>
    <row r="335" spans="1:7" ht="31.5" x14ac:dyDescent="0.25">
      <c r="A335" s="144" t="s">
        <v>832</v>
      </c>
      <c r="B335" s="8" t="s">
        <v>833</v>
      </c>
      <c r="C335" s="145">
        <v>2022</v>
      </c>
      <c r="D335" s="145">
        <v>0.4</v>
      </c>
      <c r="E335" s="146">
        <v>1</v>
      </c>
      <c r="F335" s="147">
        <v>5</v>
      </c>
      <c r="G335" s="168">
        <v>12.366</v>
      </c>
    </row>
    <row r="336" spans="1:7" ht="31.5" x14ac:dyDescent="0.25">
      <c r="A336" s="144" t="s">
        <v>834</v>
      </c>
      <c r="B336" s="8" t="s">
        <v>835</v>
      </c>
      <c r="C336" s="145">
        <v>2022</v>
      </c>
      <c r="D336" s="145">
        <v>0.4</v>
      </c>
      <c r="E336" s="146">
        <v>1</v>
      </c>
      <c r="F336" s="147">
        <v>5</v>
      </c>
      <c r="G336" s="168">
        <v>12.196</v>
      </c>
    </row>
    <row r="337" spans="1:7" ht="47.25" x14ac:dyDescent="0.25">
      <c r="A337" s="144" t="s">
        <v>836</v>
      </c>
      <c r="B337" s="8" t="s">
        <v>837</v>
      </c>
      <c r="C337" s="145">
        <v>2022</v>
      </c>
      <c r="D337" s="145">
        <v>0.4</v>
      </c>
      <c r="E337" s="146">
        <v>1</v>
      </c>
      <c r="F337" s="147">
        <v>12</v>
      </c>
      <c r="G337" s="168">
        <v>12.112</v>
      </c>
    </row>
    <row r="338" spans="1:7" ht="31.5" x14ac:dyDescent="0.25">
      <c r="A338" s="144" t="s">
        <v>838</v>
      </c>
      <c r="B338" s="8" t="s">
        <v>839</v>
      </c>
      <c r="C338" s="145">
        <v>2022</v>
      </c>
      <c r="D338" s="145">
        <v>0.4</v>
      </c>
      <c r="E338" s="146">
        <v>1</v>
      </c>
      <c r="F338" s="147">
        <v>5</v>
      </c>
      <c r="G338" s="168">
        <v>12.567</v>
      </c>
    </row>
    <row r="339" spans="1:7" ht="31.5" x14ac:dyDescent="0.25">
      <c r="A339" s="144" t="s">
        <v>840</v>
      </c>
      <c r="B339" s="8" t="s">
        <v>841</v>
      </c>
      <c r="C339" s="145">
        <v>2022</v>
      </c>
      <c r="D339" s="145">
        <v>0.4</v>
      </c>
      <c r="E339" s="146">
        <v>1</v>
      </c>
      <c r="F339" s="147">
        <v>5</v>
      </c>
      <c r="G339" s="168">
        <v>12.589</v>
      </c>
    </row>
    <row r="340" spans="1:7" ht="31.5" x14ac:dyDescent="0.25">
      <c r="A340" s="144" t="s">
        <v>842</v>
      </c>
      <c r="B340" s="8" t="s">
        <v>843</v>
      </c>
      <c r="C340" s="145">
        <v>2022</v>
      </c>
      <c r="D340" s="145">
        <v>0.4</v>
      </c>
      <c r="E340" s="146">
        <v>1</v>
      </c>
      <c r="F340" s="147">
        <v>5</v>
      </c>
      <c r="G340" s="168">
        <v>12.214</v>
      </c>
    </row>
    <row r="341" spans="1:7" ht="31.5" x14ac:dyDescent="0.25">
      <c r="A341" s="144" t="s">
        <v>844</v>
      </c>
      <c r="B341" s="8" t="s">
        <v>845</v>
      </c>
      <c r="C341" s="145">
        <v>2022</v>
      </c>
      <c r="D341" s="145">
        <v>0.4</v>
      </c>
      <c r="E341" s="146">
        <v>1</v>
      </c>
      <c r="F341" s="147">
        <v>5</v>
      </c>
      <c r="G341" s="168">
        <v>12.205</v>
      </c>
    </row>
    <row r="342" spans="1:7" ht="31.5" x14ac:dyDescent="0.25">
      <c r="A342" s="144" t="s">
        <v>846</v>
      </c>
      <c r="B342" s="8" t="s">
        <v>847</v>
      </c>
      <c r="C342" s="145">
        <v>2022</v>
      </c>
      <c r="D342" s="145">
        <v>0.4</v>
      </c>
      <c r="E342" s="146">
        <v>1</v>
      </c>
      <c r="F342" s="147">
        <v>5</v>
      </c>
      <c r="G342" s="168">
        <v>12.196</v>
      </c>
    </row>
    <row r="343" spans="1:7" ht="31.5" x14ac:dyDescent="0.25">
      <c r="A343" s="144" t="s">
        <v>848</v>
      </c>
      <c r="B343" s="8" t="s">
        <v>849</v>
      </c>
      <c r="C343" s="145">
        <v>2022</v>
      </c>
      <c r="D343" s="145">
        <v>0.4</v>
      </c>
      <c r="E343" s="146">
        <v>1</v>
      </c>
      <c r="F343" s="147">
        <v>5</v>
      </c>
      <c r="G343" s="168">
        <v>12.096</v>
      </c>
    </row>
    <row r="344" spans="1:7" ht="15.75" customHeight="1" x14ac:dyDescent="0.25">
      <c r="A344" s="144" t="s">
        <v>850</v>
      </c>
      <c r="B344" s="8" t="s">
        <v>851</v>
      </c>
      <c r="C344" s="145">
        <v>2022</v>
      </c>
      <c r="D344" s="145">
        <v>0.4</v>
      </c>
      <c r="E344" s="146">
        <v>1</v>
      </c>
      <c r="F344" s="147">
        <v>5</v>
      </c>
      <c r="G344" s="168">
        <v>12.951000000000001</v>
      </c>
    </row>
    <row r="345" spans="1:7" ht="15.75" customHeight="1" x14ac:dyDescent="0.25">
      <c r="A345" s="144" t="s">
        <v>852</v>
      </c>
      <c r="B345" s="8" t="s">
        <v>853</v>
      </c>
      <c r="C345" s="145">
        <v>2022</v>
      </c>
      <c r="D345" s="145">
        <v>0.4</v>
      </c>
      <c r="E345" s="146">
        <v>1</v>
      </c>
      <c r="F345" s="147">
        <v>5</v>
      </c>
      <c r="G345" s="168">
        <v>12.099</v>
      </c>
    </row>
    <row r="346" spans="1:7" ht="31.5" x14ac:dyDescent="0.25">
      <c r="A346" s="144" t="s">
        <v>854</v>
      </c>
      <c r="B346" s="8" t="s">
        <v>855</v>
      </c>
      <c r="C346" s="145">
        <v>2022</v>
      </c>
      <c r="D346" s="145">
        <v>0.4</v>
      </c>
      <c r="E346" s="146">
        <v>1</v>
      </c>
      <c r="F346" s="147">
        <v>10</v>
      </c>
      <c r="G346" s="168">
        <v>22.251999999999999</v>
      </c>
    </row>
    <row r="347" spans="1:7" ht="31.5" x14ac:dyDescent="0.25">
      <c r="A347" s="144" t="s">
        <v>856</v>
      </c>
      <c r="B347" s="8" t="s">
        <v>857</v>
      </c>
      <c r="C347" s="145">
        <v>2022</v>
      </c>
      <c r="D347" s="145">
        <v>0.4</v>
      </c>
      <c r="E347" s="146">
        <v>1</v>
      </c>
      <c r="F347" s="147">
        <v>5</v>
      </c>
      <c r="G347" s="168">
        <v>21.143000000000001</v>
      </c>
    </row>
    <row r="348" spans="1:7" ht="31.5" x14ac:dyDescent="0.25">
      <c r="A348" s="144" t="s">
        <v>858</v>
      </c>
      <c r="B348" s="8" t="s">
        <v>859</v>
      </c>
      <c r="C348" s="145">
        <v>2022</v>
      </c>
      <c r="D348" s="145">
        <v>0.4</v>
      </c>
      <c r="E348" s="146">
        <v>1</v>
      </c>
      <c r="F348" s="147">
        <v>10</v>
      </c>
      <c r="G348" s="168">
        <v>11.901</v>
      </c>
    </row>
    <row r="349" spans="1:7" ht="31.5" x14ac:dyDescent="0.25">
      <c r="A349" s="144" t="s">
        <v>860</v>
      </c>
      <c r="B349" s="8" t="s">
        <v>861</v>
      </c>
      <c r="C349" s="145">
        <v>2022</v>
      </c>
      <c r="D349" s="145">
        <v>0.4</v>
      </c>
      <c r="E349" s="146">
        <v>1</v>
      </c>
      <c r="F349" s="147">
        <v>5</v>
      </c>
      <c r="G349" s="168">
        <v>20.899000000000001</v>
      </c>
    </row>
    <row r="350" spans="1:7" ht="31.5" x14ac:dyDescent="0.25">
      <c r="A350" s="144" t="s">
        <v>862</v>
      </c>
      <c r="B350" s="8" t="s">
        <v>863</v>
      </c>
      <c r="C350" s="145">
        <v>2022</v>
      </c>
      <c r="D350" s="145">
        <v>0.4</v>
      </c>
      <c r="E350" s="146">
        <v>1</v>
      </c>
      <c r="F350" s="147">
        <v>7</v>
      </c>
      <c r="G350" s="168">
        <v>23.196999999999999</v>
      </c>
    </row>
    <row r="351" spans="1:7" ht="31.5" x14ac:dyDescent="0.25">
      <c r="A351" s="144" t="s">
        <v>864</v>
      </c>
      <c r="B351" s="8" t="s">
        <v>865</v>
      </c>
      <c r="C351" s="145">
        <v>2022</v>
      </c>
      <c r="D351" s="145">
        <v>0.4</v>
      </c>
      <c r="E351" s="146">
        <v>1</v>
      </c>
      <c r="F351" s="147">
        <v>7</v>
      </c>
      <c r="G351" s="168">
        <v>20.936</v>
      </c>
    </row>
    <row r="352" spans="1:7" ht="31.5" x14ac:dyDescent="0.25">
      <c r="A352" s="144" t="s">
        <v>866</v>
      </c>
      <c r="B352" s="8" t="s">
        <v>867</v>
      </c>
      <c r="C352" s="145">
        <v>2022</v>
      </c>
      <c r="D352" s="145">
        <v>0.4</v>
      </c>
      <c r="E352" s="146">
        <v>1</v>
      </c>
      <c r="F352" s="147">
        <v>7</v>
      </c>
      <c r="G352" s="168">
        <v>21.361000000000001</v>
      </c>
    </row>
    <row r="353" spans="1:7" ht="31.5" x14ac:dyDescent="0.25">
      <c r="A353" s="144" t="s">
        <v>868</v>
      </c>
      <c r="B353" s="8" t="s">
        <v>869</v>
      </c>
      <c r="C353" s="145">
        <v>2022</v>
      </c>
      <c r="D353" s="145">
        <v>0.4</v>
      </c>
      <c r="E353" s="146">
        <v>1</v>
      </c>
      <c r="F353" s="147">
        <v>8</v>
      </c>
      <c r="G353" s="168">
        <v>20.936</v>
      </c>
    </row>
    <row r="354" spans="1:7" ht="31.5" x14ac:dyDescent="0.25">
      <c r="A354" s="144" t="s">
        <v>870</v>
      </c>
      <c r="B354" s="8" t="s">
        <v>871</v>
      </c>
      <c r="C354" s="145">
        <v>2022</v>
      </c>
      <c r="D354" s="145">
        <v>0.4</v>
      </c>
      <c r="E354" s="146">
        <v>1</v>
      </c>
      <c r="F354" s="147">
        <v>10</v>
      </c>
      <c r="G354" s="168">
        <v>22.157</v>
      </c>
    </row>
    <row r="355" spans="1:7" ht="31.5" x14ac:dyDescent="0.25">
      <c r="A355" s="144" t="s">
        <v>872</v>
      </c>
      <c r="B355" s="8" t="s">
        <v>873</v>
      </c>
      <c r="C355" s="145">
        <v>2022</v>
      </c>
      <c r="D355" s="145">
        <v>0.4</v>
      </c>
      <c r="E355" s="146">
        <v>1</v>
      </c>
      <c r="F355" s="147">
        <v>10</v>
      </c>
      <c r="G355" s="168">
        <v>11.992000000000001</v>
      </c>
    </row>
    <row r="356" spans="1:7" ht="31.5" x14ac:dyDescent="0.25">
      <c r="A356" s="144" t="s">
        <v>874</v>
      </c>
      <c r="B356" s="8" t="s">
        <v>875</v>
      </c>
      <c r="C356" s="145">
        <v>2022</v>
      </c>
      <c r="D356" s="145">
        <v>0.4</v>
      </c>
      <c r="E356" s="146">
        <v>1</v>
      </c>
      <c r="F356" s="147">
        <v>15</v>
      </c>
      <c r="G356" s="168">
        <v>23.681999999999999</v>
      </c>
    </row>
    <row r="357" spans="1:7" ht="31.5" x14ac:dyDescent="0.25">
      <c r="A357" s="144" t="s">
        <v>876</v>
      </c>
      <c r="B357" s="8" t="s">
        <v>877</v>
      </c>
      <c r="C357" s="145">
        <v>2022</v>
      </c>
      <c r="D357" s="145">
        <v>0.4</v>
      </c>
      <c r="E357" s="146">
        <v>1</v>
      </c>
      <c r="F357" s="147">
        <v>10</v>
      </c>
      <c r="G357" s="168">
        <v>22.59</v>
      </c>
    </row>
    <row r="358" spans="1:7" ht="31.5" x14ac:dyDescent="0.25">
      <c r="A358" s="144" t="s">
        <v>878</v>
      </c>
      <c r="B358" s="8" t="s">
        <v>879</v>
      </c>
      <c r="C358" s="145">
        <v>2022</v>
      </c>
      <c r="D358" s="145">
        <v>0.4</v>
      </c>
      <c r="E358" s="146">
        <v>1</v>
      </c>
      <c r="F358" s="147">
        <v>10</v>
      </c>
      <c r="G358" s="168">
        <v>19.806000000000001</v>
      </c>
    </row>
    <row r="359" spans="1:7" ht="31.5" x14ac:dyDescent="0.25">
      <c r="A359" s="144" t="s">
        <v>880</v>
      </c>
      <c r="B359" s="8" t="s">
        <v>881</v>
      </c>
      <c r="C359" s="145">
        <v>2022</v>
      </c>
      <c r="D359" s="145">
        <v>0.4</v>
      </c>
      <c r="E359" s="146">
        <v>1</v>
      </c>
      <c r="F359" s="147">
        <v>8</v>
      </c>
      <c r="G359" s="168">
        <v>52.100999999999999</v>
      </c>
    </row>
    <row r="360" spans="1:7" ht="31.5" x14ac:dyDescent="0.25">
      <c r="A360" s="144" t="s">
        <v>882</v>
      </c>
      <c r="B360" s="8" t="s">
        <v>883</v>
      </c>
      <c r="C360" s="145">
        <v>2022</v>
      </c>
      <c r="D360" s="145">
        <v>0.4</v>
      </c>
      <c r="E360" s="146">
        <v>1</v>
      </c>
      <c r="F360" s="147">
        <v>5</v>
      </c>
      <c r="G360" s="168">
        <v>20.959</v>
      </c>
    </row>
    <row r="361" spans="1:7" ht="30" customHeight="1" x14ac:dyDescent="0.25">
      <c r="A361" s="144" t="s">
        <v>884</v>
      </c>
      <c r="B361" s="8" t="s">
        <v>885</v>
      </c>
      <c r="C361" s="145">
        <v>2022</v>
      </c>
      <c r="D361" s="145">
        <v>0.4</v>
      </c>
      <c r="E361" s="146">
        <v>1</v>
      </c>
      <c r="F361" s="147">
        <v>5</v>
      </c>
      <c r="G361" s="168">
        <v>20.943000000000001</v>
      </c>
    </row>
    <row r="362" spans="1:7" ht="30" customHeight="1" x14ac:dyDescent="0.25">
      <c r="A362" s="144" t="s">
        <v>886</v>
      </c>
      <c r="B362" s="8" t="s">
        <v>887</v>
      </c>
      <c r="C362" s="145">
        <v>2022</v>
      </c>
      <c r="D362" s="145">
        <v>0.4</v>
      </c>
      <c r="E362" s="146">
        <v>1</v>
      </c>
      <c r="F362" s="147">
        <v>12</v>
      </c>
      <c r="G362" s="168">
        <v>59.484999999999999</v>
      </c>
    </row>
    <row r="363" spans="1:7" ht="30" customHeight="1" x14ac:dyDescent="0.25">
      <c r="A363" s="144" t="s">
        <v>888</v>
      </c>
      <c r="B363" s="8" t="s">
        <v>889</v>
      </c>
      <c r="C363" s="145">
        <v>2022</v>
      </c>
      <c r="D363" s="145">
        <v>0.4</v>
      </c>
      <c r="E363" s="146">
        <v>1</v>
      </c>
      <c r="F363" s="147">
        <v>3</v>
      </c>
      <c r="G363" s="168">
        <v>20.92</v>
      </c>
    </row>
    <row r="364" spans="1:7" ht="30" customHeight="1" x14ac:dyDescent="0.25">
      <c r="A364" s="144" t="s">
        <v>890</v>
      </c>
      <c r="B364" s="8" t="s">
        <v>891</v>
      </c>
      <c r="C364" s="145">
        <v>2022</v>
      </c>
      <c r="D364" s="145">
        <v>0.4</v>
      </c>
      <c r="E364" s="146">
        <v>1</v>
      </c>
      <c r="F364" s="147">
        <v>15</v>
      </c>
      <c r="G364" s="168">
        <v>22.321999999999999</v>
      </c>
    </row>
    <row r="365" spans="1:7" ht="30" customHeight="1" x14ac:dyDescent="0.25">
      <c r="A365" s="144" t="s">
        <v>892</v>
      </c>
      <c r="B365" s="8" t="s">
        <v>893</v>
      </c>
      <c r="C365" s="145">
        <v>2022</v>
      </c>
      <c r="D365" s="145">
        <v>0.4</v>
      </c>
      <c r="E365" s="146">
        <v>1</v>
      </c>
      <c r="F365" s="147">
        <v>5</v>
      </c>
      <c r="G365" s="168">
        <v>22.433</v>
      </c>
    </row>
    <row r="366" spans="1:7" ht="30" customHeight="1" x14ac:dyDescent="0.25">
      <c r="A366" s="144" t="s">
        <v>894</v>
      </c>
      <c r="B366" s="8" t="s">
        <v>895</v>
      </c>
      <c r="C366" s="145">
        <v>2022</v>
      </c>
      <c r="D366" s="145">
        <v>0.4</v>
      </c>
      <c r="E366" s="146">
        <v>1</v>
      </c>
      <c r="F366" s="147">
        <v>7</v>
      </c>
      <c r="G366" s="168">
        <v>20.945</v>
      </c>
    </row>
    <row r="367" spans="1:7" ht="30" customHeight="1" x14ac:dyDescent="0.25">
      <c r="A367" s="144" t="s">
        <v>896</v>
      </c>
      <c r="B367" s="8" t="s">
        <v>897</v>
      </c>
      <c r="C367" s="145">
        <v>2022</v>
      </c>
      <c r="D367" s="145">
        <v>0.4</v>
      </c>
      <c r="E367" s="146">
        <v>1</v>
      </c>
      <c r="F367" s="147">
        <v>2</v>
      </c>
      <c r="G367" s="168">
        <v>20.936</v>
      </c>
    </row>
    <row r="368" spans="1:7" ht="30" customHeight="1" x14ac:dyDescent="0.25">
      <c r="A368" s="148" t="s">
        <v>150</v>
      </c>
      <c r="B368" s="149" t="s">
        <v>151</v>
      </c>
      <c r="C368" s="150"/>
      <c r="D368" s="150"/>
      <c r="E368" s="151">
        <f>E369+E552+E557</f>
        <v>230</v>
      </c>
      <c r="F368" s="152">
        <f>F369+F552+F557</f>
        <v>21982</v>
      </c>
      <c r="G368" s="224">
        <f>G369+G552+G557</f>
        <v>14750.813529999996</v>
      </c>
    </row>
    <row r="369" spans="1:7" ht="30" customHeight="1" x14ac:dyDescent="0.25">
      <c r="A369" s="153" t="s">
        <v>152</v>
      </c>
      <c r="B369" s="67" t="s">
        <v>71</v>
      </c>
      <c r="C369" s="154"/>
      <c r="D369" s="155"/>
      <c r="E369" s="156">
        <f>SUM(E370:E551)</f>
        <v>182</v>
      </c>
      <c r="F369" s="72">
        <f>SUM(F370:F551)</f>
        <v>2294</v>
      </c>
      <c r="G369" s="225">
        <f>SUM(G370:G551)</f>
        <v>5535.926449999999</v>
      </c>
    </row>
    <row r="370" spans="1:7" ht="47.25" x14ac:dyDescent="0.25">
      <c r="A370" s="118" t="s">
        <v>275</v>
      </c>
      <c r="B370" s="117" t="s">
        <v>535</v>
      </c>
      <c r="C370" s="112">
        <v>2021</v>
      </c>
      <c r="D370" s="58" t="s">
        <v>277</v>
      </c>
      <c r="E370" s="56">
        <v>1</v>
      </c>
      <c r="F370" s="57">
        <v>5</v>
      </c>
      <c r="G370" s="226">
        <v>32.49841</v>
      </c>
    </row>
    <row r="371" spans="1:7" ht="30" customHeight="1" x14ac:dyDescent="0.25">
      <c r="A371" s="118" t="s">
        <v>292</v>
      </c>
      <c r="B371" s="117" t="s">
        <v>496</v>
      </c>
      <c r="C371" s="112">
        <v>2021</v>
      </c>
      <c r="D371" s="58" t="s">
        <v>277</v>
      </c>
      <c r="E371" s="56">
        <v>1</v>
      </c>
      <c r="F371" s="57">
        <v>15</v>
      </c>
      <c r="G371" s="226">
        <v>32.84395</v>
      </c>
    </row>
    <row r="372" spans="1:7" ht="30" customHeight="1" x14ac:dyDescent="0.25">
      <c r="A372" s="118" t="s">
        <v>293</v>
      </c>
      <c r="B372" s="117" t="s">
        <v>497</v>
      </c>
      <c r="C372" s="112">
        <v>2021</v>
      </c>
      <c r="D372" s="58" t="s">
        <v>277</v>
      </c>
      <c r="E372" s="56">
        <v>1</v>
      </c>
      <c r="F372" s="57">
        <v>13</v>
      </c>
      <c r="G372" s="226">
        <v>20.130109999999998</v>
      </c>
    </row>
    <row r="373" spans="1:7" ht="30" customHeight="1" x14ac:dyDescent="0.25">
      <c r="A373" s="118" t="s">
        <v>294</v>
      </c>
      <c r="B373" s="117" t="s">
        <v>498</v>
      </c>
      <c r="C373" s="112">
        <v>2021</v>
      </c>
      <c r="D373" s="58" t="s">
        <v>277</v>
      </c>
      <c r="E373" s="56">
        <v>1</v>
      </c>
      <c r="F373" s="57">
        <v>15</v>
      </c>
      <c r="G373" s="226">
        <v>35.753089999999993</v>
      </c>
    </row>
    <row r="374" spans="1:7" ht="30" customHeight="1" x14ac:dyDescent="0.25">
      <c r="A374" s="118" t="s">
        <v>295</v>
      </c>
      <c r="B374" s="117" t="s">
        <v>499</v>
      </c>
      <c r="C374" s="112">
        <v>2021</v>
      </c>
      <c r="D374" s="58" t="s">
        <v>277</v>
      </c>
      <c r="E374" s="56">
        <v>1</v>
      </c>
      <c r="F374" s="57">
        <v>13</v>
      </c>
      <c r="G374" s="226">
        <v>35.753089999999993</v>
      </c>
    </row>
    <row r="375" spans="1:7" ht="30" customHeight="1" x14ac:dyDescent="0.25">
      <c r="A375" s="118" t="s">
        <v>296</v>
      </c>
      <c r="B375" s="117" t="s">
        <v>500</v>
      </c>
      <c r="C375" s="112">
        <v>2021</v>
      </c>
      <c r="D375" s="58" t="s">
        <v>277</v>
      </c>
      <c r="E375" s="56">
        <v>1</v>
      </c>
      <c r="F375" s="57">
        <v>10</v>
      </c>
      <c r="G375" s="226">
        <v>35.757419999999996</v>
      </c>
    </row>
    <row r="376" spans="1:7" ht="30" customHeight="1" x14ac:dyDescent="0.25">
      <c r="A376" s="118" t="s">
        <v>297</v>
      </c>
      <c r="B376" s="117" t="s">
        <v>501</v>
      </c>
      <c r="C376" s="112">
        <v>2021</v>
      </c>
      <c r="D376" s="58" t="s">
        <v>277</v>
      </c>
      <c r="E376" s="56">
        <v>1</v>
      </c>
      <c r="F376" s="57">
        <v>10</v>
      </c>
      <c r="G376" s="226">
        <v>36.38711</v>
      </c>
    </row>
    <row r="377" spans="1:7" ht="30" customHeight="1" x14ac:dyDescent="0.25">
      <c r="A377" s="118" t="s">
        <v>298</v>
      </c>
      <c r="B377" s="117" t="s">
        <v>502</v>
      </c>
      <c r="C377" s="112">
        <v>2021</v>
      </c>
      <c r="D377" s="58" t="s">
        <v>277</v>
      </c>
      <c r="E377" s="56">
        <v>1</v>
      </c>
      <c r="F377" s="57">
        <v>10</v>
      </c>
      <c r="G377" s="226">
        <v>35.761749999999999</v>
      </c>
    </row>
    <row r="378" spans="1:7" ht="30" customHeight="1" x14ac:dyDescent="0.25">
      <c r="A378" s="118" t="s">
        <v>299</v>
      </c>
      <c r="B378" s="117" t="s">
        <v>503</v>
      </c>
      <c r="C378" s="112">
        <v>2021</v>
      </c>
      <c r="D378" s="58" t="s">
        <v>277</v>
      </c>
      <c r="E378" s="56">
        <v>1</v>
      </c>
      <c r="F378" s="57">
        <v>10</v>
      </c>
      <c r="G378" s="226">
        <v>21.58539</v>
      </c>
    </row>
    <row r="379" spans="1:7" ht="30" customHeight="1" x14ac:dyDescent="0.25">
      <c r="A379" s="118" t="s">
        <v>300</v>
      </c>
      <c r="B379" s="117" t="s">
        <v>504</v>
      </c>
      <c r="C379" s="112">
        <v>2021</v>
      </c>
      <c r="D379" s="58" t="s">
        <v>277</v>
      </c>
      <c r="E379" s="56">
        <v>1</v>
      </c>
      <c r="F379" s="57">
        <v>10</v>
      </c>
      <c r="G379" s="226">
        <v>21.34318</v>
      </c>
    </row>
    <row r="380" spans="1:7" ht="30" customHeight="1" x14ac:dyDescent="0.25">
      <c r="A380" s="118" t="s">
        <v>301</v>
      </c>
      <c r="B380" s="117" t="s">
        <v>505</v>
      </c>
      <c r="C380" s="112">
        <v>2021</v>
      </c>
      <c r="D380" s="58" t="s">
        <v>277</v>
      </c>
      <c r="E380" s="56">
        <v>1</v>
      </c>
      <c r="F380" s="57">
        <v>7</v>
      </c>
      <c r="G380" s="226">
        <v>21.590119999999999</v>
      </c>
    </row>
    <row r="381" spans="1:7" ht="30" customHeight="1" x14ac:dyDescent="0.25">
      <c r="A381" s="118" t="s">
        <v>302</v>
      </c>
      <c r="B381" s="117" t="s">
        <v>506</v>
      </c>
      <c r="C381" s="112">
        <v>2021</v>
      </c>
      <c r="D381" s="58" t="s">
        <v>277</v>
      </c>
      <c r="E381" s="56">
        <v>1</v>
      </c>
      <c r="F381" s="57">
        <v>10</v>
      </c>
      <c r="G381" s="226">
        <v>21.89395</v>
      </c>
    </row>
    <row r="382" spans="1:7" ht="30" customHeight="1" x14ac:dyDescent="0.25">
      <c r="A382" s="118" t="s">
        <v>303</v>
      </c>
      <c r="B382" s="117" t="s">
        <v>510</v>
      </c>
      <c r="C382" s="112">
        <v>2021</v>
      </c>
      <c r="D382" s="58" t="s">
        <v>277</v>
      </c>
      <c r="E382" s="56">
        <v>1</v>
      </c>
      <c r="F382" s="57">
        <v>6</v>
      </c>
      <c r="G382" s="226">
        <v>23.47072</v>
      </c>
    </row>
    <row r="383" spans="1:7" ht="30" customHeight="1" x14ac:dyDescent="0.25">
      <c r="A383" s="118" t="s">
        <v>304</v>
      </c>
      <c r="B383" s="134" t="s">
        <v>511</v>
      </c>
      <c r="C383" s="112">
        <v>2021</v>
      </c>
      <c r="D383" s="58" t="s">
        <v>277</v>
      </c>
      <c r="E383" s="56">
        <v>1</v>
      </c>
      <c r="F383" s="57">
        <v>14</v>
      </c>
      <c r="G383" s="226">
        <v>23.47466</v>
      </c>
    </row>
    <row r="384" spans="1:7" ht="30" customHeight="1" x14ac:dyDescent="0.25">
      <c r="A384" s="118" t="s">
        <v>305</v>
      </c>
      <c r="B384" s="134" t="s">
        <v>512</v>
      </c>
      <c r="C384" s="112">
        <v>2021</v>
      </c>
      <c r="D384" s="58" t="s">
        <v>277</v>
      </c>
      <c r="E384" s="56">
        <v>1</v>
      </c>
      <c r="F384" s="57">
        <v>10</v>
      </c>
      <c r="G384" s="226">
        <v>23.57161</v>
      </c>
    </row>
    <row r="385" spans="1:7" ht="30" customHeight="1" x14ac:dyDescent="0.25">
      <c r="A385" s="118" t="s">
        <v>306</v>
      </c>
      <c r="B385" s="134" t="s">
        <v>513</v>
      </c>
      <c r="C385" s="112">
        <v>2021</v>
      </c>
      <c r="D385" s="58" t="s">
        <v>277</v>
      </c>
      <c r="E385" s="56">
        <v>1</v>
      </c>
      <c r="F385" s="57">
        <v>10</v>
      </c>
      <c r="G385" s="226">
        <v>23.450320000000001</v>
      </c>
    </row>
    <row r="386" spans="1:7" ht="30" customHeight="1" x14ac:dyDescent="0.25">
      <c r="A386" s="118" t="s">
        <v>307</v>
      </c>
      <c r="B386" s="134" t="s">
        <v>514</v>
      </c>
      <c r="C386" s="112">
        <v>2021</v>
      </c>
      <c r="D386" s="58" t="s">
        <v>277</v>
      </c>
      <c r="E386" s="56">
        <v>1</v>
      </c>
      <c r="F386" s="57">
        <v>20</v>
      </c>
      <c r="G386" s="226">
        <v>35.22287</v>
      </c>
    </row>
    <row r="387" spans="1:7" ht="30" customHeight="1" x14ac:dyDescent="0.25">
      <c r="A387" s="118" t="s">
        <v>675</v>
      </c>
      <c r="B387" s="8" t="s">
        <v>898</v>
      </c>
      <c r="C387" s="135">
        <v>2022</v>
      </c>
      <c r="D387" s="135">
        <v>0.4</v>
      </c>
      <c r="E387" s="157">
        <v>1</v>
      </c>
      <c r="F387" s="147">
        <v>13</v>
      </c>
      <c r="G387" s="168">
        <v>36.375</v>
      </c>
    </row>
    <row r="388" spans="1:7" ht="30" customHeight="1" x14ac:dyDescent="0.25">
      <c r="A388" s="118" t="s">
        <v>676</v>
      </c>
      <c r="B388" s="158" t="s">
        <v>899</v>
      </c>
      <c r="C388" s="135">
        <v>2022</v>
      </c>
      <c r="D388" s="135">
        <v>0.4</v>
      </c>
      <c r="E388" s="157">
        <v>1</v>
      </c>
      <c r="F388" s="147">
        <v>15</v>
      </c>
      <c r="G388" s="168">
        <v>36.473999999999997</v>
      </c>
    </row>
    <row r="389" spans="1:7" ht="30" customHeight="1" x14ac:dyDescent="0.25">
      <c r="A389" s="118" t="s">
        <v>677</v>
      </c>
      <c r="B389" s="8" t="s">
        <v>900</v>
      </c>
      <c r="C389" s="135">
        <v>2022</v>
      </c>
      <c r="D389" s="135">
        <v>0.4</v>
      </c>
      <c r="E389" s="157">
        <v>1</v>
      </c>
      <c r="F389" s="147">
        <v>13</v>
      </c>
      <c r="G389" s="168">
        <v>23.117999999999999</v>
      </c>
    </row>
    <row r="390" spans="1:7" ht="30" customHeight="1" x14ac:dyDescent="0.25">
      <c r="A390" s="118" t="s">
        <v>678</v>
      </c>
      <c r="B390" s="8" t="s">
        <v>901</v>
      </c>
      <c r="C390" s="135">
        <v>2022</v>
      </c>
      <c r="D390" s="135">
        <v>0.4</v>
      </c>
      <c r="E390" s="157">
        <v>1</v>
      </c>
      <c r="F390" s="147">
        <v>10</v>
      </c>
      <c r="G390" s="168">
        <v>23.161000000000001</v>
      </c>
    </row>
    <row r="391" spans="1:7" ht="30" customHeight="1" x14ac:dyDescent="0.25">
      <c r="A391" s="118" t="s">
        <v>679</v>
      </c>
      <c r="B391" s="8" t="s">
        <v>902</v>
      </c>
      <c r="C391" s="135">
        <v>2022</v>
      </c>
      <c r="D391" s="135">
        <v>0.4</v>
      </c>
      <c r="E391" s="157">
        <v>1</v>
      </c>
      <c r="F391" s="147">
        <v>15</v>
      </c>
      <c r="G391" s="168">
        <v>23.071999999999999</v>
      </c>
    </row>
    <row r="392" spans="1:7" ht="30" customHeight="1" x14ac:dyDescent="0.25">
      <c r="A392" s="118" t="s">
        <v>680</v>
      </c>
      <c r="B392" s="8" t="s">
        <v>903</v>
      </c>
      <c r="C392" s="135">
        <v>2022</v>
      </c>
      <c r="D392" s="135">
        <v>0.4</v>
      </c>
      <c r="E392" s="157">
        <v>1</v>
      </c>
      <c r="F392" s="147">
        <v>14</v>
      </c>
      <c r="G392" s="168">
        <v>22.667999999999999</v>
      </c>
    </row>
    <row r="393" spans="1:7" ht="30" customHeight="1" x14ac:dyDescent="0.25">
      <c r="A393" s="118" t="s">
        <v>681</v>
      </c>
      <c r="B393" s="8" t="s">
        <v>904</v>
      </c>
      <c r="C393" s="135">
        <v>2022</v>
      </c>
      <c r="D393" s="135">
        <v>0.4</v>
      </c>
      <c r="E393" s="157">
        <v>1</v>
      </c>
      <c r="F393" s="147">
        <v>14</v>
      </c>
      <c r="G393" s="168">
        <v>36.485999999999997</v>
      </c>
    </row>
    <row r="394" spans="1:7" ht="30" customHeight="1" x14ac:dyDescent="0.25">
      <c r="A394" s="118" t="s">
        <v>682</v>
      </c>
      <c r="B394" s="8" t="s">
        <v>905</v>
      </c>
      <c r="C394" s="135">
        <v>2022</v>
      </c>
      <c r="D394" s="135">
        <v>0.4</v>
      </c>
      <c r="E394" s="157">
        <v>1</v>
      </c>
      <c r="F394" s="147">
        <v>14</v>
      </c>
      <c r="G394" s="168">
        <v>35.917999999999999</v>
      </c>
    </row>
    <row r="395" spans="1:7" ht="30" customHeight="1" x14ac:dyDescent="0.25">
      <c r="A395" s="118" t="s">
        <v>683</v>
      </c>
      <c r="B395" s="8" t="s">
        <v>906</v>
      </c>
      <c r="C395" s="135">
        <v>2022</v>
      </c>
      <c r="D395" s="135">
        <v>0.4</v>
      </c>
      <c r="E395" s="157">
        <v>1</v>
      </c>
      <c r="F395" s="147">
        <v>13</v>
      </c>
      <c r="G395" s="168">
        <v>23.001999999999999</v>
      </c>
    </row>
    <row r="396" spans="1:7" ht="30" customHeight="1" x14ac:dyDescent="0.25">
      <c r="A396" s="118" t="s">
        <v>907</v>
      </c>
      <c r="B396" s="8" t="s">
        <v>908</v>
      </c>
      <c r="C396" s="135">
        <v>2022</v>
      </c>
      <c r="D396" s="135">
        <v>0.4</v>
      </c>
      <c r="E396" s="157">
        <v>1</v>
      </c>
      <c r="F396" s="147">
        <v>12</v>
      </c>
      <c r="G396" s="168">
        <v>23.08</v>
      </c>
    </row>
    <row r="397" spans="1:7" ht="30" customHeight="1" x14ac:dyDescent="0.25">
      <c r="A397" s="118" t="s">
        <v>909</v>
      </c>
      <c r="B397" s="8" t="s">
        <v>910</v>
      </c>
      <c r="C397" s="135">
        <v>2022</v>
      </c>
      <c r="D397" s="135">
        <v>0.4</v>
      </c>
      <c r="E397" s="157">
        <v>1</v>
      </c>
      <c r="F397" s="147">
        <v>10</v>
      </c>
      <c r="G397" s="168">
        <v>23.120999999999999</v>
      </c>
    </row>
    <row r="398" spans="1:7" ht="30" customHeight="1" x14ac:dyDescent="0.25">
      <c r="A398" s="118" t="s">
        <v>911</v>
      </c>
      <c r="B398" s="8" t="s">
        <v>912</v>
      </c>
      <c r="C398" s="135">
        <v>2022</v>
      </c>
      <c r="D398" s="135">
        <v>0.4</v>
      </c>
      <c r="E398" s="157">
        <v>1</v>
      </c>
      <c r="F398" s="147">
        <v>10</v>
      </c>
      <c r="G398" s="168">
        <v>23.236000000000001</v>
      </c>
    </row>
    <row r="399" spans="1:7" ht="30" customHeight="1" x14ac:dyDescent="0.25">
      <c r="A399" s="118" t="s">
        <v>913</v>
      </c>
      <c r="B399" s="8" t="s">
        <v>914</v>
      </c>
      <c r="C399" s="135">
        <v>2022</v>
      </c>
      <c r="D399" s="135">
        <v>0.4</v>
      </c>
      <c r="E399" s="157">
        <v>1</v>
      </c>
      <c r="F399" s="147">
        <v>12</v>
      </c>
      <c r="G399" s="168">
        <v>23.091999999999999</v>
      </c>
    </row>
    <row r="400" spans="1:7" ht="30" customHeight="1" x14ac:dyDescent="0.25">
      <c r="A400" s="118" t="s">
        <v>915</v>
      </c>
      <c r="B400" s="8" t="s">
        <v>914</v>
      </c>
      <c r="C400" s="135">
        <v>2022</v>
      </c>
      <c r="D400" s="135">
        <v>0.4</v>
      </c>
      <c r="E400" s="157">
        <v>1</v>
      </c>
      <c r="F400" s="147">
        <v>15</v>
      </c>
      <c r="G400" s="168">
        <v>23.064</v>
      </c>
    </row>
    <row r="401" spans="1:7" ht="30" customHeight="1" x14ac:dyDescent="0.25">
      <c r="A401" s="118" t="s">
        <v>916</v>
      </c>
      <c r="B401" s="8" t="s">
        <v>796</v>
      </c>
      <c r="C401" s="135">
        <v>2022</v>
      </c>
      <c r="D401" s="135">
        <v>0.4</v>
      </c>
      <c r="E401" s="157">
        <v>1</v>
      </c>
      <c r="F401" s="147">
        <v>12</v>
      </c>
      <c r="G401" s="168">
        <v>23.015999999999998</v>
      </c>
    </row>
    <row r="402" spans="1:7" ht="30" customHeight="1" x14ac:dyDescent="0.25">
      <c r="A402" s="118" t="s">
        <v>917</v>
      </c>
      <c r="B402" s="8" t="s">
        <v>918</v>
      </c>
      <c r="C402" s="135">
        <v>2022</v>
      </c>
      <c r="D402" s="135">
        <v>0.4</v>
      </c>
      <c r="E402" s="157">
        <v>1</v>
      </c>
      <c r="F402" s="147">
        <v>14</v>
      </c>
      <c r="G402" s="168">
        <v>23.023</v>
      </c>
    </row>
    <row r="403" spans="1:7" ht="30" customHeight="1" x14ac:dyDescent="0.25">
      <c r="A403" s="118" t="s">
        <v>919</v>
      </c>
      <c r="B403" s="8" t="s">
        <v>920</v>
      </c>
      <c r="C403" s="135">
        <v>2022</v>
      </c>
      <c r="D403" s="135">
        <v>0.4</v>
      </c>
      <c r="E403" s="157">
        <v>1</v>
      </c>
      <c r="F403" s="147">
        <v>10</v>
      </c>
      <c r="G403" s="168">
        <v>20.675999999999998</v>
      </c>
    </row>
    <row r="404" spans="1:7" ht="30" customHeight="1" x14ac:dyDescent="0.25">
      <c r="A404" s="118" t="s">
        <v>921</v>
      </c>
      <c r="B404" s="8" t="s">
        <v>922</v>
      </c>
      <c r="C404" s="135">
        <v>2022</v>
      </c>
      <c r="D404" s="135">
        <v>0.4</v>
      </c>
      <c r="E404" s="157">
        <v>1</v>
      </c>
      <c r="F404" s="147">
        <v>14</v>
      </c>
      <c r="G404" s="168">
        <v>24.173999999999999</v>
      </c>
    </row>
    <row r="405" spans="1:7" ht="30" customHeight="1" x14ac:dyDescent="0.25">
      <c r="A405" s="118" t="s">
        <v>923</v>
      </c>
      <c r="B405" s="8" t="s">
        <v>924</v>
      </c>
      <c r="C405" s="135">
        <v>2022</v>
      </c>
      <c r="D405" s="135">
        <v>0.4</v>
      </c>
      <c r="E405" s="157">
        <v>1</v>
      </c>
      <c r="F405" s="147">
        <v>10</v>
      </c>
      <c r="G405" s="168">
        <v>23.274999999999999</v>
      </c>
    </row>
    <row r="406" spans="1:7" ht="30" customHeight="1" x14ac:dyDescent="0.25">
      <c r="A406" s="118" t="s">
        <v>925</v>
      </c>
      <c r="B406" s="159" t="s">
        <v>926</v>
      </c>
      <c r="C406" s="135">
        <v>2022</v>
      </c>
      <c r="D406" s="135">
        <v>0.4</v>
      </c>
      <c r="E406" s="157">
        <v>1</v>
      </c>
      <c r="F406" s="147">
        <v>15</v>
      </c>
      <c r="G406" s="168">
        <v>23.318999999999999</v>
      </c>
    </row>
    <row r="407" spans="1:7" ht="30" customHeight="1" x14ac:dyDescent="0.25">
      <c r="A407" s="118" t="s">
        <v>927</v>
      </c>
      <c r="B407" s="159" t="s">
        <v>928</v>
      </c>
      <c r="C407" s="135">
        <v>2022</v>
      </c>
      <c r="D407" s="135">
        <v>0.4</v>
      </c>
      <c r="E407" s="157">
        <v>1</v>
      </c>
      <c r="F407" s="147">
        <v>14</v>
      </c>
      <c r="G407" s="168">
        <v>22.9</v>
      </c>
    </row>
    <row r="408" spans="1:7" ht="30" customHeight="1" x14ac:dyDescent="0.25">
      <c r="A408" s="118" t="s">
        <v>929</v>
      </c>
      <c r="B408" s="159" t="s">
        <v>930</v>
      </c>
      <c r="C408" s="135">
        <v>2022</v>
      </c>
      <c r="D408" s="135">
        <v>0.4</v>
      </c>
      <c r="E408" s="157">
        <v>1</v>
      </c>
      <c r="F408" s="147">
        <v>15</v>
      </c>
      <c r="G408" s="168">
        <v>23.411999999999999</v>
      </c>
    </row>
    <row r="409" spans="1:7" ht="30" customHeight="1" x14ac:dyDescent="0.25">
      <c r="A409" s="118" t="s">
        <v>931</v>
      </c>
      <c r="B409" s="159" t="s">
        <v>918</v>
      </c>
      <c r="C409" s="135">
        <v>2022</v>
      </c>
      <c r="D409" s="135">
        <v>0.4</v>
      </c>
      <c r="E409" s="157">
        <v>1</v>
      </c>
      <c r="F409" s="147">
        <v>10</v>
      </c>
      <c r="G409" s="168">
        <v>23.535</v>
      </c>
    </row>
    <row r="410" spans="1:7" ht="30" customHeight="1" x14ac:dyDescent="0.25">
      <c r="A410" s="118" t="s">
        <v>932</v>
      </c>
      <c r="B410" s="159" t="s">
        <v>933</v>
      </c>
      <c r="C410" s="135">
        <v>2022</v>
      </c>
      <c r="D410" s="135">
        <v>0.4</v>
      </c>
      <c r="E410" s="157">
        <v>1</v>
      </c>
      <c r="F410" s="147">
        <v>13</v>
      </c>
      <c r="G410" s="168">
        <v>23.370999999999999</v>
      </c>
    </row>
    <row r="411" spans="1:7" ht="30" customHeight="1" x14ac:dyDescent="0.25">
      <c r="A411" s="118" t="s">
        <v>934</v>
      </c>
      <c r="B411" s="159" t="s">
        <v>935</v>
      </c>
      <c r="C411" s="135">
        <v>2022</v>
      </c>
      <c r="D411" s="135">
        <v>0.4</v>
      </c>
      <c r="E411" s="157">
        <v>1</v>
      </c>
      <c r="F411" s="147">
        <v>10</v>
      </c>
      <c r="G411" s="168">
        <v>22.768000000000001</v>
      </c>
    </row>
    <row r="412" spans="1:7" ht="30" customHeight="1" x14ac:dyDescent="0.25">
      <c r="A412" s="118" t="s">
        <v>936</v>
      </c>
      <c r="B412" s="159" t="s">
        <v>937</v>
      </c>
      <c r="C412" s="135">
        <v>2022</v>
      </c>
      <c r="D412" s="135">
        <v>0.4</v>
      </c>
      <c r="E412" s="157">
        <v>1</v>
      </c>
      <c r="F412" s="147">
        <v>14</v>
      </c>
      <c r="G412" s="168">
        <v>23.295000000000002</v>
      </c>
    </row>
    <row r="413" spans="1:7" ht="30" customHeight="1" x14ac:dyDescent="0.25">
      <c r="A413" s="118" t="s">
        <v>938</v>
      </c>
      <c r="B413" s="159" t="s">
        <v>939</v>
      </c>
      <c r="C413" s="135">
        <v>2022</v>
      </c>
      <c r="D413" s="135">
        <v>0.4</v>
      </c>
      <c r="E413" s="157">
        <v>1</v>
      </c>
      <c r="F413" s="147">
        <v>13</v>
      </c>
      <c r="G413" s="168">
        <v>23.917000000000002</v>
      </c>
    </row>
    <row r="414" spans="1:7" ht="30" customHeight="1" x14ac:dyDescent="0.25">
      <c r="A414" s="118" t="s">
        <v>940</v>
      </c>
      <c r="B414" s="159" t="s">
        <v>941</v>
      </c>
      <c r="C414" s="135">
        <v>2022</v>
      </c>
      <c r="D414" s="135">
        <v>0.4</v>
      </c>
      <c r="E414" s="157">
        <v>1</v>
      </c>
      <c r="F414" s="147">
        <v>13</v>
      </c>
      <c r="G414" s="168">
        <v>22.917000000000002</v>
      </c>
    </row>
    <row r="415" spans="1:7" ht="30" customHeight="1" x14ac:dyDescent="0.25">
      <c r="A415" s="118" t="s">
        <v>942</v>
      </c>
      <c r="B415" s="159" t="s">
        <v>943</v>
      </c>
      <c r="C415" s="135">
        <v>2022</v>
      </c>
      <c r="D415" s="135">
        <v>0.4</v>
      </c>
      <c r="E415" s="157">
        <v>1</v>
      </c>
      <c r="F415" s="147">
        <v>15</v>
      </c>
      <c r="G415" s="168">
        <v>23.497</v>
      </c>
    </row>
    <row r="416" spans="1:7" ht="30" customHeight="1" x14ac:dyDescent="0.25">
      <c r="A416" s="118" t="s">
        <v>944</v>
      </c>
      <c r="B416" s="159" t="s">
        <v>945</v>
      </c>
      <c r="C416" s="135">
        <v>2022</v>
      </c>
      <c r="D416" s="135">
        <v>0.4</v>
      </c>
      <c r="E416" s="157">
        <v>1</v>
      </c>
      <c r="F416" s="147">
        <v>14</v>
      </c>
      <c r="G416" s="168">
        <v>22.908000000000001</v>
      </c>
    </row>
    <row r="417" spans="1:7" ht="30" customHeight="1" x14ac:dyDescent="0.25">
      <c r="A417" s="118" t="s">
        <v>946</v>
      </c>
      <c r="B417" s="159" t="s">
        <v>947</v>
      </c>
      <c r="C417" s="135">
        <v>2022</v>
      </c>
      <c r="D417" s="135">
        <v>0.4</v>
      </c>
      <c r="E417" s="157">
        <v>1</v>
      </c>
      <c r="F417" s="147">
        <v>14</v>
      </c>
      <c r="G417" s="168">
        <v>22.989000000000001</v>
      </c>
    </row>
    <row r="418" spans="1:7" ht="30" customHeight="1" x14ac:dyDescent="0.25">
      <c r="A418" s="118" t="s">
        <v>948</v>
      </c>
      <c r="B418" s="159" t="s">
        <v>949</v>
      </c>
      <c r="C418" s="135">
        <v>2022</v>
      </c>
      <c r="D418" s="135">
        <v>0.4</v>
      </c>
      <c r="E418" s="157">
        <v>1</v>
      </c>
      <c r="F418" s="147">
        <v>10</v>
      </c>
      <c r="G418" s="168">
        <v>23.603000000000002</v>
      </c>
    </row>
    <row r="419" spans="1:7" ht="30" customHeight="1" x14ac:dyDescent="0.25">
      <c r="A419" s="118" t="s">
        <v>950</v>
      </c>
      <c r="B419" s="8" t="s">
        <v>951</v>
      </c>
      <c r="C419" s="135">
        <v>2022</v>
      </c>
      <c r="D419" s="135">
        <v>0.4</v>
      </c>
      <c r="E419" s="157">
        <v>1</v>
      </c>
      <c r="F419" s="147">
        <v>14</v>
      </c>
      <c r="G419" s="168">
        <v>23.654</v>
      </c>
    </row>
    <row r="420" spans="1:7" ht="30" customHeight="1" x14ac:dyDescent="0.25">
      <c r="A420" s="118" t="s">
        <v>952</v>
      </c>
      <c r="B420" s="8" t="s">
        <v>953</v>
      </c>
      <c r="C420" s="135">
        <v>2022</v>
      </c>
      <c r="D420" s="135">
        <v>0.4</v>
      </c>
      <c r="E420" s="157">
        <v>1</v>
      </c>
      <c r="F420" s="147">
        <v>14</v>
      </c>
      <c r="G420" s="168">
        <v>23.867999999999999</v>
      </c>
    </row>
    <row r="421" spans="1:7" ht="30" customHeight="1" x14ac:dyDescent="0.25">
      <c r="A421" s="118" t="s">
        <v>954</v>
      </c>
      <c r="B421" s="8" t="s">
        <v>902</v>
      </c>
      <c r="C421" s="135">
        <v>2022</v>
      </c>
      <c r="D421" s="135">
        <v>0.4</v>
      </c>
      <c r="E421" s="157">
        <v>1</v>
      </c>
      <c r="F421" s="147">
        <v>13</v>
      </c>
      <c r="G421" s="168">
        <v>24.18</v>
      </c>
    </row>
    <row r="422" spans="1:7" ht="30" customHeight="1" x14ac:dyDescent="0.25">
      <c r="A422" s="118"/>
      <c r="B422" s="8" t="s">
        <v>902</v>
      </c>
      <c r="C422" s="135">
        <v>2022</v>
      </c>
      <c r="D422" s="135">
        <v>0.4</v>
      </c>
      <c r="E422" s="157">
        <v>1</v>
      </c>
      <c r="F422" s="147">
        <v>15</v>
      </c>
      <c r="G422" s="168">
        <v>26.142299999999999</v>
      </c>
    </row>
    <row r="423" spans="1:7" ht="30" customHeight="1" x14ac:dyDescent="0.25">
      <c r="A423" s="118" t="s">
        <v>955</v>
      </c>
      <c r="B423" s="8" t="s">
        <v>956</v>
      </c>
      <c r="C423" s="135">
        <v>2022</v>
      </c>
      <c r="D423" s="135">
        <v>0.4</v>
      </c>
      <c r="E423" s="157">
        <v>1</v>
      </c>
      <c r="F423" s="147">
        <v>14</v>
      </c>
      <c r="G423" s="168">
        <v>23.143999999999998</v>
      </c>
    </row>
    <row r="424" spans="1:7" ht="30" customHeight="1" x14ac:dyDescent="0.25">
      <c r="A424" s="118" t="s">
        <v>957</v>
      </c>
      <c r="B424" s="8" t="s">
        <v>958</v>
      </c>
      <c r="C424" s="135">
        <v>2022</v>
      </c>
      <c r="D424" s="135">
        <v>0.4</v>
      </c>
      <c r="E424" s="157">
        <v>1</v>
      </c>
      <c r="F424" s="147">
        <v>15</v>
      </c>
      <c r="G424" s="168">
        <v>20.434999999999999</v>
      </c>
    </row>
    <row r="425" spans="1:7" ht="30" customHeight="1" x14ac:dyDescent="0.25">
      <c r="A425" s="118" t="s">
        <v>959</v>
      </c>
      <c r="B425" s="8" t="s">
        <v>960</v>
      </c>
      <c r="C425" s="135">
        <v>2022</v>
      </c>
      <c r="D425" s="135">
        <v>0.4</v>
      </c>
      <c r="E425" s="157">
        <v>1</v>
      </c>
      <c r="F425" s="147">
        <v>10</v>
      </c>
      <c r="G425" s="168">
        <v>12.212</v>
      </c>
    </row>
    <row r="426" spans="1:7" ht="30" customHeight="1" x14ac:dyDescent="0.25">
      <c r="A426" s="118" t="s">
        <v>961</v>
      </c>
      <c r="B426" s="8" t="s">
        <v>962</v>
      </c>
      <c r="C426" s="135">
        <v>2022</v>
      </c>
      <c r="D426" s="135">
        <v>0.4</v>
      </c>
      <c r="E426" s="157">
        <v>1</v>
      </c>
      <c r="F426" s="147">
        <v>15</v>
      </c>
      <c r="G426" s="168">
        <v>20.038</v>
      </c>
    </row>
    <row r="427" spans="1:7" ht="30" customHeight="1" x14ac:dyDescent="0.25">
      <c r="A427" s="118" t="s">
        <v>963</v>
      </c>
      <c r="B427" s="8" t="s">
        <v>964</v>
      </c>
      <c r="C427" s="135">
        <v>2022</v>
      </c>
      <c r="D427" s="135">
        <v>0.4</v>
      </c>
      <c r="E427" s="157">
        <v>1</v>
      </c>
      <c r="F427" s="147">
        <v>14</v>
      </c>
      <c r="G427" s="168">
        <v>23.716000000000001</v>
      </c>
    </row>
    <row r="428" spans="1:7" ht="30" customHeight="1" x14ac:dyDescent="0.25">
      <c r="A428" s="118" t="s">
        <v>965</v>
      </c>
      <c r="B428" s="8" t="s">
        <v>966</v>
      </c>
      <c r="C428" s="135">
        <v>2022</v>
      </c>
      <c r="D428" s="135">
        <v>0.4</v>
      </c>
      <c r="E428" s="157">
        <v>1</v>
      </c>
      <c r="F428" s="147">
        <v>15</v>
      </c>
      <c r="G428" s="168">
        <v>36.744</v>
      </c>
    </row>
    <row r="429" spans="1:7" ht="30" customHeight="1" x14ac:dyDescent="0.25">
      <c r="A429" s="118" t="s">
        <v>967</v>
      </c>
      <c r="B429" s="8" t="s">
        <v>968</v>
      </c>
      <c r="C429" s="135">
        <v>2022</v>
      </c>
      <c r="D429" s="135">
        <v>0.4</v>
      </c>
      <c r="E429" s="157">
        <v>1</v>
      </c>
      <c r="F429" s="147">
        <v>9</v>
      </c>
      <c r="G429" s="168">
        <v>36.235999999999997</v>
      </c>
    </row>
    <row r="430" spans="1:7" ht="30" customHeight="1" x14ac:dyDescent="0.25">
      <c r="A430" s="118" t="s">
        <v>969</v>
      </c>
      <c r="B430" s="8" t="s">
        <v>970</v>
      </c>
      <c r="C430" s="135">
        <v>2022</v>
      </c>
      <c r="D430" s="135">
        <v>0.4</v>
      </c>
      <c r="E430" s="157">
        <v>1</v>
      </c>
      <c r="F430" s="147">
        <v>5</v>
      </c>
      <c r="G430" s="168">
        <v>23.581</v>
      </c>
    </row>
    <row r="431" spans="1:7" ht="30" customHeight="1" x14ac:dyDescent="0.25">
      <c r="A431" s="118" t="s">
        <v>971</v>
      </c>
      <c r="B431" s="8" t="s">
        <v>972</v>
      </c>
      <c r="C431" s="135">
        <v>2022</v>
      </c>
      <c r="D431" s="135">
        <v>0.4</v>
      </c>
      <c r="E431" s="157">
        <v>1</v>
      </c>
      <c r="F431" s="147">
        <v>13</v>
      </c>
      <c r="G431" s="168">
        <v>20.035</v>
      </c>
    </row>
    <row r="432" spans="1:7" ht="30" customHeight="1" x14ac:dyDescent="0.25">
      <c r="A432" s="118" t="s">
        <v>973</v>
      </c>
      <c r="B432" s="8" t="s">
        <v>974</v>
      </c>
      <c r="C432" s="135">
        <v>2022</v>
      </c>
      <c r="D432" s="135">
        <v>0.4</v>
      </c>
      <c r="E432" s="157">
        <v>1</v>
      </c>
      <c r="F432" s="147">
        <v>14</v>
      </c>
      <c r="G432" s="168">
        <v>19.829999999999998</v>
      </c>
    </row>
    <row r="433" spans="1:7" ht="30" customHeight="1" x14ac:dyDescent="0.25">
      <c r="A433" s="118" t="s">
        <v>975</v>
      </c>
      <c r="B433" s="8" t="s">
        <v>976</v>
      </c>
      <c r="C433" s="135">
        <v>2022</v>
      </c>
      <c r="D433" s="135">
        <v>0.4</v>
      </c>
      <c r="E433" s="157">
        <v>1</v>
      </c>
      <c r="F433" s="147">
        <v>10</v>
      </c>
      <c r="G433" s="168">
        <v>19.925000000000001</v>
      </c>
    </row>
    <row r="434" spans="1:7" ht="30" customHeight="1" x14ac:dyDescent="0.25">
      <c r="A434" s="118" t="s">
        <v>977</v>
      </c>
      <c r="B434" s="8" t="s">
        <v>978</v>
      </c>
      <c r="C434" s="135">
        <v>2022</v>
      </c>
      <c r="D434" s="135">
        <v>0.4</v>
      </c>
      <c r="E434" s="157">
        <v>1</v>
      </c>
      <c r="F434" s="147">
        <v>15</v>
      </c>
      <c r="G434" s="168">
        <v>33.924999999999997</v>
      </c>
    </row>
    <row r="435" spans="1:7" ht="30" customHeight="1" x14ac:dyDescent="0.25">
      <c r="A435" s="118" t="s">
        <v>979</v>
      </c>
      <c r="B435" s="8" t="s">
        <v>980</v>
      </c>
      <c r="C435" s="135">
        <v>2022</v>
      </c>
      <c r="D435" s="135">
        <v>0.4</v>
      </c>
      <c r="E435" s="157">
        <v>1</v>
      </c>
      <c r="F435" s="147">
        <v>6</v>
      </c>
      <c r="G435" s="168">
        <v>24.071000000000002</v>
      </c>
    </row>
    <row r="436" spans="1:7" ht="30" customHeight="1" x14ac:dyDescent="0.25">
      <c r="A436" s="118" t="s">
        <v>981</v>
      </c>
      <c r="B436" s="8" t="s">
        <v>982</v>
      </c>
      <c r="C436" s="135">
        <v>2022</v>
      </c>
      <c r="D436" s="135">
        <v>0.4</v>
      </c>
      <c r="E436" s="157">
        <v>1</v>
      </c>
      <c r="F436" s="147">
        <v>15</v>
      </c>
      <c r="G436" s="168">
        <v>20.263000000000002</v>
      </c>
    </row>
    <row r="437" spans="1:7" ht="30" customHeight="1" x14ac:dyDescent="0.25">
      <c r="A437" s="118" t="s">
        <v>983</v>
      </c>
      <c r="B437" s="8" t="s">
        <v>984</v>
      </c>
      <c r="C437" s="135">
        <v>2022</v>
      </c>
      <c r="D437" s="135">
        <v>0.4</v>
      </c>
      <c r="E437" s="157">
        <v>1</v>
      </c>
      <c r="F437" s="147">
        <v>13</v>
      </c>
      <c r="G437" s="168">
        <v>23.591999999999999</v>
      </c>
    </row>
    <row r="438" spans="1:7" ht="30" customHeight="1" x14ac:dyDescent="0.25">
      <c r="A438" s="118" t="s">
        <v>985</v>
      </c>
      <c r="B438" s="8" t="s">
        <v>986</v>
      </c>
      <c r="C438" s="135">
        <v>2022</v>
      </c>
      <c r="D438" s="135">
        <v>0.4</v>
      </c>
      <c r="E438" s="157">
        <v>1</v>
      </c>
      <c r="F438" s="147">
        <v>14</v>
      </c>
      <c r="G438" s="168">
        <v>20.117000000000001</v>
      </c>
    </row>
    <row r="439" spans="1:7" ht="30" customHeight="1" x14ac:dyDescent="0.25">
      <c r="A439" s="118" t="s">
        <v>987</v>
      </c>
      <c r="B439" s="8" t="s">
        <v>988</v>
      </c>
      <c r="C439" s="135">
        <v>2022</v>
      </c>
      <c r="D439" s="135">
        <v>0.4</v>
      </c>
      <c r="E439" s="157">
        <v>1</v>
      </c>
      <c r="F439" s="147">
        <v>15</v>
      </c>
      <c r="G439" s="168">
        <v>20.154</v>
      </c>
    </row>
    <row r="440" spans="1:7" ht="30" customHeight="1" x14ac:dyDescent="0.25">
      <c r="A440" s="118" t="s">
        <v>989</v>
      </c>
      <c r="B440" s="8" t="s">
        <v>990</v>
      </c>
      <c r="C440" s="135">
        <v>2022</v>
      </c>
      <c r="D440" s="135">
        <v>0.4</v>
      </c>
      <c r="E440" s="157">
        <v>1</v>
      </c>
      <c r="F440" s="147">
        <v>14</v>
      </c>
      <c r="G440" s="168">
        <v>19.998000000000001</v>
      </c>
    </row>
    <row r="441" spans="1:7" ht="31.5" x14ac:dyDescent="0.25">
      <c r="A441" s="118" t="s">
        <v>991</v>
      </c>
      <c r="B441" s="8" t="s">
        <v>992</v>
      </c>
      <c r="C441" s="135">
        <v>2022</v>
      </c>
      <c r="D441" s="135">
        <v>0.4</v>
      </c>
      <c r="E441" s="157">
        <v>1</v>
      </c>
      <c r="F441" s="147">
        <v>5</v>
      </c>
      <c r="G441" s="168">
        <v>23.542000000000002</v>
      </c>
    </row>
    <row r="442" spans="1:7" ht="31.5" x14ac:dyDescent="0.25">
      <c r="A442" s="118" t="s">
        <v>993</v>
      </c>
      <c r="B442" s="8" t="s">
        <v>994</v>
      </c>
      <c r="C442" s="135">
        <v>2022</v>
      </c>
      <c r="D442" s="135">
        <v>0.4</v>
      </c>
      <c r="E442" s="157">
        <v>1</v>
      </c>
      <c r="F442" s="147">
        <v>14</v>
      </c>
      <c r="G442" s="168">
        <v>19.582999999999998</v>
      </c>
    </row>
    <row r="443" spans="1:7" s="116" customFormat="1" ht="31.5" x14ac:dyDescent="0.25">
      <c r="A443" s="118" t="s">
        <v>995</v>
      </c>
      <c r="B443" s="8" t="s">
        <v>996</v>
      </c>
      <c r="C443" s="135">
        <v>2022</v>
      </c>
      <c r="D443" s="135">
        <v>0.4</v>
      </c>
      <c r="E443" s="157">
        <v>1</v>
      </c>
      <c r="F443" s="147">
        <v>5</v>
      </c>
      <c r="G443" s="168">
        <v>24.300999999999998</v>
      </c>
    </row>
    <row r="444" spans="1:7" s="116" customFormat="1" ht="31.5" x14ac:dyDescent="0.25">
      <c r="A444" s="118" t="s">
        <v>997</v>
      </c>
      <c r="B444" s="159" t="s">
        <v>998</v>
      </c>
      <c r="C444" s="135">
        <v>2022</v>
      </c>
      <c r="D444" s="135">
        <v>0.4</v>
      </c>
      <c r="E444" s="157">
        <v>1</v>
      </c>
      <c r="F444" s="147">
        <v>13</v>
      </c>
      <c r="G444" s="168">
        <v>19.135000000000002</v>
      </c>
    </row>
    <row r="445" spans="1:7" s="116" customFormat="1" ht="31.5" x14ac:dyDescent="0.25">
      <c r="A445" s="118" t="s">
        <v>999</v>
      </c>
      <c r="B445" s="159" t="s">
        <v>859</v>
      </c>
      <c r="C445" s="135">
        <v>2022</v>
      </c>
      <c r="D445" s="135">
        <v>0.4</v>
      </c>
      <c r="E445" s="157">
        <v>1</v>
      </c>
      <c r="F445" s="147">
        <v>10</v>
      </c>
      <c r="G445" s="168">
        <v>19.247</v>
      </c>
    </row>
    <row r="446" spans="1:7" s="116" customFormat="1" ht="31.5" x14ac:dyDescent="0.25">
      <c r="A446" s="118" t="s">
        <v>1000</v>
      </c>
      <c r="B446" s="159" t="s">
        <v>1001</v>
      </c>
      <c r="C446" s="135">
        <v>2022</v>
      </c>
      <c r="D446" s="135">
        <v>0.4</v>
      </c>
      <c r="E446" s="157">
        <v>1</v>
      </c>
      <c r="F446" s="147">
        <v>15</v>
      </c>
      <c r="G446" s="168">
        <v>19.167999999999999</v>
      </c>
    </row>
    <row r="447" spans="1:7" s="116" customFormat="1" ht="31.5" x14ac:dyDescent="0.25">
      <c r="A447" s="118" t="s">
        <v>1002</v>
      </c>
      <c r="B447" s="159" t="s">
        <v>1003</v>
      </c>
      <c r="C447" s="135">
        <v>2022</v>
      </c>
      <c r="D447" s="135">
        <v>0.4</v>
      </c>
      <c r="E447" s="157">
        <v>1</v>
      </c>
      <c r="F447" s="147">
        <v>15</v>
      </c>
      <c r="G447" s="168">
        <v>19.126000000000001</v>
      </c>
    </row>
    <row r="448" spans="1:7" s="116" customFormat="1" ht="31.5" x14ac:dyDescent="0.25">
      <c r="A448" s="118" t="s">
        <v>1004</v>
      </c>
      <c r="B448" s="160" t="s">
        <v>1005</v>
      </c>
      <c r="C448" s="135">
        <v>2022</v>
      </c>
      <c r="D448" s="135">
        <v>0.4</v>
      </c>
      <c r="E448" s="157">
        <v>1</v>
      </c>
      <c r="F448" s="147">
        <v>15</v>
      </c>
      <c r="G448" s="168">
        <v>19.940999999999999</v>
      </c>
    </row>
    <row r="449" spans="1:7" s="116" customFormat="1" ht="31.5" x14ac:dyDescent="0.25">
      <c r="A449" s="118" t="s">
        <v>1006</v>
      </c>
      <c r="B449" s="161" t="s">
        <v>1007</v>
      </c>
      <c r="C449" s="135">
        <v>2022</v>
      </c>
      <c r="D449" s="135">
        <v>0.4</v>
      </c>
      <c r="E449" s="157">
        <v>1</v>
      </c>
      <c r="F449" s="147">
        <v>15</v>
      </c>
      <c r="G449" s="168">
        <v>23.596</v>
      </c>
    </row>
    <row r="450" spans="1:7" s="116" customFormat="1" ht="31.5" x14ac:dyDescent="0.25">
      <c r="A450" s="118" t="s">
        <v>1008</v>
      </c>
      <c r="B450" s="160" t="s">
        <v>1009</v>
      </c>
      <c r="C450" s="135">
        <v>2022</v>
      </c>
      <c r="D450" s="135">
        <v>0.4</v>
      </c>
      <c r="E450" s="157">
        <v>1</v>
      </c>
      <c r="F450" s="147">
        <v>14</v>
      </c>
      <c r="G450" s="168">
        <v>23.395</v>
      </c>
    </row>
    <row r="451" spans="1:7" s="116" customFormat="1" ht="31.5" x14ac:dyDescent="0.25">
      <c r="A451" s="118" t="s">
        <v>1010</v>
      </c>
      <c r="B451" s="159" t="s">
        <v>1011</v>
      </c>
      <c r="C451" s="135">
        <v>2022</v>
      </c>
      <c r="D451" s="135">
        <v>0.4</v>
      </c>
      <c r="E451" s="157">
        <v>1</v>
      </c>
      <c r="F451" s="147">
        <v>14</v>
      </c>
      <c r="G451" s="168">
        <v>19.135000000000002</v>
      </c>
    </row>
    <row r="452" spans="1:7" s="116" customFormat="1" ht="31.5" x14ac:dyDescent="0.25">
      <c r="A452" s="118" t="s">
        <v>1012</v>
      </c>
      <c r="B452" s="159" t="s">
        <v>1013</v>
      </c>
      <c r="C452" s="135">
        <v>2022</v>
      </c>
      <c r="D452" s="135">
        <v>0.4</v>
      </c>
      <c r="E452" s="157">
        <v>1</v>
      </c>
      <c r="F452" s="147">
        <v>13</v>
      </c>
      <c r="G452" s="168">
        <v>19.123000000000001</v>
      </c>
    </row>
    <row r="453" spans="1:7" s="116" customFormat="1" ht="31.5" x14ac:dyDescent="0.25">
      <c r="A453" s="118" t="s">
        <v>1014</v>
      </c>
      <c r="B453" s="160" t="s">
        <v>1015</v>
      </c>
      <c r="C453" s="135">
        <v>2022</v>
      </c>
      <c r="D453" s="135">
        <v>0.4</v>
      </c>
      <c r="E453" s="157">
        <v>1</v>
      </c>
      <c r="F453" s="147">
        <v>14</v>
      </c>
      <c r="G453" s="168">
        <v>19.122</v>
      </c>
    </row>
    <row r="454" spans="1:7" s="116" customFormat="1" ht="31.5" x14ac:dyDescent="0.25">
      <c r="A454" s="118" t="s">
        <v>1016</v>
      </c>
      <c r="B454" s="161" t="s">
        <v>1017</v>
      </c>
      <c r="C454" s="135">
        <v>2022</v>
      </c>
      <c r="D454" s="135">
        <v>0.4</v>
      </c>
      <c r="E454" s="157">
        <v>1</v>
      </c>
      <c r="F454" s="147">
        <v>13</v>
      </c>
      <c r="G454" s="168">
        <v>19.303999999999998</v>
      </c>
    </row>
    <row r="455" spans="1:7" s="116" customFormat="1" ht="31.5" x14ac:dyDescent="0.25">
      <c r="A455" s="118" t="s">
        <v>1018</v>
      </c>
      <c r="B455" s="160" t="s">
        <v>1019</v>
      </c>
      <c r="C455" s="135">
        <v>2022</v>
      </c>
      <c r="D455" s="135">
        <v>0.4</v>
      </c>
      <c r="E455" s="157">
        <v>1</v>
      </c>
      <c r="F455" s="147">
        <v>14</v>
      </c>
      <c r="G455" s="168">
        <v>19.934000000000001</v>
      </c>
    </row>
    <row r="456" spans="1:7" s="116" customFormat="1" ht="31.5" x14ac:dyDescent="0.25">
      <c r="A456" s="118" t="s">
        <v>1020</v>
      </c>
      <c r="B456" s="159" t="s">
        <v>809</v>
      </c>
      <c r="C456" s="135">
        <v>2022</v>
      </c>
      <c r="D456" s="135">
        <v>0.4</v>
      </c>
      <c r="E456" s="157">
        <v>1</v>
      </c>
      <c r="F456" s="147">
        <v>14</v>
      </c>
      <c r="G456" s="168">
        <v>19.158000000000001</v>
      </c>
    </row>
    <row r="457" spans="1:7" s="116" customFormat="1" ht="31.5" x14ac:dyDescent="0.25">
      <c r="A457" s="118" t="s">
        <v>1021</v>
      </c>
      <c r="B457" s="160" t="s">
        <v>1022</v>
      </c>
      <c r="C457" s="135">
        <v>2022</v>
      </c>
      <c r="D457" s="135">
        <v>0.4</v>
      </c>
      <c r="E457" s="157">
        <v>1</v>
      </c>
      <c r="F457" s="147">
        <v>15</v>
      </c>
      <c r="G457" s="168">
        <v>19.815999999999999</v>
      </c>
    </row>
    <row r="458" spans="1:7" s="116" customFormat="1" ht="31.5" x14ac:dyDescent="0.25">
      <c r="A458" s="118" t="s">
        <v>1023</v>
      </c>
      <c r="B458" s="160" t="s">
        <v>1024</v>
      </c>
      <c r="C458" s="135">
        <v>2022</v>
      </c>
      <c r="D458" s="135">
        <v>0.4</v>
      </c>
      <c r="E458" s="157">
        <v>1</v>
      </c>
      <c r="F458" s="147">
        <v>14</v>
      </c>
      <c r="G458" s="168">
        <v>19.943000000000001</v>
      </c>
    </row>
    <row r="459" spans="1:7" s="116" customFormat="1" ht="31.5" x14ac:dyDescent="0.25">
      <c r="A459" s="118" t="s">
        <v>1025</v>
      </c>
      <c r="B459" s="160" t="s">
        <v>1026</v>
      </c>
      <c r="C459" s="135">
        <v>2022</v>
      </c>
      <c r="D459" s="135">
        <v>0.4</v>
      </c>
      <c r="E459" s="157">
        <v>1</v>
      </c>
      <c r="F459" s="147">
        <v>15</v>
      </c>
      <c r="G459" s="168">
        <v>19.905000000000001</v>
      </c>
    </row>
    <row r="460" spans="1:7" ht="31.5" x14ac:dyDescent="0.25">
      <c r="A460" s="118" t="s">
        <v>1027</v>
      </c>
      <c r="B460" s="161" t="s">
        <v>1028</v>
      </c>
      <c r="C460" s="135">
        <v>2022</v>
      </c>
      <c r="D460" s="135">
        <v>0.4</v>
      </c>
      <c r="E460" s="157">
        <v>1</v>
      </c>
      <c r="F460" s="147">
        <v>6</v>
      </c>
      <c r="G460" s="168">
        <v>3.8879999999999999</v>
      </c>
    </row>
    <row r="461" spans="1:7" ht="31.5" x14ac:dyDescent="0.25">
      <c r="A461" s="118" t="s">
        <v>1029</v>
      </c>
      <c r="B461" s="161" t="s">
        <v>1028</v>
      </c>
      <c r="C461" s="135">
        <v>2022</v>
      </c>
      <c r="D461" s="135">
        <v>0.4</v>
      </c>
      <c r="E461" s="157">
        <v>1</v>
      </c>
      <c r="F461" s="147">
        <v>7</v>
      </c>
      <c r="G461" s="168">
        <v>19.946000000000002</v>
      </c>
    </row>
    <row r="462" spans="1:7" ht="31.5" x14ac:dyDescent="0.25">
      <c r="A462" s="118" t="s">
        <v>1030</v>
      </c>
      <c r="B462" s="160" t="s">
        <v>1031</v>
      </c>
      <c r="C462" s="135">
        <v>2022</v>
      </c>
      <c r="D462" s="135">
        <v>0.4</v>
      </c>
      <c r="E462" s="157">
        <v>1</v>
      </c>
      <c r="F462" s="147">
        <v>10</v>
      </c>
      <c r="G462" s="168">
        <v>19.905000000000001</v>
      </c>
    </row>
    <row r="463" spans="1:7" ht="31.5" x14ac:dyDescent="0.25">
      <c r="A463" s="118" t="s">
        <v>1032</v>
      </c>
      <c r="B463" s="160" t="s">
        <v>1033</v>
      </c>
      <c r="C463" s="135">
        <v>2022</v>
      </c>
      <c r="D463" s="135">
        <v>0.4</v>
      </c>
      <c r="E463" s="157">
        <v>1</v>
      </c>
      <c r="F463" s="147">
        <v>6</v>
      </c>
      <c r="G463" s="168">
        <v>19.946000000000002</v>
      </c>
    </row>
    <row r="464" spans="1:7" ht="31.5" x14ac:dyDescent="0.25">
      <c r="A464" s="118" t="s">
        <v>1034</v>
      </c>
      <c r="B464" s="160" t="s">
        <v>1035</v>
      </c>
      <c r="C464" s="135">
        <v>2022</v>
      </c>
      <c r="D464" s="135">
        <v>0.4</v>
      </c>
      <c r="E464" s="157">
        <v>1</v>
      </c>
      <c r="F464" s="147">
        <v>14</v>
      </c>
      <c r="G464" s="168">
        <v>35.034999999999997</v>
      </c>
    </row>
    <row r="465" spans="1:7" ht="31.5" x14ac:dyDescent="0.25">
      <c r="A465" s="118" t="s">
        <v>1036</v>
      </c>
      <c r="B465" s="160" t="s">
        <v>1037</v>
      </c>
      <c r="C465" s="135">
        <v>2022</v>
      </c>
      <c r="D465" s="135">
        <v>0.4</v>
      </c>
      <c r="E465" s="157">
        <v>1</v>
      </c>
      <c r="F465" s="147">
        <v>10</v>
      </c>
      <c r="G465" s="168">
        <v>23.861000000000001</v>
      </c>
    </row>
    <row r="466" spans="1:7" ht="31.5" x14ac:dyDescent="0.25">
      <c r="A466" s="118" t="s">
        <v>1038</v>
      </c>
      <c r="B466" s="161" t="s">
        <v>1039</v>
      </c>
      <c r="C466" s="135">
        <v>2022</v>
      </c>
      <c r="D466" s="135">
        <v>0.4</v>
      </c>
      <c r="E466" s="157">
        <v>1</v>
      </c>
      <c r="F466" s="147">
        <v>6</v>
      </c>
      <c r="G466" s="168">
        <v>35.192</v>
      </c>
    </row>
    <row r="467" spans="1:7" ht="31.5" x14ac:dyDescent="0.25">
      <c r="A467" s="118" t="s">
        <v>1040</v>
      </c>
      <c r="B467" s="161" t="s">
        <v>1041</v>
      </c>
      <c r="C467" s="135">
        <v>2022</v>
      </c>
      <c r="D467" s="135">
        <v>0.4</v>
      </c>
      <c r="E467" s="157">
        <v>1</v>
      </c>
      <c r="F467" s="147">
        <v>5</v>
      </c>
      <c r="G467" s="168">
        <v>35.192</v>
      </c>
    </row>
    <row r="468" spans="1:7" ht="31.5" x14ac:dyDescent="0.25">
      <c r="A468" s="118" t="s">
        <v>1042</v>
      </c>
      <c r="B468" s="159" t="s">
        <v>1043</v>
      </c>
      <c r="C468" s="135">
        <v>2022</v>
      </c>
      <c r="D468" s="135">
        <v>0.4</v>
      </c>
      <c r="E468" s="157">
        <v>1</v>
      </c>
      <c r="F468" s="147">
        <v>6</v>
      </c>
      <c r="G468" s="168">
        <v>35.192</v>
      </c>
    </row>
    <row r="469" spans="1:7" ht="31.5" x14ac:dyDescent="0.25">
      <c r="A469" s="118" t="s">
        <v>1044</v>
      </c>
      <c r="B469" s="159" t="s">
        <v>1045</v>
      </c>
      <c r="C469" s="135">
        <v>2022</v>
      </c>
      <c r="D469" s="135">
        <v>0.4</v>
      </c>
      <c r="E469" s="157">
        <v>1</v>
      </c>
      <c r="F469" s="147">
        <v>6</v>
      </c>
      <c r="G469" s="168">
        <v>35.192</v>
      </c>
    </row>
    <row r="470" spans="1:7" ht="31.5" x14ac:dyDescent="0.25">
      <c r="A470" s="118" t="s">
        <v>1046</v>
      </c>
      <c r="B470" s="160" t="s">
        <v>1047</v>
      </c>
      <c r="C470" s="135">
        <v>2022</v>
      </c>
      <c r="D470" s="135">
        <v>0.4</v>
      </c>
      <c r="E470" s="157">
        <v>1</v>
      </c>
      <c r="F470" s="147">
        <v>6</v>
      </c>
      <c r="G470" s="168">
        <v>23.914999999999999</v>
      </c>
    </row>
    <row r="471" spans="1:7" ht="31.5" x14ac:dyDescent="0.25">
      <c r="A471" s="118" t="s">
        <v>1048</v>
      </c>
      <c r="B471" s="160" t="s">
        <v>1049</v>
      </c>
      <c r="C471" s="135">
        <v>2022</v>
      </c>
      <c r="D471" s="135">
        <v>0.4</v>
      </c>
      <c r="E471" s="157">
        <v>1</v>
      </c>
      <c r="F471" s="147">
        <v>5</v>
      </c>
      <c r="G471" s="168">
        <v>36.536999999999999</v>
      </c>
    </row>
    <row r="472" spans="1:7" ht="31.5" x14ac:dyDescent="0.25">
      <c r="A472" s="118" t="s">
        <v>1050</v>
      </c>
      <c r="B472" s="160" t="s">
        <v>1051</v>
      </c>
      <c r="C472" s="135">
        <v>2022</v>
      </c>
      <c r="D472" s="135">
        <v>0.4</v>
      </c>
      <c r="E472" s="157">
        <v>1</v>
      </c>
      <c r="F472" s="147">
        <v>7</v>
      </c>
      <c r="G472" s="168">
        <v>35.026000000000003</v>
      </c>
    </row>
    <row r="473" spans="1:7" ht="31.5" x14ac:dyDescent="0.25">
      <c r="A473" s="118" t="s">
        <v>1052</v>
      </c>
      <c r="B473" s="160" t="s">
        <v>1053</v>
      </c>
      <c r="C473" s="135">
        <v>2022</v>
      </c>
      <c r="D473" s="135">
        <v>0.4</v>
      </c>
      <c r="E473" s="157">
        <v>1</v>
      </c>
      <c r="F473" s="147">
        <v>7</v>
      </c>
      <c r="G473" s="168">
        <v>35.034999999999997</v>
      </c>
    </row>
    <row r="474" spans="1:7" ht="31.5" x14ac:dyDescent="0.25">
      <c r="A474" s="118" t="s">
        <v>1054</v>
      </c>
      <c r="B474" s="159" t="s">
        <v>1055</v>
      </c>
      <c r="C474" s="135">
        <v>2022</v>
      </c>
      <c r="D474" s="135">
        <v>0.4</v>
      </c>
      <c r="E474" s="157">
        <v>1</v>
      </c>
      <c r="F474" s="147">
        <v>10</v>
      </c>
      <c r="G474" s="168">
        <v>19.181000000000001</v>
      </c>
    </row>
    <row r="475" spans="1:7" ht="31.5" x14ac:dyDescent="0.25">
      <c r="A475" s="118" t="s">
        <v>1056</v>
      </c>
      <c r="B475" s="160" t="s">
        <v>1057</v>
      </c>
      <c r="C475" s="135">
        <v>2022</v>
      </c>
      <c r="D475" s="135">
        <v>0.4</v>
      </c>
      <c r="E475" s="157">
        <v>1</v>
      </c>
      <c r="F475" s="147">
        <v>14</v>
      </c>
      <c r="G475" s="168">
        <v>35.279000000000003</v>
      </c>
    </row>
    <row r="476" spans="1:7" ht="31.5" x14ac:dyDescent="0.25">
      <c r="A476" s="118" t="s">
        <v>1058</v>
      </c>
      <c r="B476" s="161" t="s">
        <v>1059</v>
      </c>
      <c r="C476" s="135">
        <v>2022</v>
      </c>
      <c r="D476" s="135">
        <v>0.4</v>
      </c>
      <c r="E476" s="157">
        <v>1</v>
      </c>
      <c r="F476" s="147">
        <v>15</v>
      </c>
      <c r="G476" s="168">
        <v>21.562999999999999</v>
      </c>
    </row>
    <row r="477" spans="1:7" ht="31.5" x14ac:dyDescent="0.25">
      <c r="A477" s="118" t="s">
        <v>1060</v>
      </c>
      <c r="B477" s="161" t="s">
        <v>1061</v>
      </c>
      <c r="C477" s="135">
        <v>2022</v>
      </c>
      <c r="D477" s="135">
        <v>0.4</v>
      </c>
      <c r="E477" s="157">
        <v>1</v>
      </c>
      <c r="F477" s="147">
        <v>13</v>
      </c>
      <c r="G477" s="168">
        <v>18.062999999999999</v>
      </c>
    </row>
    <row r="478" spans="1:7" ht="31.5" x14ac:dyDescent="0.25">
      <c r="A478" s="118" t="s">
        <v>1062</v>
      </c>
      <c r="B478" s="161" t="s">
        <v>1063</v>
      </c>
      <c r="C478" s="135">
        <v>2022</v>
      </c>
      <c r="D478" s="135">
        <v>0.4</v>
      </c>
      <c r="E478" s="157">
        <v>1</v>
      </c>
      <c r="F478" s="147">
        <v>10</v>
      </c>
      <c r="G478" s="168">
        <v>19.198</v>
      </c>
    </row>
    <row r="479" spans="1:7" ht="31.5" x14ac:dyDescent="0.25">
      <c r="A479" s="118" t="s">
        <v>1064</v>
      </c>
      <c r="B479" s="160" t="s">
        <v>1065</v>
      </c>
      <c r="C479" s="135">
        <v>2022</v>
      </c>
      <c r="D479" s="135">
        <v>0.4</v>
      </c>
      <c r="E479" s="157">
        <v>1</v>
      </c>
      <c r="F479" s="147">
        <v>15</v>
      </c>
      <c r="G479" s="168">
        <v>20.048999999999999</v>
      </c>
    </row>
    <row r="480" spans="1:7" ht="31.5" x14ac:dyDescent="0.25">
      <c r="A480" s="118" t="s">
        <v>1066</v>
      </c>
      <c r="B480" s="160" t="s">
        <v>1067</v>
      </c>
      <c r="C480" s="135">
        <v>2022</v>
      </c>
      <c r="D480" s="135">
        <v>0.4</v>
      </c>
      <c r="E480" s="157">
        <v>1</v>
      </c>
      <c r="F480" s="147">
        <v>15</v>
      </c>
      <c r="G480" s="168">
        <v>19.198</v>
      </c>
    </row>
    <row r="481" spans="1:7" ht="31.5" x14ac:dyDescent="0.25">
      <c r="A481" s="118" t="s">
        <v>1068</v>
      </c>
      <c r="B481" s="160" t="s">
        <v>1069</v>
      </c>
      <c r="C481" s="135">
        <v>2022</v>
      </c>
      <c r="D481" s="135">
        <v>0.4</v>
      </c>
      <c r="E481" s="157">
        <v>1</v>
      </c>
      <c r="F481" s="147">
        <v>15</v>
      </c>
      <c r="G481" s="168">
        <v>20.352</v>
      </c>
    </row>
    <row r="482" spans="1:7" ht="31.5" x14ac:dyDescent="0.25">
      <c r="A482" s="118" t="s">
        <v>1070</v>
      </c>
      <c r="B482" s="160" t="s">
        <v>1071</v>
      </c>
      <c r="C482" s="135">
        <v>2022</v>
      </c>
      <c r="D482" s="135">
        <v>0.4</v>
      </c>
      <c r="E482" s="157">
        <v>1</v>
      </c>
      <c r="F482" s="147">
        <v>15</v>
      </c>
      <c r="G482" s="168">
        <v>20.440000000000001</v>
      </c>
    </row>
    <row r="483" spans="1:7" ht="31.5" x14ac:dyDescent="0.25">
      <c r="A483" s="118" t="s">
        <v>1072</v>
      </c>
      <c r="B483" s="160" t="s">
        <v>1073</v>
      </c>
      <c r="C483" s="135">
        <v>2022</v>
      </c>
      <c r="D483" s="135">
        <v>0.4</v>
      </c>
      <c r="E483" s="157">
        <v>1</v>
      </c>
      <c r="F483" s="147">
        <v>9</v>
      </c>
      <c r="G483" s="168">
        <v>16.872</v>
      </c>
    </row>
    <row r="484" spans="1:7" ht="31.5" x14ac:dyDescent="0.25">
      <c r="A484" s="118" t="s">
        <v>1074</v>
      </c>
      <c r="B484" s="160" t="s">
        <v>1075</v>
      </c>
      <c r="C484" s="135">
        <v>2022</v>
      </c>
      <c r="D484" s="135">
        <v>0.4</v>
      </c>
      <c r="E484" s="157">
        <v>1</v>
      </c>
      <c r="F484" s="147">
        <v>5</v>
      </c>
      <c r="G484" s="168">
        <v>24.498000000000001</v>
      </c>
    </row>
    <row r="485" spans="1:7" ht="31.5" x14ac:dyDescent="0.25">
      <c r="A485" s="118" t="s">
        <v>1076</v>
      </c>
      <c r="B485" s="161" t="s">
        <v>1077</v>
      </c>
      <c r="C485" s="135">
        <v>2022</v>
      </c>
      <c r="D485" s="135">
        <v>0.4</v>
      </c>
      <c r="E485" s="157">
        <v>1</v>
      </c>
      <c r="F485" s="147">
        <v>5</v>
      </c>
      <c r="G485" s="168">
        <v>40.667999999999999</v>
      </c>
    </row>
    <row r="486" spans="1:7" ht="31.5" x14ac:dyDescent="0.25">
      <c r="A486" s="118" t="s">
        <v>1078</v>
      </c>
      <c r="B486" s="161" t="s">
        <v>1079</v>
      </c>
      <c r="C486" s="135">
        <v>2022</v>
      </c>
      <c r="D486" s="135">
        <v>0.4</v>
      </c>
      <c r="E486" s="157">
        <v>1</v>
      </c>
      <c r="F486" s="147">
        <v>10</v>
      </c>
      <c r="G486" s="168">
        <v>40.83</v>
      </c>
    </row>
    <row r="487" spans="1:7" ht="31.5" x14ac:dyDescent="0.25">
      <c r="A487" s="118" t="s">
        <v>1080</v>
      </c>
      <c r="B487" s="8" t="s">
        <v>1081</v>
      </c>
      <c r="C487" s="135">
        <v>2022</v>
      </c>
      <c r="D487" s="135">
        <v>0.4</v>
      </c>
      <c r="E487" s="157">
        <v>1</v>
      </c>
      <c r="F487" s="147">
        <v>15</v>
      </c>
      <c r="G487" s="168">
        <v>20.367000000000001</v>
      </c>
    </row>
    <row r="488" spans="1:7" ht="31.5" x14ac:dyDescent="0.25">
      <c r="A488" s="118" t="s">
        <v>1082</v>
      </c>
      <c r="B488" s="8" t="s">
        <v>1083</v>
      </c>
      <c r="C488" s="135">
        <v>2022</v>
      </c>
      <c r="D488" s="135">
        <v>0.4</v>
      </c>
      <c r="E488" s="157">
        <v>1</v>
      </c>
      <c r="F488" s="147">
        <v>5</v>
      </c>
      <c r="G488" s="168">
        <v>12.237399999999999</v>
      </c>
    </row>
    <row r="489" spans="1:7" ht="31.5" x14ac:dyDescent="0.25">
      <c r="A489" s="118" t="s">
        <v>1084</v>
      </c>
      <c r="B489" s="8" t="s">
        <v>1085</v>
      </c>
      <c r="C489" s="135">
        <v>2022</v>
      </c>
      <c r="D489" s="135">
        <v>0.4</v>
      </c>
      <c r="E489" s="157">
        <v>1</v>
      </c>
      <c r="F489" s="147">
        <v>9</v>
      </c>
      <c r="G489" s="168">
        <v>21.486999999999998</v>
      </c>
    </row>
    <row r="490" spans="1:7" ht="31.5" x14ac:dyDescent="0.25">
      <c r="A490" s="118" t="s">
        <v>1086</v>
      </c>
      <c r="B490" s="8" t="s">
        <v>1087</v>
      </c>
      <c r="C490" s="135">
        <v>2022</v>
      </c>
      <c r="D490" s="135">
        <v>0.4</v>
      </c>
      <c r="E490" s="157">
        <v>1</v>
      </c>
      <c r="F490" s="147">
        <v>12</v>
      </c>
      <c r="G490" s="168">
        <v>19.756</v>
      </c>
    </row>
    <row r="491" spans="1:7" ht="31.5" x14ac:dyDescent="0.25">
      <c r="A491" s="118" t="s">
        <v>1088</v>
      </c>
      <c r="B491" s="8" t="s">
        <v>847</v>
      </c>
      <c r="C491" s="135">
        <v>2022</v>
      </c>
      <c r="D491" s="135">
        <v>0.4</v>
      </c>
      <c r="E491" s="157">
        <v>1</v>
      </c>
      <c r="F491" s="147">
        <v>10</v>
      </c>
      <c r="G491" s="168">
        <v>20.544</v>
      </c>
    </row>
    <row r="492" spans="1:7" ht="31.5" x14ac:dyDescent="0.25">
      <c r="A492" s="118" t="s">
        <v>1089</v>
      </c>
      <c r="B492" s="8" t="s">
        <v>1090</v>
      </c>
      <c r="C492" s="135">
        <v>2022</v>
      </c>
      <c r="D492" s="135">
        <v>0.4</v>
      </c>
      <c r="E492" s="157">
        <v>1</v>
      </c>
      <c r="F492" s="147">
        <v>9</v>
      </c>
      <c r="G492" s="168">
        <v>20.411999999999999</v>
      </c>
    </row>
    <row r="493" spans="1:7" ht="31.5" x14ac:dyDescent="0.25">
      <c r="A493" s="118" t="s">
        <v>1091</v>
      </c>
      <c r="B493" s="8" t="s">
        <v>1092</v>
      </c>
      <c r="C493" s="135">
        <v>2022</v>
      </c>
      <c r="D493" s="135">
        <v>0.4</v>
      </c>
      <c r="E493" s="157">
        <v>1</v>
      </c>
      <c r="F493" s="147">
        <v>15</v>
      </c>
      <c r="G493" s="168">
        <v>16.812000000000001</v>
      </c>
    </row>
    <row r="494" spans="1:7" ht="31.5" x14ac:dyDescent="0.25">
      <c r="A494" s="118" t="s">
        <v>1093</v>
      </c>
      <c r="B494" s="8" t="s">
        <v>1094</v>
      </c>
      <c r="C494" s="135">
        <v>2022</v>
      </c>
      <c r="D494" s="135">
        <v>0.4</v>
      </c>
      <c r="E494" s="157">
        <v>1</v>
      </c>
      <c r="F494" s="147">
        <v>14</v>
      </c>
      <c r="G494" s="168">
        <v>20.576000000000001</v>
      </c>
    </row>
    <row r="495" spans="1:7" ht="31.5" x14ac:dyDescent="0.25">
      <c r="A495" s="118" t="s">
        <v>1095</v>
      </c>
      <c r="B495" s="8" t="s">
        <v>1096</v>
      </c>
      <c r="C495" s="135">
        <v>2022</v>
      </c>
      <c r="D495" s="135">
        <v>0.4</v>
      </c>
      <c r="E495" s="157">
        <v>1</v>
      </c>
      <c r="F495" s="147">
        <v>12</v>
      </c>
      <c r="G495" s="168">
        <v>20.420000000000002</v>
      </c>
    </row>
    <row r="496" spans="1:7" ht="31.5" x14ac:dyDescent="0.25">
      <c r="A496" s="118" t="s">
        <v>1097</v>
      </c>
      <c r="B496" s="8" t="s">
        <v>1098</v>
      </c>
      <c r="C496" s="135">
        <v>2022</v>
      </c>
      <c r="D496" s="135">
        <v>0.4</v>
      </c>
      <c r="E496" s="157">
        <v>1</v>
      </c>
      <c r="F496" s="147">
        <v>14</v>
      </c>
      <c r="G496" s="168">
        <v>19.79</v>
      </c>
    </row>
    <row r="497" spans="1:7" ht="31.5" x14ac:dyDescent="0.25">
      <c r="A497" s="118" t="s">
        <v>1099</v>
      </c>
      <c r="B497" s="8" t="s">
        <v>1100</v>
      </c>
      <c r="C497" s="135">
        <v>2022</v>
      </c>
      <c r="D497" s="135">
        <v>0.4</v>
      </c>
      <c r="E497" s="157">
        <v>1</v>
      </c>
      <c r="F497" s="147">
        <v>11</v>
      </c>
      <c r="G497" s="168">
        <v>19.931000000000001</v>
      </c>
    </row>
    <row r="498" spans="1:7" ht="31.5" x14ac:dyDescent="0.25">
      <c r="A498" s="118" t="s">
        <v>1101</v>
      </c>
      <c r="B498" s="8" t="s">
        <v>1102</v>
      </c>
      <c r="C498" s="135">
        <v>2022</v>
      </c>
      <c r="D498" s="135">
        <v>0.4</v>
      </c>
      <c r="E498" s="157">
        <v>1</v>
      </c>
      <c r="F498" s="147">
        <v>9</v>
      </c>
      <c r="G498" s="168">
        <v>19.657</v>
      </c>
    </row>
    <row r="499" spans="1:7" ht="31.5" x14ac:dyDescent="0.25">
      <c r="A499" s="118" t="s">
        <v>1103</v>
      </c>
      <c r="B499" s="8" t="s">
        <v>1104</v>
      </c>
      <c r="C499" s="135">
        <v>2022</v>
      </c>
      <c r="D499" s="135">
        <v>0.4</v>
      </c>
      <c r="E499" s="157">
        <v>1</v>
      </c>
      <c r="F499" s="147">
        <v>7</v>
      </c>
      <c r="G499" s="168">
        <v>20.992000000000001</v>
      </c>
    </row>
    <row r="500" spans="1:7" ht="31.5" x14ac:dyDescent="0.25">
      <c r="A500" s="118" t="s">
        <v>1105</v>
      </c>
      <c r="B500" s="8" t="s">
        <v>1106</v>
      </c>
      <c r="C500" s="135">
        <v>2022</v>
      </c>
      <c r="D500" s="135">
        <v>0.4</v>
      </c>
      <c r="E500" s="157">
        <v>1</v>
      </c>
      <c r="F500" s="147">
        <v>15</v>
      </c>
      <c r="G500" s="168">
        <v>19.86</v>
      </c>
    </row>
    <row r="501" spans="1:7" ht="31.5" x14ac:dyDescent="0.25">
      <c r="A501" s="118" t="s">
        <v>1107</v>
      </c>
      <c r="B501" s="8" t="s">
        <v>1108</v>
      </c>
      <c r="C501" s="135">
        <v>2022</v>
      </c>
      <c r="D501" s="135">
        <v>0.4</v>
      </c>
      <c r="E501" s="157">
        <v>1</v>
      </c>
      <c r="F501" s="147">
        <v>13</v>
      </c>
      <c r="G501" s="168">
        <v>19.756</v>
      </c>
    </row>
    <row r="502" spans="1:7" ht="31.5" x14ac:dyDescent="0.25">
      <c r="A502" s="118" t="s">
        <v>1109</v>
      </c>
      <c r="B502" s="8" t="s">
        <v>1110</v>
      </c>
      <c r="C502" s="135">
        <v>2022</v>
      </c>
      <c r="D502" s="135">
        <v>0.4</v>
      </c>
      <c r="E502" s="157">
        <v>1</v>
      </c>
      <c r="F502" s="147">
        <v>12</v>
      </c>
      <c r="G502" s="168">
        <v>19.791</v>
      </c>
    </row>
    <row r="503" spans="1:7" ht="31.5" x14ac:dyDescent="0.25">
      <c r="A503" s="118" t="s">
        <v>1111</v>
      </c>
      <c r="B503" s="8" t="s">
        <v>1112</v>
      </c>
      <c r="C503" s="135">
        <v>2022</v>
      </c>
      <c r="D503" s="135">
        <v>0.4</v>
      </c>
      <c r="E503" s="157">
        <v>1</v>
      </c>
      <c r="F503" s="147">
        <v>15</v>
      </c>
      <c r="G503" s="168">
        <v>23.606999999999999</v>
      </c>
    </row>
    <row r="504" spans="1:7" ht="31.5" x14ac:dyDescent="0.25">
      <c r="A504" s="118" t="s">
        <v>1113</v>
      </c>
      <c r="B504" s="8" t="s">
        <v>1114</v>
      </c>
      <c r="C504" s="135">
        <v>2022</v>
      </c>
      <c r="D504" s="135">
        <v>0.4</v>
      </c>
      <c r="E504" s="157">
        <v>1</v>
      </c>
      <c r="F504" s="147">
        <v>14</v>
      </c>
      <c r="G504" s="168">
        <v>20.245999999999999</v>
      </c>
    </row>
    <row r="505" spans="1:7" ht="31.5" x14ac:dyDescent="0.25">
      <c r="A505" s="118" t="s">
        <v>1115</v>
      </c>
      <c r="B505" s="8" t="s">
        <v>790</v>
      </c>
      <c r="C505" s="135">
        <v>2022</v>
      </c>
      <c r="D505" s="135">
        <v>0.4</v>
      </c>
      <c r="E505" s="157">
        <v>1</v>
      </c>
      <c r="F505" s="147">
        <v>14</v>
      </c>
      <c r="G505" s="168">
        <v>20.158000000000001</v>
      </c>
    </row>
    <row r="506" spans="1:7" ht="31.5" x14ac:dyDescent="0.25">
      <c r="A506" s="118" t="s">
        <v>1116</v>
      </c>
      <c r="B506" s="8" t="s">
        <v>1117</v>
      </c>
      <c r="C506" s="135">
        <v>2022</v>
      </c>
      <c r="D506" s="135">
        <v>0.4</v>
      </c>
      <c r="E506" s="157">
        <v>1</v>
      </c>
      <c r="F506" s="147">
        <v>15</v>
      </c>
      <c r="G506" s="168">
        <v>37.139000000000003</v>
      </c>
    </row>
    <row r="507" spans="1:7" ht="31.5" x14ac:dyDescent="0.25">
      <c r="A507" s="118" t="s">
        <v>1118</v>
      </c>
      <c r="B507" s="8" t="s">
        <v>1119</v>
      </c>
      <c r="C507" s="135">
        <v>2022</v>
      </c>
      <c r="D507" s="135">
        <v>0.4</v>
      </c>
      <c r="E507" s="157">
        <v>1</v>
      </c>
      <c r="F507" s="147">
        <v>5</v>
      </c>
      <c r="G507" s="168">
        <v>54.284999999999997</v>
      </c>
    </row>
    <row r="508" spans="1:7" ht="31.5" x14ac:dyDescent="0.25">
      <c r="A508" s="118" t="s">
        <v>1120</v>
      </c>
      <c r="B508" s="8" t="s">
        <v>1121</v>
      </c>
      <c r="C508" s="135">
        <v>2022</v>
      </c>
      <c r="D508" s="135">
        <v>0.4</v>
      </c>
      <c r="E508" s="157">
        <v>1</v>
      </c>
      <c r="F508" s="147">
        <v>14</v>
      </c>
      <c r="G508" s="168">
        <v>19.343</v>
      </c>
    </row>
    <row r="509" spans="1:7" ht="31.5" x14ac:dyDescent="0.25">
      <c r="A509" s="118" t="s">
        <v>1122</v>
      </c>
      <c r="B509" s="8" t="s">
        <v>1123</v>
      </c>
      <c r="C509" s="135">
        <v>2022</v>
      </c>
      <c r="D509" s="135">
        <v>0.4</v>
      </c>
      <c r="E509" s="157">
        <v>1</v>
      </c>
      <c r="F509" s="147">
        <v>14</v>
      </c>
      <c r="G509" s="168">
        <v>19.352</v>
      </c>
    </row>
    <row r="510" spans="1:7" ht="31.5" x14ac:dyDescent="0.25">
      <c r="A510" s="118" t="s">
        <v>1124</v>
      </c>
      <c r="B510" s="8" t="s">
        <v>1125</v>
      </c>
      <c r="C510" s="135">
        <v>2022</v>
      </c>
      <c r="D510" s="135">
        <v>0.4</v>
      </c>
      <c r="E510" s="157">
        <v>1</v>
      </c>
      <c r="F510" s="147">
        <v>5</v>
      </c>
      <c r="G510" s="168">
        <v>52.683999999999997</v>
      </c>
    </row>
    <row r="511" spans="1:7" ht="31.5" x14ac:dyDescent="0.25">
      <c r="A511" s="118" t="s">
        <v>1126</v>
      </c>
      <c r="B511" s="8" t="s">
        <v>1127</v>
      </c>
      <c r="C511" s="135">
        <v>2022</v>
      </c>
      <c r="D511" s="135">
        <v>0.4</v>
      </c>
      <c r="E511" s="157">
        <v>1</v>
      </c>
      <c r="F511" s="147">
        <v>5</v>
      </c>
      <c r="G511" s="168">
        <v>52.773000000000003</v>
      </c>
    </row>
    <row r="512" spans="1:7" ht="31.5" x14ac:dyDescent="0.25">
      <c r="A512" s="118" t="s">
        <v>1128</v>
      </c>
      <c r="B512" s="8" t="s">
        <v>1127</v>
      </c>
      <c r="C512" s="135">
        <v>2022</v>
      </c>
      <c r="D512" s="135">
        <v>0.4</v>
      </c>
      <c r="E512" s="157">
        <v>1</v>
      </c>
      <c r="F512" s="147">
        <v>5</v>
      </c>
      <c r="G512" s="168">
        <v>52.683999999999997</v>
      </c>
    </row>
    <row r="513" spans="1:7" ht="31.5" x14ac:dyDescent="0.25">
      <c r="A513" s="118" t="s">
        <v>1129</v>
      </c>
      <c r="B513" s="8" t="s">
        <v>1130</v>
      </c>
      <c r="C513" s="135">
        <v>2022</v>
      </c>
      <c r="D513" s="135">
        <v>0.4</v>
      </c>
      <c r="E513" s="157">
        <v>1</v>
      </c>
      <c r="F513" s="147">
        <v>5</v>
      </c>
      <c r="G513" s="168">
        <v>52.773000000000003</v>
      </c>
    </row>
    <row r="514" spans="1:7" ht="31.5" x14ac:dyDescent="0.25">
      <c r="A514" s="118" t="s">
        <v>1131</v>
      </c>
      <c r="B514" s="8" t="s">
        <v>1130</v>
      </c>
      <c r="C514" s="135">
        <v>2022</v>
      </c>
      <c r="D514" s="135">
        <v>0.4</v>
      </c>
      <c r="E514" s="157">
        <v>1</v>
      </c>
      <c r="F514" s="147">
        <v>5</v>
      </c>
      <c r="G514" s="168">
        <v>52.683999999999997</v>
      </c>
    </row>
    <row r="515" spans="1:7" ht="31.5" x14ac:dyDescent="0.25">
      <c r="A515" s="118" t="s">
        <v>1132</v>
      </c>
      <c r="B515" s="8" t="s">
        <v>1133</v>
      </c>
      <c r="C515" s="135">
        <v>2022</v>
      </c>
      <c r="D515" s="135">
        <v>0.4</v>
      </c>
      <c r="E515" s="157">
        <v>1</v>
      </c>
      <c r="F515" s="147">
        <v>15</v>
      </c>
      <c r="G515" s="168">
        <v>53.247999999999998</v>
      </c>
    </row>
    <row r="516" spans="1:7" ht="31.5" x14ac:dyDescent="0.25">
      <c r="A516" s="118" t="s">
        <v>1134</v>
      </c>
      <c r="B516" s="8" t="s">
        <v>1135</v>
      </c>
      <c r="C516" s="135">
        <v>2022</v>
      </c>
      <c r="D516" s="135">
        <v>0.4</v>
      </c>
      <c r="E516" s="157">
        <v>1</v>
      </c>
      <c r="F516" s="147">
        <v>15</v>
      </c>
      <c r="G516" s="168">
        <v>53.222000000000001</v>
      </c>
    </row>
    <row r="517" spans="1:7" ht="31.5" x14ac:dyDescent="0.25">
      <c r="A517" s="118" t="s">
        <v>1136</v>
      </c>
      <c r="B517" s="8" t="s">
        <v>1137</v>
      </c>
      <c r="C517" s="135">
        <v>2022</v>
      </c>
      <c r="D517" s="135">
        <v>0.4</v>
      </c>
      <c r="E517" s="157">
        <v>1</v>
      </c>
      <c r="F517" s="147">
        <v>15</v>
      </c>
      <c r="G517" s="168">
        <v>53.363</v>
      </c>
    </row>
    <row r="518" spans="1:7" ht="31.5" x14ac:dyDescent="0.25">
      <c r="A518" s="118" t="s">
        <v>1138</v>
      </c>
      <c r="B518" s="8" t="s">
        <v>1139</v>
      </c>
      <c r="C518" s="135">
        <v>2022</v>
      </c>
      <c r="D518" s="135">
        <v>0.4</v>
      </c>
      <c r="E518" s="157">
        <v>1</v>
      </c>
      <c r="F518" s="147">
        <v>15</v>
      </c>
      <c r="G518" s="168">
        <v>53.850999999999999</v>
      </c>
    </row>
    <row r="519" spans="1:7" ht="31.5" x14ac:dyDescent="0.25">
      <c r="A519" s="118" t="s">
        <v>1140</v>
      </c>
      <c r="B519" s="8" t="s">
        <v>1141</v>
      </c>
      <c r="C519" s="135">
        <v>2022</v>
      </c>
      <c r="D519" s="135">
        <v>0.4</v>
      </c>
      <c r="E519" s="157">
        <v>1</v>
      </c>
      <c r="F519" s="147">
        <v>15</v>
      </c>
      <c r="G519" s="168">
        <v>53.039000000000001</v>
      </c>
    </row>
    <row r="520" spans="1:7" ht="31.5" x14ac:dyDescent="0.25">
      <c r="A520" s="118" t="s">
        <v>1142</v>
      </c>
      <c r="B520" s="8" t="s">
        <v>1143</v>
      </c>
      <c r="C520" s="135">
        <v>2022</v>
      </c>
      <c r="D520" s="135">
        <v>0.4</v>
      </c>
      <c r="E520" s="157">
        <v>1</v>
      </c>
      <c r="F520" s="147">
        <v>15</v>
      </c>
      <c r="G520" s="168">
        <v>55.073</v>
      </c>
    </row>
    <row r="521" spans="1:7" ht="31.5" x14ac:dyDescent="0.25">
      <c r="A521" s="118" t="s">
        <v>1144</v>
      </c>
      <c r="B521" s="8" t="s">
        <v>1145</v>
      </c>
      <c r="C521" s="135">
        <v>2022</v>
      </c>
      <c r="D521" s="135">
        <v>0.4</v>
      </c>
      <c r="E521" s="157">
        <v>1</v>
      </c>
      <c r="F521" s="147">
        <v>10</v>
      </c>
      <c r="G521" s="168">
        <v>54.161999999999999</v>
      </c>
    </row>
    <row r="522" spans="1:7" ht="31.5" x14ac:dyDescent="0.25">
      <c r="A522" s="118" t="s">
        <v>1146</v>
      </c>
      <c r="B522" s="8" t="s">
        <v>1147</v>
      </c>
      <c r="C522" s="135">
        <v>2022</v>
      </c>
      <c r="D522" s="135">
        <v>0.4</v>
      </c>
      <c r="E522" s="157">
        <v>1</v>
      </c>
      <c r="F522" s="147">
        <v>15</v>
      </c>
      <c r="G522" s="168">
        <v>53.857999999999997</v>
      </c>
    </row>
    <row r="523" spans="1:7" ht="31.5" x14ac:dyDescent="0.25">
      <c r="A523" s="118" t="s">
        <v>1148</v>
      </c>
      <c r="B523" s="8" t="s">
        <v>1149</v>
      </c>
      <c r="C523" s="135">
        <v>2022</v>
      </c>
      <c r="D523" s="135">
        <v>0.4</v>
      </c>
      <c r="E523" s="157">
        <v>1</v>
      </c>
      <c r="F523" s="147">
        <v>5</v>
      </c>
      <c r="G523" s="168">
        <v>44.335000000000001</v>
      </c>
    </row>
    <row r="524" spans="1:7" ht="31.5" x14ac:dyDescent="0.25">
      <c r="A524" s="118" t="s">
        <v>1150</v>
      </c>
      <c r="B524" s="8" t="s">
        <v>1151</v>
      </c>
      <c r="C524" s="135">
        <v>2022</v>
      </c>
      <c r="D524" s="135">
        <v>0.4</v>
      </c>
      <c r="E524" s="157">
        <v>1</v>
      </c>
      <c r="F524" s="147">
        <v>13</v>
      </c>
      <c r="G524" s="168">
        <v>37.46</v>
      </c>
    </row>
    <row r="525" spans="1:7" ht="31.5" x14ac:dyDescent="0.25">
      <c r="A525" s="118" t="s">
        <v>1152</v>
      </c>
      <c r="B525" s="8" t="s">
        <v>1153</v>
      </c>
      <c r="C525" s="135">
        <v>2022</v>
      </c>
      <c r="D525" s="135">
        <v>0.4</v>
      </c>
      <c r="E525" s="157">
        <v>1</v>
      </c>
      <c r="F525" s="147">
        <v>10</v>
      </c>
      <c r="G525" s="168">
        <v>58.55</v>
      </c>
    </row>
    <row r="526" spans="1:7" ht="31.5" x14ac:dyDescent="0.25">
      <c r="A526" s="118" t="s">
        <v>1154</v>
      </c>
      <c r="B526" s="8" t="s">
        <v>881</v>
      </c>
      <c r="C526" s="135">
        <v>2022</v>
      </c>
      <c r="D526" s="135">
        <v>0.4</v>
      </c>
      <c r="E526" s="157">
        <v>1</v>
      </c>
      <c r="F526" s="147">
        <v>13</v>
      </c>
      <c r="G526" s="168">
        <v>54.276000000000003</v>
      </c>
    </row>
    <row r="527" spans="1:7" ht="31.5" x14ac:dyDescent="0.25">
      <c r="A527" s="118" t="s">
        <v>1155</v>
      </c>
      <c r="B527" s="8" t="s">
        <v>1156</v>
      </c>
      <c r="C527" s="135">
        <v>2022</v>
      </c>
      <c r="D527" s="135">
        <v>0.4</v>
      </c>
      <c r="E527" s="157">
        <v>1</v>
      </c>
      <c r="F527" s="147">
        <v>10</v>
      </c>
      <c r="G527" s="168">
        <v>36.682000000000002</v>
      </c>
    </row>
    <row r="528" spans="1:7" ht="31.5" x14ac:dyDescent="0.25">
      <c r="A528" s="118" t="s">
        <v>1157</v>
      </c>
      <c r="B528" s="8" t="s">
        <v>1158</v>
      </c>
      <c r="C528" s="135">
        <v>2022</v>
      </c>
      <c r="D528" s="135">
        <v>0.4</v>
      </c>
      <c r="E528" s="157">
        <v>1</v>
      </c>
      <c r="F528" s="147">
        <v>9</v>
      </c>
      <c r="G528" s="168">
        <v>59.506</v>
      </c>
    </row>
    <row r="529" spans="1:7" ht="31.5" x14ac:dyDescent="0.25">
      <c r="A529" s="118" t="s">
        <v>1159</v>
      </c>
      <c r="B529" s="8" t="s">
        <v>1160</v>
      </c>
      <c r="C529" s="135">
        <v>2022</v>
      </c>
      <c r="D529" s="135">
        <v>0.4</v>
      </c>
      <c r="E529" s="157">
        <v>1</v>
      </c>
      <c r="F529" s="147">
        <v>9</v>
      </c>
      <c r="G529" s="168">
        <v>52.125999999999998</v>
      </c>
    </row>
    <row r="530" spans="1:7" ht="31.5" x14ac:dyDescent="0.25">
      <c r="A530" s="118" t="s">
        <v>1161</v>
      </c>
      <c r="B530" s="8" t="s">
        <v>1162</v>
      </c>
      <c r="C530" s="135">
        <v>2022</v>
      </c>
      <c r="D530" s="135">
        <v>0.4</v>
      </c>
      <c r="E530" s="157">
        <v>1</v>
      </c>
      <c r="F530" s="147">
        <v>14</v>
      </c>
      <c r="G530" s="168">
        <v>37.512999999999998</v>
      </c>
    </row>
    <row r="531" spans="1:7" x14ac:dyDescent="0.25">
      <c r="A531" s="118" t="s">
        <v>1163</v>
      </c>
      <c r="B531" s="8" t="s">
        <v>1164</v>
      </c>
      <c r="C531" s="135">
        <v>2022</v>
      </c>
      <c r="D531" s="135">
        <v>0.4</v>
      </c>
      <c r="E531" s="157">
        <v>1</v>
      </c>
      <c r="F531" s="147">
        <v>14</v>
      </c>
      <c r="G531" s="168">
        <v>59.478999999999999</v>
      </c>
    </row>
    <row r="532" spans="1:7" ht="31.5" x14ac:dyDescent="0.25">
      <c r="A532" s="118" t="s">
        <v>1165</v>
      </c>
      <c r="B532" s="8" t="s">
        <v>889</v>
      </c>
      <c r="C532" s="135">
        <v>2022</v>
      </c>
      <c r="D532" s="135">
        <v>0.4</v>
      </c>
      <c r="E532" s="157">
        <v>1</v>
      </c>
      <c r="F532" s="147">
        <v>5</v>
      </c>
      <c r="G532" s="168">
        <v>59.481999999999999</v>
      </c>
    </row>
    <row r="533" spans="1:7" ht="31.5" x14ac:dyDescent="0.25">
      <c r="A533" s="118" t="s">
        <v>1166</v>
      </c>
      <c r="B533" s="8" t="s">
        <v>1167</v>
      </c>
      <c r="C533" s="135">
        <v>2022</v>
      </c>
      <c r="D533" s="135">
        <v>0.4</v>
      </c>
      <c r="E533" s="157">
        <v>1</v>
      </c>
      <c r="F533" s="147">
        <v>10</v>
      </c>
      <c r="G533" s="168">
        <v>53.354999999999997</v>
      </c>
    </row>
    <row r="534" spans="1:7" ht="31.5" x14ac:dyDescent="0.25">
      <c r="A534" s="118" t="s">
        <v>1168</v>
      </c>
      <c r="B534" s="8" t="s">
        <v>1169</v>
      </c>
      <c r="C534" s="135">
        <v>2022</v>
      </c>
      <c r="D534" s="135">
        <v>0.4</v>
      </c>
      <c r="E534" s="157">
        <v>1</v>
      </c>
      <c r="F534" s="147">
        <v>15</v>
      </c>
      <c r="G534" s="168">
        <v>60.9</v>
      </c>
    </row>
    <row r="535" spans="1:7" ht="31.5" x14ac:dyDescent="0.25">
      <c r="A535" s="118" t="s">
        <v>1170</v>
      </c>
      <c r="B535" s="8" t="s">
        <v>1171</v>
      </c>
      <c r="C535" s="135">
        <v>2022</v>
      </c>
      <c r="D535" s="135">
        <v>0.4</v>
      </c>
      <c r="E535" s="157">
        <v>1</v>
      </c>
      <c r="F535" s="147">
        <v>15</v>
      </c>
      <c r="G535" s="168">
        <v>60.006</v>
      </c>
    </row>
    <row r="536" spans="1:7" ht="31.5" x14ac:dyDescent="0.25">
      <c r="A536" s="118" t="s">
        <v>1172</v>
      </c>
      <c r="B536" s="8" t="s">
        <v>1173</v>
      </c>
      <c r="C536" s="135">
        <v>2022</v>
      </c>
      <c r="D536" s="135">
        <v>0.4</v>
      </c>
      <c r="E536" s="157">
        <v>1</v>
      </c>
      <c r="F536" s="147">
        <v>15</v>
      </c>
      <c r="G536" s="168">
        <v>59.966999999999999</v>
      </c>
    </row>
    <row r="537" spans="1:7" ht="31.5" x14ac:dyDescent="0.25">
      <c r="A537" s="118" t="s">
        <v>1174</v>
      </c>
      <c r="B537" s="8" t="s">
        <v>1175</v>
      </c>
      <c r="C537" s="135">
        <v>2022</v>
      </c>
      <c r="D537" s="135">
        <v>0.4</v>
      </c>
      <c r="E537" s="157">
        <v>1</v>
      </c>
      <c r="F537" s="147">
        <v>15</v>
      </c>
      <c r="G537" s="168">
        <v>62.749000000000002</v>
      </c>
    </row>
    <row r="538" spans="1:7" ht="31.5" x14ac:dyDescent="0.25">
      <c r="A538" s="118" t="s">
        <v>1176</v>
      </c>
      <c r="B538" s="8" t="s">
        <v>1177</v>
      </c>
      <c r="C538" s="135">
        <v>2022</v>
      </c>
      <c r="D538" s="135">
        <v>0.4</v>
      </c>
      <c r="E538" s="157">
        <v>1</v>
      </c>
      <c r="F538" s="147">
        <v>15</v>
      </c>
      <c r="G538" s="168">
        <v>52.997999999999998</v>
      </c>
    </row>
    <row r="539" spans="1:7" ht="31.5" x14ac:dyDescent="0.25">
      <c r="A539" s="118" t="s">
        <v>1178</v>
      </c>
      <c r="B539" s="8" t="s">
        <v>1179</v>
      </c>
      <c r="C539" s="135">
        <v>2022</v>
      </c>
      <c r="D539" s="135">
        <v>0.4</v>
      </c>
      <c r="E539" s="157">
        <v>1</v>
      </c>
      <c r="F539" s="147">
        <v>15</v>
      </c>
      <c r="G539" s="168">
        <v>53.061999999999998</v>
      </c>
    </row>
    <row r="540" spans="1:7" ht="31.5" x14ac:dyDescent="0.25">
      <c r="A540" s="118" t="s">
        <v>1180</v>
      </c>
      <c r="B540" s="8" t="s">
        <v>1181</v>
      </c>
      <c r="C540" s="135">
        <v>2022</v>
      </c>
      <c r="D540" s="135">
        <v>0.4</v>
      </c>
      <c r="E540" s="157">
        <v>1</v>
      </c>
      <c r="F540" s="147">
        <v>7</v>
      </c>
      <c r="G540" s="168">
        <v>69.275000000000006</v>
      </c>
    </row>
    <row r="541" spans="1:7" ht="31.5" x14ac:dyDescent="0.25">
      <c r="A541" s="118" t="s">
        <v>1182</v>
      </c>
      <c r="B541" s="8" t="s">
        <v>1183</v>
      </c>
      <c r="C541" s="135">
        <v>2022</v>
      </c>
      <c r="D541" s="135">
        <v>0.4</v>
      </c>
      <c r="E541" s="157">
        <v>1</v>
      </c>
      <c r="F541" s="147">
        <v>6</v>
      </c>
      <c r="G541" s="168">
        <v>52.975999999999999</v>
      </c>
    </row>
    <row r="542" spans="1:7" ht="31.5" x14ac:dyDescent="0.25">
      <c r="A542" s="118" t="s">
        <v>1184</v>
      </c>
      <c r="B542" s="8" t="s">
        <v>1185</v>
      </c>
      <c r="C542" s="135">
        <v>2022</v>
      </c>
      <c r="D542" s="135">
        <v>0.4</v>
      </c>
      <c r="E542" s="157">
        <v>1</v>
      </c>
      <c r="F542" s="147">
        <v>14</v>
      </c>
      <c r="G542" s="168">
        <v>24.568000000000001</v>
      </c>
    </row>
    <row r="543" spans="1:7" ht="31.5" x14ac:dyDescent="0.25">
      <c r="A543" s="118" t="s">
        <v>1186</v>
      </c>
      <c r="B543" s="8" t="s">
        <v>1187</v>
      </c>
      <c r="C543" s="135">
        <v>2022</v>
      </c>
      <c r="D543" s="135">
        <v>0.4</v>
      </c>
      <c r="E543" s="157">
        <v>1</v>
      </c>
      <c r="F543" s="147">
        <v>5</v>
      </c>
      <c r="G543" s="168">
        <v>36.502000000000002</v>
      </c>
    </row>
    <row r="544" spans="1:7" ht="31.5" x14ac:dyDescent="0.25">
      <c r="A544" s="118" t="s">
        <v>1188</v>
      </c>
      <c r="B544" s="8" t="s">
        <v>1189</v>
      </c>
      <c r="C544" s="135">
        <v>2022</v>
      </c>
      <c r="D544" s="135">
        <v>0.4</v>
      </c>
      <c r="E544" s="157">
        <v>1</v>
      </c>
      <c r="F544" s="147">
        <v>15</v>
      </c>
      <c r="G544" s="168">
        <v>54.165999999999997</v>
      </c>
    </row>
    <row r="545" spans="1:7" ht="31.5" x14ac:dyDescent="0.25">
      <c r="A545" s="118" t="s">
        <v>1190</v>
      </c>
      <c r="B545" s="8" t="s">
        <v>1191</v>
      </c>
      <c r="C545" s="135">
        <v>2022</v>
      </c>
      <c r="D545" s="135">
        <v>0.4</v>
      </c>
      <c r="E545" s="157">
        <v>1</v>
      </c>
      <c r="F545" s="147">
        <v>3</v>
      </c>
      <c r="G545" s="168">
        <v>53.19</v>
      </c>
    </row>
    <row r="546" spans="1:7" ht="31.5" x14ac:dyDescent="0.25">
      <c r="A546" s="118" t="s">
        <v>1192</v>
      </c>
      <c r="B546" s="160" t="s">
        <v>1193</v>
      </c>
      <c r="C546" s="135">
        <v>2022</v>
      </c>
      <c r="D546" s="135">
        <v>0.4</v>
      </c>
      <c r="E546" s="157">
        <v>1</v>
      </c>
      <c r="F546" s="147">
        <v>40</v>
      </c>
      <c r="G546" s="168">
        <v>35.624000000000002</v>
      </c>
    </row>
    <row r="547" spans="1:7" ht="31.5" x14ac:dyDescent="0.25">
      <c r="A547" s="118" t="s">
        <v>1194</v>
      </c>
      <c r="B547" s="159" t="s">
        <v>1195</v>
      </c>
      <c r="C547" s="135">
        <v>2022</v>
      </c>
      <c r="D547" s="135">
        <v>0.4</v>
      </c>
      <c r="E547" s="157">
        <v>1</v>
      </c>
      <c r="F547" s="147">
        <v>20</v>
      </c>
      <c r="G547" s="168">
        <v>39.531999999999996</v>
      </c>
    </row>
    <row r="548" spans="1:7" ht="31.5" x14ac:dyDescent="0.25">
      <c r="A548" s="118" t="s">
        <v>1196</v>
      </c>
      <c r="B548" s="159" t="s">
        <v>1197</v>
      </c>
      <c r="C548" s="135">
        <v>2022</v>
      </c>
      <c r="D548" s="135">
        <v>0.4</v>
      </c>
      <c r="E548" s="157">
        <v>1</v>
      </c>
      <c r="F548" s="147">
        <v>65</v>
      </c>
      <c r="G548" s="168">
        <v>20.332000000000001</v>
      </c>
    </row>
    <row r="549" spans="1:7" ht="31.5" x14ac:dyDescent="0.25">
      <c r="A549" s="118" t="s">
        <v>1198</v>
      </c>
      <c r="B549" s="159" t="s">
        <v>1199</v>
      </c>
      <c r="C549" s="135">
        <v>2022</v>
      </c>
      <c r="D549" s="135">
        <v>0.4</v>
      </c>
      <c r="E549" s="157">
        <v>1</v>
      </c>
      <c r="F549" s="147">
        <v>40</v>
      </c>
      <c r="G549" s="168">
        <v>52.826000000000001</v>
      </c>
    </row>
    <row r="550" spans="1:7" ht="31.5" x14ac:dyDescent="0.25">
      <c r="A550" s="118" t="s">
        <v>1200</v>
      </c>
      <c r="B550" s="159" t="s">
        <v>1201</v>
      </c>
      <c r="C550" s="135">
        <v>2022</v>
      </c>
      <c r="D550" s="135">
        <v>0.4</v>
      </c>
      <c r="E550" s="157">
        <v>1</v>
      </c>
      <c r="F550" s="147">
        <v>35</v>
      </c>
      <c r="G550" s="168">
        <v>89.192999999999998</v>
      </c>
    </row>
    <row r="551" spans="1:7" ht="47.25" x14ac:dyDescent="0.25">
      <c r="A551" s="118" t="s">
        <v>1202</v>
      </c>
      <c r="B551" s="159" t="s">
        <v>1203</v>
      </c>
      <c r="C551" s="135">
        <v>2022</v>
      </c>
      <c r="D551" s="135">
        <v>0.4</v>
      </c>
      <c r="E551" s="157">
        <v>1</v>
      </c>
      <c r="F551" s="147">
        <v>50</v>
      </c>
      <c r="G551" s="168">
        <v>20.027000000000001</v>
      </c>
    </row>
    <row r="552" spans="1:7" x14ac:dyDescent="0.25">
      <c r="A552" s="162" t="s">
        <v>153</v>
      </c>
      <c r="B552" s="163" t="s">
        <v>1204</v>
      </c>
      <c r="C552" s="163"/>
      <c r="D552" s="164"/>
      <c r="E552" s="165">
        <f>SUM(E553:E556)</f>
        <v>4</v>
      </c>
      <c r="F552" s="223">
        <f t="shared" ref="F552:G552" si="18">SUM(F553:F556)</f>
        <v>760</v>
      </c>
      <c r="G552" s="227">
        <f t="shared" si="18"/>
        <v>92.304320000000004</v>
      </c>
    </row>
    <row r="553" spans="1:7" x14ac:dyDescent="0.25">
      <c r="A553" s="167" t="s">
        <v>275</v>
      </c>
      <c r="B553" s="161" t="s">
        <v>1205</v>
      </c>
      <c r="C553" s="135">
        <v>2022</v>
      </c>
      <c r="D553" s="135">
        <v>0.4</v>
      </c>
      <c r="E553" s="157">
        <v>1</v>
      </c>
      <c r="F553" s="147">
        <v>150</v>
      </c>
      <c r="G553" s="168">
        <v>21.878</v>
      </c>
    </row>
    <row r="554" spans="1:7" ht="31.5" x14ac:dyDescent="0.25">
      <c r="A554" s="167" t="s">
        <v>292</v>
      </c>
      <c r="B554" s="159" t="s">
        <v>1206</v>
      </c>
      <c r="C554" s="135">
        <v>2022</v>
      </c>
      <c r="D554" s="135">
        <v>0.4</v>
      </c>
      <c r="E554" s="157">
        <v>1</v>
      </c>
      <c r="F554" s="147">
        <v>130</v>
      </c>
      <c r="G554" s="168">
        <v>22.896999999999998</v>
      </c>
    </row>
    <row r="555" spans="1:7" ht="31.5" x14ac:dyDescent="0.25">
      <c r="A555" s="167" t="s">
        <v>293</v>
      </c>
      <c r="B555" s="159" t="s">
        <v>1207</v>
      </c>
      <c r="C555" s="135">
        <v>2022</v>
      </c>
      <c r="D555" s="135">
        <v>0.4</v>
      </c>
      <c r="E555" s="157">
        <v>1</v>
      </c>
      <c r="F555" s="147">
        <v>80</v>
      </c>
      <c r="G555" s="168">
        <v>23.632999999999999</v>
      </c>
    </row>
    <row r="556" spans="1:7" ht="31.5" x14ac:dyDescent="0.25">
      <c r="A556" s="167" t="s">
        <v>294</v>
      </c>
      <c r="B556" s="159" t="s">
        <v>663</v>
      </c>
      <c r="C556" s="135">
        <v>2022</v>
      </c>
      <c r="D556" s="135">
        <v>0.4</v>
      </c>
      <c r="E556" s="157">
        <v>1</v>
      </c>
      <c r="F556" s="147">
        <v>400</v>
      </c>
      <c r="G556" s="168">
        <v>23.896319999999999</v>
      </c>
    </row>
    <row r="557" spans="1:7" x14ac:dyDescent="0.25">
      <c r="A557" s="162" t="s">
        <v>154</v>
      </c>
      <c r="B557" s="163" t="s">
        <v>1208</v>
      </c>
      <c r="C557" s="163"/>
      <c r="D557" s="164">
        <v>10</v>
      </c>
      <c r="E557" s="165">
        <f>SUM(E558:E601)</f>
        <v>44</v>
      </c>
      <c r="F557" s="166">
        <f>SUM(F558:F601)</f>
        <v>18928</v>
      </c>
      <c r="G557" s="227">
        <f>SUM(G558:G601)</f>
        <v>9122.5827599999957</v>
      </c>
    </row>
    <row r="558" spans="1:7" ht="31.5" x14ac:dyDescent="0.25">
      <c r="A558" s="118" t="s">
        <v>276</v>
      </c>
      <c r="B558" s="134" t="s">
        <v>515</v>
      </c>
      <c r="C558" s="112">
        <v>2021</v>
      </c>
      <c r="D558" s="112" t="s">
        <v>278</v>
      </c>
      <c r="E558" s="56">
        <v>1</v>
      </c>
      <c r="F558" s="57">
        <v>80</v>
      </c>
      <c r="G558" s="226">
        <v>171.85257999999999</v>
      </c>
    </row>
    <row r="559" spans="1:7" ht="31.5" x14ac:dyDescent="0.25">
      <c r="A559" s="118" t="s">
        <v>308</v>
      </c>
      <c r="B559" s="134" t="s">
        <v>516</v>
      </c>
      <c r="C559" s="112">
        <v>2021</v>
      </c>
      <c r="D559" s="112" t="s">
        <v>278</v>
      </c>
      <c r="E559" s="56">
        <v>1</v>
      </c>
      <c r="F559" s="57">
        <v>90</v>
      </c>
      <c r="G559" s="226">
        <v>171.85257999999999</v>
      </c>
    </row>
    <row r="560" spans="1:7" ht="31.5" x14ac:dyDescent="0.25">
      <c r="A560" s="118" t="s">
        <v>309</v>
      </c>
      <c r="B560" s="134" t="s">
        <v>517</v>
      </c>
      <c r="C560" s="112">
        <v>2021</v>
      </c>
      <c r="D560" s="112" t="s">
        <v>278</v>
      </c>
      <c r="E560" s="56">
        <v>1</v>
      </c>
      <c r="F560" s="57">
        <v>98</v>
      </c>
      <c r="G560" s="226">
        <v>174.03779</v>
      </c>
    </row>
    <row r="561" spans="1:7" ht="31.5" x14ac:dyDescent="0.25">
      <c r="A561" s="118" t="s">
        <v>310</v>
      </c>
      <c r="B561" s="134" t="s">
        <v>518</v>
      </c>
      <c r="C561" s="112">
        <v>2021</v>
      </c>
      <c r="D561" s="112" t="s">
        <v>278</v>
      </c>
      <c r="E561" s="56">
        <v>1</v>
      </c>
      <c r="F561" s="57">
        <v>145</v>
      </c>
      <c r="G561" s="226">
        <v>172.10381000000001</v>
      </c>
    </row>
    <row r="562" spans="1:7" ht="31.5" x14ac:dyDescent="0.25">
      <c r="A562" s="118" t="s">
        <v>311</v>
      </c>
      <c r="B562" s="134" t="s">
        <v>519</v>
      </c>
      <c r="C562" s="112">
        <v>2021</v>
      </c>
      <c r="D562" s="112" t="s">
        <v>278</v>
      </c>
      <c r="E562" s="56">
        <v>1</v>
      </c>
      <c r="F562" s="57">
        <v>150</v>
      </c>
      <c r="G562" s="226">
        <v>176.3201</v>
      </c>
    </row>
    <row r="563" spans="1:7" ht="31.5" x14ac:dyDescent="0.25">
      <c r="A563" s="118" t="s">
        <v>312</v>
      </c>
      <c r="B563" s="134" t="s">
        <v>520</v>
      </c>
      <c r="C563" s="112">
        <v>2021</v>
      </c>
      <c r="D563" s="112" t="s">
        <v>278</v>
      </c>
      <c r="E563" s="56">
        <v>1</v>
      </c>
      <c r="F563" s="57">
        <v>140</v>
      </c>
      <c r="G563" s="226">
        <v>172.84347</v>
      </c>
    </row>
    <row r="564" spans="1:7" ht="31.5" x14ac:dyDescent="0.25">
      <c r="A564" s="118" t="s">
        <v>313</v>
      </c>
      <c r="B564" s="134" t="s">
        <v>521</v>
      </c>
      <c r="C564" s="112">
        <v>2021</v>
      </c>
      <c r="D564" s="112" t="s">
        <v>278</v>
      </c>
      <c r="E564" s="56">
        <v>1</v>
      </c>
      <c r="F564" s="57">
        <v>60</v>
      </c>
      <c r="G564" s="226">
        <v>196.32468</v>
      </c>
    </row>
    <row r="565" spans="1:7" ht="31.5" x14ac:dyDescent="0.25">
      <c r="A565" s="118" t="s">
        <v>314</v>
      </c>
      <c r="B565" s="134" t="s">
        <v>522</v>
      </c>
      <c r="C565" s="112">
        <v>2021</v>
      </c>
      <c r="D565" s="112" t="s">
        <v>278</v>
      </c>
      <c r="E565" s="56">
        <v>1</v>
      </c>
      <c r="F565" s="57">
        <v>80</v>
      </c>
      <c r="G565" s="226">
        <v>196.02366999999998</v>
      </c>
    </row>
    <row r="566" spans="1:7" ht="31.5" x14ac:dyDescent="0.25">
      <c r="A566" s="118" t="s">
        <v>315</v>
      </c>
      <c r="B566" s="134" t="s">
        <v>523</v>
      </c>
      <c r="C566" s="112">
        <v>2021</v>
      </c>
      <c r="D566" s="112" t="s">
        <v>278</v>
      </c>
      <c r="E566" s="56">
        <v>1</v>
      </c>
      <c r="F566" s="57">
        <v>120</v>
      </c>
      <c r="G566" s="226">
        <v>202.74353999999997</v>
      </c>
    </row>
    <row r="567" spans="1:7" ht="31.5" x14ac:dyDescent="0.25">
      <c r="A567" s="118" t="s">
        <v>316</v>
      </c>
      <c r="B567" s="134" t="s">
        <v>524</v>
      </c>
      <c r="C567" s="112">
        <v>2021</v>
      </c>
      <c r="D567" s="112" t="s">
        <v>278</v>
      </c>
      <c r="E567" s="56">
        <v>1</v>
      </c>
      <c r="F567" s="57">
        <v>150</v>
      </c>
      <c r="G567" s="226">
        <v>202.74316000000002</v>
      </c>
    </row>
    <row r="568" spans="1:7" ht="31.5" x14ac:dyDescent="0.25">
      <c r="A568" s="118" t="s">
        <v>317</v>
      </c>
      <c r="B568" s="134" t="s">
        <v>525</v>
      </c>
      <c r="C568" s="112">
        <v>2021</v>
      </c>
      <c r="D568" s="112" t="s">
        <v>278</v>
      </c>
      <c r="E568" s="56">
        <v>1</v>
      </c>
      <c r="F568" s="57">
        <v>100</v>
      </c>
      <c r="G568" s="226">
        <v>227.02461</v>
      </c>
    </row>
    <row r="569" spans="1:7" ht="31.5" x14ac:dyDescent="0.25">
      <c r="A569" s="118" t="s">
        <v>318</v>
      </c>
      <c r="B569" s="134" t="s">
        <v>526</v>
      </c>
      <c r="C569" s="112">
        <v>2021</v>
      </c>
      <c r="D569" s="112" t="s">
        <v>278</v>
      </c>
      <c r="E569" s="56">
        <v>1</v>
      </c>
      <c r="F569" s="57">
        <v>100</v>
      </c>
      <c r="G569" s="226">
        <v>210.70544000000001</v>
      </c>
    </row>
    <row r="570" spans="1:7" ht="31.5" x14ac:dyDescent="0.25">
      <c r="A570" s="118" t="s">
        <v>319</v>
      </c>
      <c r="B570" s="134" t="s">
        <v>527</v>
      </c>
      <c r="C570" s="112">
        <v>2021</v>
      </c>
      <c r="D570" s="112" t="s">
        <v>278</v>
      </c>
      <c r="E570" s="56">
        <v>1</v>
      </c>
      <c r="F570" s="57">
        <v>140</v>
      </c>
      <c r="G570" s="226">
        <v>199.54687999999999</v>
      </c>
    </row>
    <row r="571" spans="1:7" ht="31.5" x14ac:dyDescent="0.25">
      <c r="A571" s="118" t="s">
        <v>320</v>
      </c>
      <c r="B571" s="134" t="s">
        <v>528</v>
      </c>
      <c r="C571" s="112">
        <v>2021</v>
      </c>
      <c r="D571" s="112" t="s">
        <v>278</v>
      </c>
      <c r="E571" s="56">
        <v>1</v>
      </c>
      <c r="F571" s="57">
        <v>30</v>
      </c>
      <c r="G571" s="226">
        <v>198.56925999999999</v>
      </c>
    </row>
    <row r="572" spans="1:7" ht="31.5" x14ac:dyDescent="0.25">
      <c r="A572" s="118" t="s">
        <v>321</v>
      </c>
      <c r="B572" s="134" t="s">
        <v>529</v>
      </c>
      <c r="C572" s="112">
        <v>2021</v>
      </c>
      <c r="D572" s="112" t="s">
        <v>278</v>
      </c>
      <c r="E572" s="56">
        <v>1</v>
      </c>
      <c r="F572" s="57">
        <v>650</v>
      </c>
      <c r="G572" s="226">
        <v>203.55726999999999</v>
      </c>
    </row>
    <row r="573" spans="1:7" ht="31.5" x14ac:dyDescent="0.25">
      <c r="A573" s="118" t="s">
        <v>322</v>
      </c>
      <c r="B573" s="134" t="s">
        <v>530</v>
      </c>
      <c r="C573" s="112">
        <v>2021</v>
      </c>
      <c r="D573" s="112" t="s">
        <v>278</v>
      </c>
      <c r="E573" s="56">
        <v>1</v>
      </c>
      <c r="F573" s="57">
        <v>400</v>
      </c>
      <c r="G573" s="226">
        <v>243.95428000000004</v>
      </c>
    </row>
    <row r="574" spans="1:7" ht="31.5" x14ac:dyDescent="0.25">
      <c r="A574" s="118" t="s">
        <v>323</v>
      </c>
      <c r="B574" s="134" t="s">
        <v>531</v>
      </c>
      <c r="C574" s="112">
        <v>2021</v>
      </c>
      <c r="D574" s="112" t="s">
        <v>278</v>
      </c>
      <c r="E574" s="56">
        <v>1</v>
      </c>
      <c r="F574" s="57">
        <v>350</v>
      </c>
      <c r="G574" s="226">
        <v>173.35093000000001</v>
      </c>
    </row>
    <row r="575" spans="1:7" ht="31.5" x14ac:dyDescent="0.25">
      <c r="A575" s="118" t="s">
        <v>324</v>
      </c>
      <c r="B575" s="134" t="s">
        <v>532</v>
      </c>
      <c r="C575" s="112">
        <v>2021</v>
      </c>
      <c r="D575" s="112" t="s">
        <v>278</v>
      </c>
      <c r="E575" s="56">
        <v>1</v>
      </c>
      <c r="F575" s="57">
        <v>400</v>
      </c>
      <c r="G575" s="226">
        <v>171.85257000000001</v>
      </c>
    </row>
    <row r="576" spans="1:7" ht="31.5" x14ac:dyDescent="0.25">
      <c r="A576" s="118" t="s">
        <v>325</v>
      </c>
      <c r="B576" s="134" t="s">
        <v>533</v>
      </c>
      <c r="C576" s="112">
        <v>2021</v>
      </c>
      <c r="D576" s="112" t="s">
        <v>278</v>
      </c>
      <c r="E576" s="56">
        <v>1</v>
      </c>
      <c r="F576" s="57">
        <v>160</v>
      </c>
      <c r="G576" s="226">
        <v>171.85338000000002</v>
      </c>
    </row>
    <row r="577" spans="1:7" ht="31.5" x14ac:dyDescent="0.25">
      <c r="A577" s="118" t="s">
        <v>326</v>
      </c>
      <c r="B577" s="134" t="s">
        <v>534</v>
      </c>
      <c r="C577" s="112">
        <v>2021</v>
      </c>
      <c r="D577" s="112" t="s">
        <v>278</v>
      </c>
      <c r="E577" s="56">
        <v>1</v>
      </c>
      <c r="F577" s="57">
        <v>350</v>
      </c>
      <c r="G577" s="226">
        <v>176.45354999999998</v>
      </c>
    </row>
    <row r="578" spans="1:7" ht="31.5" x14ac:dyDescent="0.25">
      <c r="A578" s="118" t="s">
        <v>327</v>
      </c>
      <c r="B578" s="134" t="s">
        <v>509</v>
      </c>
      <c r="C578" s="112">
        <v>2021</v>
      </c>
      <c r="D578" s="112" t="s">
        <v>278</v>
      </c>
      <c r="E578" s="56">
        <v>1</v>
      </c>
      <c r="F578" s="57">
        <v>600</v>
      </c>
      <c r="G578" s="226">
        <v>181.16590000000002</v>
      </c>
    </row>
    <row r="579" spans="1:7" ht="31.5" x14ac:dyDescent="0.25">
      <c r="A579" s="118" t="s">
        <v>328</v>
      </c>
      <c r="B579" s="134" t="s">
        <v>508</v>
      </c>
      <c r="C579" s="112">
        <v>2021</v>
      </c>
      <c r="D579" s="112" t="s">
        <v>278</v>
      </c>
      <c r="E579" s="56">
        <v>1</v>
      </c>
      <c r="F579" s="57">
        <v>200</v>
      </c>
      <c r="G579" s="226">
        <v>199.55654999999999</v>
      </c>
    </row>
    <row r="580" spans="1:7" ht="31.5" x14ac:dyDescent="0.25">
      <c r="A580" s="118" t="s">
        <v>329</v>
      </c>
      <c r="B580" s="134" t="s">
        <v>507</v>
      </c>
      <c r="C580" s="112">
        <v>2021</v>
      </c>
      <c r="D580" s="112" t="s">
        <v>278</v>
      </c>
      <c r="E580" s="56">
        <v>1</v>
      </c>
      <c r="F580" s="57">
        <v>150</v>
      </c>
      <c r="G580" s="226">
        <v>180.12486000000001</v>
      </c>
    </row>
    <row r="581" spans="1:7" x14ac:dyDescent="0.25">
      <c r="A581" s="118" t="s">
        <v>665</v>
      </c>
      <c r="B581" s="158" t="s">
        <v>1209</v>
      </c>
      <c r="C581" s="112">
        <v>2022</v>
      </c>
      <c r="D581" s="112">
        <v>10</v>
      </c>
      <c r="E581" s="43">
        <v>1</v>
      </c>
      <c r="F581" s="147">
        <v>50</v>
      </c>
      <c r="G581" s="168">
        <v>218.137</v>
      </c>
    </row>
    <row r="582" spans="1:7" x14ac:dyDescent="0.25">
      <c r="A582" s="118" t="s">
        <v>666</v>
      </c>
      <c r="B582" s="161" t="s">
        <v>1210</v>
      </c>
      <c r="C582" s="112">
        <v>2022</v>
      </c>
      <c r="D582" s="112">
        <v>10</v>
      </c>
      <c r="E582" s="43">
        <v>1</v>
      </c>
      <c r="F582" s="147">
        <v>80</v>
      </c>
      <c r="G582" s="168">
        <v>230.94900000000001</v>
      </c>
    </row>
    <row r="583" spans="1:7" x14ac:dyDescent="0.25">
      <c r="A583" s="118" t="s">
        <v>667</v>
      </c>
      <c r="B583" s="161" t="s">
        <v>1211</v>
      </c>
      <c r="C583" s="112">
        <v>2022</v>
      </c>
      <c r="D583" s="112">
        <v>10</v>
      </c>
      <c r="E583" s="43">
        <v>1</v>
      </c>
      <c r="F583" s="147">
        <v>60</v>
      </c>
      <c r="G583" s="168">
        <v>213.73400000000001</v>
      </c>
    </row>
    <row r="584" spans="1:7" x14ac:dyDescent="0.25">
      <c r="A584" s="118" t="s">
        <v>668</v>
      </c>
      <c r="B584" s="159" t="s">
        <v>1212</v>
      </c>
      <c r="C584" s="112">
        <v>2022</v>
      </c>
      <c r="D584" s="112">
        <v>10</v>
      </c>
      <c r="E584" s="43">
        <v>1</v>
      </c>
      <c r="F584" s="147">
        <v>70</v>
      </c>
      <c r="G584" s="168">
        <v>218.24100000000001</v>
      </c>
    </row>
    <row r="585" spans="1:7" x14ac:dyDescent="0.25">
      <c r="A585" s="118" t="s">
        <v>669</v>
      </c>
      <c r="B585" s="159" t="s">
        <v>661</v>
      </c>
      <c r="C585" s="112">
        <v>2022</v>
      </c>
      <c r="D585" s="112">
        <v>10</v>
      </c>
      <c r="E585" s="43">
        <v>1</v>
      </c>
      <c r="F585" s="147">
        <v>120</v>
      </c>
      <c r="G585" s="168">
        <v>215.83099999999999</v>
      </c>
    </row>
    <row r="586" spans="1:7" x14ac:dyDescent="0.25">
      <c r="A586" s="118" t="s">
        <v>670</v>
      </c>
      <c r="B586" s="159" t="s">
        <v>1213</v>
      </c>
      <c r="C586" s="112">
        <v>2022</v>
      </c>
      <c r="D586" s="112">
        <v>10</v>
      </c>
      <c r="E586" s="43">
        <v>1</v>
      </c>
      <c r="F586" s="147">
        <v>150</v>
      </c>
      <c r="G586" s="168">
        <v>221.36099999999999</v>
      </c>
    </row>
    <row r="587" spans="1:7" x14ac:dyDescent="0.25">
      <c r="A587" s="118" t="s">
        <v>671</v>
      </c>
      <c r="B587" s="159" t="s">
        <v>1214</v>
      </c>
      <c r="C587" s="112">
        <v>2022</v>
      </c>
      <c r="D587" s="112">
        <v>10</v>
      </c>
      <c r="E587" s="43">
        <v>1</v>
      </c>
      <c r="F587" s="147">
        <v>100</v>
      </c>
      <c r="G587" s="168">
        <v>213.05500000000001</v>
      </c>
    </row>
    <row r="588" spans="1:7" x14ac:dyDescent="0.25">
      <c r="A588" s="118" t="s">
        <v>672</v>
      </c>
      <c r="B588" s="159" t="s">
        <v>664</v>
      </c>
      <c r="C588" s="112">
        <v>2022</v>
      </c>
      <c r="D588" s="112">
        <v>10</v>
      </c>
      <c r="E588" s="43">
        <v>1</v>
      </c>
      <c r="F588" s="147">
        <v>145</v>
      </c>
      <c r="G588" s="168">
        <v>212.041</v>
      </c>
    </row>
    <row r="589" spans="1:7" x14ac:dyDescent="0.25">
      <c r="A589" s="118" t="s">
        <v>673</v>
      </c>
      <c r="B589" s="159" t="s">
        <v>662</v>
      </c>
      <c r="C589" s="112">
        <v>2022</v>
      </c>
      <c r="D589" s="112">
        <v>10</v>
      </c>
      <c r="E589" s="43">
        <v>1</v>
      </c>
      <c r="F589" s="147">
        <v>150</v>
      </c>
      <c r="G589" s="168">
        <v>216.28399999999999</v>
      </c>
    </row>
    <row r="590" spans="1:7" x14ac:dyDescent="0.25">
      <c r="A590" s="118" t="s">
        <v>674</v>
      </c>
      <c r="B590" s="159" t="s">
        <v>1215</v>
      </c>
      <c r="C590" s="112">
        <v>2022</v>
      </c>
      <c r="D590" s="112">
        <v>10</v>
      </c>
      <c r="E590" s="43">
        <v>1</v>
      </c>
      <c r="F590" s="147">
        <v>150</v>
      </c>
      <c r="G590" s="168">
        <v>255.56200000000001</v>
      </c>
    </row>
    <row r="591" spans="1:7" x14ac:dyDescent="0.25">
      <c r="A591" s="118" t="s">
        <v>1216</v>
      </c>
      <c r="B591" s="134" t="s">
        <v>699</v>
      </c>
      <c r="C591" s="43">
        <v>2022</v>
      </c>
      <c r="D591" s="43">
        <v>10</v>
      </c>
      <c r="E591" s="43">
        <v>1</v>
      </c>
      <c r="F591" s="65">
        <v>250</v>
      </c>
      <c r="G591" s="228">
        <v>219.93754999999999</v>
      </c>
    </row>
    <row r="592" spans="1:7" x14ac:dyDescent="0.25">
      <c r="A592" s="118" t="s">
        <v>1217</v>
      </c>
      <c r="B592" s="68" t="s">
        <v>654</v>
      </c>
      <c r="C592" s="43">
        <v>2022</v>
      </c>
      <c r="D592" s="43">
        <v>10</v>
      </c>
      <c r="E592" s="43">
        <v>1</v>
      </c>
      <c r="F592" s="65">
        <v>200</v>
      </c>
      <c r="G592" s="228">
        <v>213.55581999999998</v>
      </c>
    </row>
    <row r="593" spans="1:7" x14ac:dyDescent="0.25">
      <c r="A593" s="118" t="s">
        <v>1218</v>
      </c>
      <c r="B593" s="68" t="s">
        <v>655</v>
      </c>
      <c r="C593" s="43">
        <v>2022</v>
      </c>
      <c r="D593" s="43">
        <v>10</v>
      </c>
      <c r="E593" s="43">
        <v>1</v>
      </c>
      <c r="F593" s="65">
        <v>220</v>
      </c>
      <c r="G593" s="228">
        <v>226.60733999999999</v>
      </c>
    </row>
    <row r="594" spans="1:7" x14ac:dyDescent="0.25">
      <c r="A594" s="118" t="s">
        <v>1219</v>
      </c>
      <c r="B594" s="68" t="s">
        <v>656</v>
      </c>
      <c r="C594" s="43">
        <v>2022</v>
      </c>
      <c r="D594" s="43">
        <v>10</v>
      </c>
      <c r="E594" s="43">
        <v>1</v>
      </c>
      <c r="F594" s="65">
        <v>4700</v>
      </c>
      <c r="G594" s="228">
        <v>217.96458999999999</v>
      </c>
    </row>
    <row r="595" spans="1:7" x14ac:dyDescent="0.25">
      <c r="A595" s="118" t="s">
        <v>1220</v>
      </c>
      <c r="B595" s="68" t="s">
        <v>657</v>
      </c>
      <c r="C595" s="43">
        <v>2022</v>
      </c>
      <c r="D595" s="43">
        <v>10</v>
      </c>
      <c r="E595" s="43">
        <v>1</v>
      </c>
      <c r="F595" s="65">
        <v>4700</v>
      </c>
      <c r="G595" s="228">
        <v>217.96458999999999</v>
      </c>
    </row>
    <row r="596" spans="1:7" x14ac:dyDescent="0.25">
      <c r="A596" s="118" t="s">
        <v>1221</v>
      </c>
      <c r="B596" s="68" t="s">
        <v>658</v>
      </c>
      <c r="C596" s="43">
        <v>2022</v>
      </c>
      <c r="D596" s="43">
        <v>10</v>
      </c>
      <c r="E596" s="43">
        <v>1</v>
      </c>
      <c r="F596" s="65">
        <v>200</v>
      </c>
      <c r="G596" s="228">
        <v>218.17658</v>
      </c>
    </row>
    <row r="597" spans="1:7" x14ac:dyDescent="0.25">
      <c r="A597" s="118" t="s">
        <v>1222</v>
      </c>
      <c r="B597" s="68" t="s">
        <v>659</v>
      </c>
      <c r="C597" s="43">
        <v>2022</v>
      </c>
      <c r="D597" s="43">
        <v>10</v>
      </c>
      <c r="E597" s="43">
        <v>1</v>
      </c>
      <c r="F597" s="65">
        <v>260</v>
      </c>
      <c r="G597" s="228">
        <v>216.70507999999998</v>
      </c>
    </row>
    <row r="598" spans="1:7" x14ac:dyDescent="0.25">
      <c r="A598" s="118" t="s">
        <v>1223</v>
      </c>
      <c r="B598" s="68" t="s">
        <v>660</v>
      </c>
      <c r="C598" s="43">
        <v>2022</v>
      </c>
      <c r="D598" s="43">
        <v>10</v>
      </c>
      <c r="E598" s="43">
        <v>1</v>
      </c>
      <c r="F598" s="65">
        <v>1670</v>
      </c>
      <c r="G598" s="228">
        <v>221.82579000000001</v>
      </c>
    </row>
    <row r="599" spans="1:7" x14ac:dyDescent="0.25">
      <c r="A599" s="118" t="s">
        <v>1224</v>
      </c>
      <c r="B599" s="68" t="s">
        <v>661</v>
      </c>
      <c r="C599" s="43">
        <v>2022</v>
      </c>
      <c r="D599" s="43">
        <v>10</v>
      </c>
      <c r="E599" s="43">
        <v>1</v>
      </c>
      <c r="F599" s="65">
        <v>250</v>
      </c>
      <c r="G599" s="228">
        <v>235.41074</v>
      </c>
    </row>
    <row r="600" spans="1:7" x14ac:dyDescent="0.25">
      <c r="A600" s="118" t="s">
        <v>1225</v>
      </c>
      <c r="B600" s="169" t="s">
        <v>662</v>
      </c>
      <c r="C600" s="43">
        <v>2022</v>
      </c>
      <c r="D600" s="43">
        <v>10</v>
      </c>
      <c r="E600" s="43">
        <v>1</v>
      </c>
      <c r="F600" s="65">
        <v>160</v>
      </c>
      <c r="G600" s="228">
        <v>214.89669000000001</v>
      </c>
    </row>
    <row r="601" spans="1:7" x14ac:dyDescent="0.25">
      <c r="A601" s="118" t="s">
        <v>1226</v>
      </c>
      <c r="B601" s="169" t="s">
        <v>664</v>
      </c>
      <c r="C601" s="43">
        <v>2022</v>
      </c>
      <c r="D601" s="43">
        <v>10</v>
      </c>
      <c r="E601" s="43">
        <v>1</v>
      </c>
      <c r="F601" s="65">
        <v>500</v>
      </c>
      <c r="G601" s="228">
        <v>329.78213</v>
      </c>
    </row>
    <row r="605" spans="1:7" ht="16.5" hidden="1" thickBot="1" x14ac:dyDescent="0.3"/>
    <row r="606" spans="1:7" ht="16.5" hidden="1" thickBot="1" x14ac:dyDescent="0.3">
      <c r="B606" s="170"/>
      <c r="C606" s="171">
        <v>2020</v>
      </c>
      <c r="D606" s="171">
        <v>2021</v>
      </c>
      <c r="E606" s="171">
        <v>2022</v>
      </c>
      <c r="F606" s="172"/>
      <c r="G606" s="171" t="s">
        <v>701</v>
      </c>
    </row>
    <row r="607" spans="1:7" ht="16.5" hidden="1" thickBot="1" x14ac:dyDescent="0.3">
      <c r="B607" s="173" t="s">
        <v>1229</v>
      </c>
      <c r="C607" s="171">
        <f>C608+C609+C610+C611+C612+C613</f>
        <v>66</v>
      </c>
      <c r="D607" s="171">
        <f t="shared" ref="D607:G607" si="19">D608+D609+D610+D611+D612+D613</f>
        <v>91</v>
      </c>
      <c r="E607" s="171">
        <f t="shared" si="19"/>
        <v>98</v>
      </c>
      <c r="F607" s="174"/>
      <c r="G607" s="171">
        <f t="shared" si="19"/>
        <v>255</v>
      </c>
    </row>
    <row r="608" spans="1:7" hidden="1" x14ac:dyDescent="0.25">
      <c r="B608" s="175" t="s">
        <v>702</v>
      </c>
      <c r="C608" s="176">
        <v>54</v>
      </c>
      <c r="D608" s="176">
        <v>66</v>
      </c>
      <c r="E608" s="176">
        <v>52</v>
      </c>
      <c r="F608" s="177"/>
      <c r="G608" s="178">
        <f t="shared" ref="G608:G613" si="20">C608+D608+E608</f>
        <v>172</v>
      </c>
    </row>
    <row r="609" spans="2:7" hidden="1" x14ac:dyDescent="0.25">
      <c r="B609" s="179" t="s">
        <v>704</v>
      </c>
      <c r="C609" s="180">
        <v>12</v>
      </c>
      <c r="D609" s="180">
        <v>25</v>
      </c>
      <c r="E609" s="180">
        <v>19</v>
      </c>
      <c r="F609" s="181"/>
      <c r="G609" s="182">
        <f t="shared" si="20"/>
        <v>56</v>
      </c>
    </row>
    <row r="610" spans="2:7" hidden="1" x14ac:dyDescent="0.25">
      <c r="B610" s="179" t="s">
        <v>1230</v>
      </c>
      <c r="C610" s="180">
        <v>0</v>
      </c>
      <c r="D610" s="180">
        <v>0</v>
      </c>
      <c r="E610" s="180">
        <v>1</v>
      </c>
      <c r="F610" s="181"/>
      <c r="G610" s="182">
        <f t="shared" si="20"/>
        <v>1</v>
      </c>
    </row>
    <row r="611" spans="2:7" hidden="1" x14ac:dyDescent="0.25">
      <c r="B611" s="179" t="s">
        <v>1231</v>
      </c>
      <c r="C611" s="180">
        <v>0</v>
      </c>
      <c r="D611" s="180">
        <v>0</v>
      </c>
      <c r="E611" s="180">
        <v>22</v>
      </c>
      <c r="F611" s="181"/>
      <c r="G611" s="182">
        <f t="shared" si="20"/>
        <v>22</v>
      </c>
    </row>
    <row r="612" spans="2:7" hidden="1" x14ac:dyDescent="0.25">
      <c r="B612" s="179" t="s">
        <v>1232</v>
      </c>
      <c r="C612" s="180">
        <v>0</v>
      </c>
      <c r="D612" s="180">
        <v>0</v>
      </c>
      <c r="E612" s="180">
        <v>2</v>
      </c>
      <c r="F612" s="181"/>
      <c r="G612" s="182">
        <f t="shared" si="20"/>
        <v>2</v>
      </c>
    </row>
    <row r="613" spans="2:7" ht="16.5" hidden="1" thickBot="1" x14ac:dyDescent="0.3">
      <c r="B613" s="183" t="s">
        <v>707</v>
      </c>
      <c r="C613" s="184">
        <v>0</v>
      </c>
      <c r="D613" s="184">
        <v>0</v>
      </c>
      <c r="E613" s="184">
        <v>2</v>
      </c>
      <c r="F613" s="185"/>
      <c r="G613" s="186">
        <f t="shared" si="20"/>
        <v>2</v>
      </c>
    </row>
    <row r="614" spans="2:7" ht="16.5" hidden="1" thickBot="1" x14ac:dyDescent="0.3">
      <c r="B614" s="187"/>
      <c r="C614" s="187"/>
    </row>
    <row r="615" spans="2:7" ht="48" hidden="1" thickBot="1" x14ac:dyDescent="0.3">
      <c r="B615" s="188"/>
      <c r="C615" s="189" t="s">
        <v>1233</v>
      </c>
      <c r="D615" s="189" t="s">
        <v>1234</v>
      </c>
      <c r="E615" s="189" t="s">
        <v>1235</v>
      </c>
      <c r="F615" s="190"/>
      <c r="G615" s="189" t="s">
        <v>1236</v>
      </c>
    </row>
    <row r="616" spans="2:7" ht="20.25" hidden="1" x14ac:dyDescent="0.3">
      <c r="B616" s="191" t="s">
        <v>1237</v>
      </c>
      <c r="C616" s="192"/>
      <c r="D616" s="192"/>
      <c r="E616" s="192"/>
      <c r="F616" s="193"/>
      <c r="G616" s="192"/>
    </row>
    <row r="617" spans="2:7" hidden="1" x14ac:dyDescent="0.25">
      <c r="B617" s="179" t="s">
        <v>1238</v>
      </c>
      <c r="C617" s="180">
        <v>42</v>
      </c>
      <c r="D617" s="180">
        <v>37</v>
      </c>
      <c r="E617" s="180">
        <v>28</v>
      </c>
      <c r="F617" s="194"/>
      <c r="G617" s="180">
        <f>D617+E617</f>
        <v>65</v>
      </c>
    </row>
    <row r="618" spans="2:7" hidden="1" x14ac:dyDescent="0.25">
      <c r="B618" s="179" t="s">
        <v>1239</v>
      </c>
      <c r="C618" s="195">
        <f>(E12+E13+E14+E15+E16+E17+E18+E19+E20+E21+E22+E25+E26+E27+E28+E29+E30+E31+E32+E33+E34+E35+E36+E37+E38+E39+E40+E41+E42+E43+E44+E45+E47+E49+E53+E54+E55+E58+E60+E62+E63+E64)/1000</f>
        <v>11.1</v>
      </c>
      <c r="D618" s="195">
        <f>(E69+E70+E72+E73+E74+E75+E77+E78+E79+E80+E83+E84+E85+E87+E88+E89+E90+E91+E92+E94+E96+E97+E98+E101+E103+E104+E105+E106+E107+E108+E109+E110+E115+E117+E119+E129+E130)/1000</f>
        <v>11.596</v>
      </c>
      <c r="E618" s="195">
        <f>(E133+E134+E135+E136+E137+E138+E139+E141+E142+E143+E146+E147+E148+E149+E150+E151+E152+E153+E154+E155+E157+E158+E159+E162+E169+E171+E172+E175)/1000</f>
        <v>8.59</v>
      </c>
      <c r="F618" s="195"/>
      <c r="G618" s="195">
        <f t="shared" ref="G618:G619" si="21">D618+E618</f>
        <v>20.186</v>
      </c>
    </row>
    <row r="619" spans="2:7" hidden="1" x14ac:dyDescent="0.25">
      <c r="B619" s="179" t="s">
        <v>1240</v>
      </c>
      <c r="C619" s="196">
        <f>G12+G13+G14+G15+G16+G17+G18+G19+G20+G21+G22+G25+G26+G27+G28+G29+G30+G31+G32+G33+G34+G35+G36+G37+G38+G39+G40+G41+G42+G43+G44+G45+G47+G49+G53+G54+G55+G58+G60+G62+G63+G64</f>
        <v>3893.3000000000006</v>
      </c>
      <c r="D619" s="196">
        <f>G69+G70+G72+G73+G74+G75+G77+G78+G79+G80+G83+G84+G85+G87+G88+G89+G90+G91+G92+G94+G96+G97+G98+G101+G103+G104+G105+G106+G107+G108+G109+G110+G115+G117+G119+G129+G130</f>
        <v>6678.7087300000003</v>
      </c>
      <c r="E619" s="196">
        <f>G133+G134+G135+G136+G137+G138+G139+G141+G142+G143+G146+G147+G148+G149+G150+G151+G152+G153+G154+G155+G157+G158+G159+G162+G169+G171+G172+G175</f>
        <v>4316.2221700000009</v>
      </c>
      <c r="F619" s="196"/>
      <c r="G619" s="196">
        <f t="shared" si="21"/>
        <v>10994.930900000001</v>
      </c>
    </row>
    <row r="620" spans="2:7" ht="18.75" hidden="1" thickBot="1" x14ac:dyDescent="0.3">
      <c r="B620" s="197" t="s">
        <v>700</v>
      </c>
      <c r="C620" s="198">
        <f>C619/C618</f>
        <v>350.74774774774784</v>
      </c>
      <c r="D620" s="198">
        <f t="shared" ref="D620:E620" si="22">D619/D618</f>
        <v>575.94935581234915</v>
      </c>
      <c r="E620" s="198">
        <f t="shared" si="22"/>
        <v>502.47056693830046</v>
      </c>
      <c r="F620" s="198"/>
      <c r="G620" s="198">
        <f>G619/G618</f>
        <v>544.6810115921927</v>
      </c>
    </row>
    <row r="621" spans="2:7" ht="20.25" hidden="1" x14ac:dyDescent="0.3">
      <c r="B621" s="191" t="s">
        <v>1241</v>
      </c>
      <c r="C621" s="192"/>
      <c r="D621" s="192"/>
      <c r="E621" s="192"/>
      <c r="F621" s="193"/>
      <c r="G621" s="192"/>
    </row>
    <row r="622" spans="2:7" hidden="1" x14ac:dyDescent="0.25">
      <c r="B622" s="179" t="s">
        <v>1238</v>
      </c>
      <c r="C622" s="180">
        <v>12</v>
      </c>
      <c r="D622" s="180">
        <v>27</v>
      </c>
      <c r="E622" s="180">
        <v>21</v>
      </c>
      <c r="F622" s="194"/>
      <c r="G622" s="180">
        <f>D622+E622</f>
        <v>48</v>
      </c>
    </row>
    <row r="623" spans="2:7" hidden="1" x14ac:dyDescent="0.25">
      <c r="B623" s="179" t="s">
        <v>1239</v>
      </c>
      <c r="C623" s="195">
        <f>(E23+E24+E46+E48+E50+E51+E52+E56+E57+E59+E61+E65)/1000</f>
        <v>14.73</v>
      </c>
      <c r="D623" s="195">
        <f>(E71+E76+E81+E82+E86+E93+E95+E99+E100+E102+E111+E112+E113+E114+E116+E118+E120+E121+E122+E123+E124+E125+E126+E127+E128+E131+E132)/1000</f>
        <v>12.467000000000001</v>
      </c>
      <c r="E623" s="195">
        <f>(E140+E144+E145+E156+E160+E161+E163+E164+E165+E166+E167+E168+E170+E173+E174+E176+E177+E178+E179+E180+E181)/1000</f>
        <v>13.272</v>
      </c>
      <c r="F623" s="195"/>
      <c r="G623" s="195">
        <f t="shared" ref="G623:G624" si="23">D623+E623</f>
        <v>25.739000000000001</v>
      </c>
    </row>
    <row r="624" spans="2:7" hidden="1" x14ac:dyDescent="0.25">
      <c r="B624" s="179" t="s">
        <v>1240</v>
      </c>
      <c r="C624" s="196">
        <f>G23+G24+G46+G48+G50+G51+G52+G56+G57+G59+G61+G65</f>
        <v>26398.399999999998</v>
      </c>
      <c r="D624" s="196">
        <f>G71+G76+G81+G82+G86+G93+G95+G99+G100+G102+G111+G112+G113+G114+G116+G118+G120+G121+G122+G123+G124+G125+G126+G127+G128+G131+G132</f>
        <v>18821.689141999999</v>
      </c>
      <c r="E624" s="196">
        <f>G140+G144+G145+G156+G160+G161+G163+G164+G165+G166+G167+G168+G170+G173+G174+G176+G177+G178+G179+G180+G181</f>
        <v>14247.09611</v>
      </c>
      <c r="F624" s="196"/>
      <c r="G624" s="196">
        <f t="shared" si="23"/>
        <v>33068.785252000001</v>
      </c>
    </row>
    <row r="625" spans="1:8" ht="18.75" hidden="1" thickBot="1" x14ac:dyDescent="0.3">
      <c r="B625" s="199" t="s">
        <v>700</v>
      </c>
      <c r="C625" s="200">
        <f>C624/C623</f>
        <v>1792.1520706042088</v>
      </c>
      <c r="D625" s="200">
        <f t="shared" ref="D625:G625" si="24">D624/D623</f>
        <v>1509.720794256838</v>
      </c>
      <c r="E625" s="200">
        <f t="shared" si="24"/>
        <v>1073.4701710367692</v>
      </c>
      <c r="F625" s="200"/>
      <c r="G625" s="200">
        <f t="shared" si="24"/>
        <v>1284.7735052643848</v>
      </c>
    </row>
    <row r="626" spans="1:8" ht="20.25" hidden="1" x14ac:dyDescent="0.3">
      <c r="B626" s="191" t="s">
        <v>1242</v>
      </c>
      <c r="C626" s="192"/>
      <c r="D626" s="192"/>
      <c r="E626" s="192"/>
      <c r="F626" s="193"/>
      <c r="G626" s="192"/>
    </row>
    <row r="627" spans="1:8" hidden="1" x14ac:dyDescent="0.25">
      <c r="B627" s="179" t="s">
        <v>1238</v>
      </c>
      <c r="C627" s="180"/>
      <c r="D627" s="180">
        <v>2</v>
      </c>
      <c r="E627" s="180">
        <v>3</v>
      </c>
      <c r="F627" s="194"/>
      <c r="G627" s="180">
        <f>D627+E627</f>
        <v>5</v>
      </c>
    </row>
    <row r="628" spans="1:8" hidden="1" x14ac:dyDescent="0.25">
      <c r="B628" s="179" t="s">
        <v>1239</v>
      </c>
      <c r="C628" s="195"/>
      <c r="D628" s="195">
        <f>(E184+E185)/1000</f>
        <v>0.21199999999999999</v>
      </c>
      <c r="E628" s="195">
        <f>(E186+E187+E188)/1000</f>
        <v>10.358000000000001</v>
      </c>
      <c r="F628" s="195"/>
      <c r="G628" s="195">
        <f t="shared" ref="G628:G629" si="25">D628+E628</f>
        <v>10.57</v>
      </c>
    </row>
    <row r="629" spans="1:8" hidden="1" x14ac:dyDescent="0.25">
      <c r="B629" s="179" t="s">
        <v>1240</v>
      </c>
      <c r="C629" s="196"/>
      <c r="D629" s="196">
        <f>G184+G185</f>
        <v>1101.55693</v>
      </c>
      <c r="E629" s="196">
        <f>G186+G187+G188</f>
        <v>26412.817370000001</v>
      </c>
      <c r="F629" s="196"/>
      <c r="G629" s="196">
        <f t="shared" si="25"/>
        <v>27514.374299999999</v>
      </c>
    </row>
    <row r="630" spans="1:8" s="116" customFormat="1" ht="18.75" hidden="1" thickBot="1" x14ac:dyDescent="0.3">
      <c r="A630" s="40"/>
      <c r="B630" s="199" t="s">
        <v>700</v>
      </c>
      <c r="C630" s="200"/>
      <c r="D630" s="200">
        <f>D629/D628</f>
        <v>5196.0232547169808</v>
      </c>
      <c r="E630" s="200">
        <f>E629/E628</f>
        <v>2549.9920225912338</v>
      </c>
      <c r="F630" s="200"/>
      <c r="G630" s="200">
        <f t="shared" ref="G630" si="26">G629/G628</f>
        <v>2603.0628476821189</v>
      </c>
      <c r="H630" s="269">
        <f>C619+D619+E619+C624+D624+E624+D629+E629</f>
        <v>101869.79045200002</v>
      </c>
    </row>
    <row r="631" spans="1:8" s="116" customFormat="1" hidden="1" x14ac:dyDescent="0.25">
      <c r="A631" s="40"/>
      <c r="B631" s="41"/>
      <c r="C631" s="42"/>
      <c r="D631" s="42"/>
      <c r="E631" s="42"/>
      <c r="F631" s="63"/>
      <c r="G631" s="42"/>
    </row>
    <row r="632" spans="1:8" s="116" customFormat="1" hidden="1" x14ac:dyDescent="0.25">
      <c r="A632" s="40"/>
      <c r="B632" s="41"/>
      <c r="C632" s="139">
        <f>C608-C617-C622-C627</f>
        <v>0</v>
      </c>
      <c r="D632" s="139">
        <f>D608-D617-D622-D627</f>
        <v>0</v>
      </c>
      <c r="E632" s="139">
        <f>E608-E617-E622-E627</f>
        <v>0</v>
      </c>
      <c r="F632" s="139"/>
      <c r="G632" s="139">
        <f>G608-G617-C617-G622-C622-G627-C627</f>
        <v>0</v>
      </c>
    </row>
    <row r="633" spans="1:8" s="116" customFormat="1" hidden="1" x14ac:dyDescent="0.25">
      <c r="A633" s="40"/>
      <c r="B633" s="41"/>
      <c r="C633" s="42"/>
      <c r="D633" s="268"/>
      <c r="E633" s="268"/>
      <c r="F633" s="63"/>
      <c r="G633" s="42"/>
    </row>
    <row r="634" spans="1:8" s="116" customFormat="1" ht="16.5" hidden="1" thickBot="1" x14ac:dyDescent="0.3">
      <c r="A634" s="40"/>
      <c r="B634" s="41"/>
      <c r="C634" s="42"/>
      <c r="D634" s="42"/>
      <c r="E634" s="42"/>
      <c r="F634" s="63"/>
      <c r="G634" s="42"/>
    </row>
    <row r="635" spans="1:8" s="116" customFormat="1" ht="59.25" hidden="1" customHeight="1" thickBot="1" x14ac:dyDescent="0.3">
      <c r="A635" s="40"/>
      <c r="B635" s="41"/>
      <c r="C635" s="279" t="s">
        <v>1255</v>
      </c>
      <c r="D635" s="280" t="s">
        <v>1256</v>
      </c>
      <c r="E635" s="281" t="s">
        <v>1257</v>
      </c>
      <c r="F635" s="241" t="s">
        <v>1258</v>
      </c>
      <c r="G635" s="282" t="s">
        <v>1259</v>
      </c>
    </row>
    <row r="636" spans="1:8" s="116" customFormat="1" ht="23.25" hidden="1" x14ac:dyDescent="0.35">
      <c r="A636" s="40"/>
      <c r="B636" s="212" t="s">
        <v>1228</v>
      </c>
      <c r="C636" s="214">
        <v>2020</v>
      </c>
      <c r="D636" s="217">
        <v>0.4</v>
      </c>
      <c r="E636" s="238">
        <v>0</v>
      </c>
      <c r="F636" s="238">
        <v>0</v>
      </c>
      <c r="G636" s="273">
        <v>0</v>
      </c>
    </row>
    <row r="637" spans="1:8" s="116" customFormat="1" ht="23.25" hidden="1" x14ac:dyDescent="0.35">
      <c r="A637" s="40"/>
      <c r="B637" s="210"/>
      <c r="C637" s="215">
        <v>2020</v>
      </c>
      <c r="D637" s="218">
        <v>10</v>
      </c>
      <c r="E637" s="239">
        <f>E196/1000</f>
        <v>0.2</v>
      </c>
      <c r="F637" s="239">
        <f t="shared" ref="F637:G637" si="27">F196</f>
        <v>110</v>
      </c>
      <c r="G637" s="243">
        <f t="shared" si="27"/>
        <v>188.5</v>
      </c>
    </row>
    <row r="638" spans="1:8" s="116" customFormat="1" ht="23.25" hidden="1" x14ac:dyDescent="0.35">
      <c r="A638" s="40"/>
      <c r="B638" s="210"/>
      <c r="C638" s="215">
        <v>2021</v>
      </c>
      <c r="D638" s="218">
        <v>0.4</v>
      </c>
      <c r="E638" s="239">
        <v>0</v>
      </c>
      <c r="F638" s="239">
        <v>0</v>
      </c>
      <c r="G638" s="243">
        <v>0</v>
      </c>
    </row>
    <row r="639" spans="1:8" s="116" customFormat="1" ht="23.25" hidden="1" x14ac:dyDescent="0.35">
      <c r="A639" s="40"/>
      <c r="B639" s="210"/>
      <c r="C639" s="215">
        <v>2021</v>
      </c>
      <c r="D639" s="218">
        <v>10</v>
      </c>
      <c r="E639" s="239">
        <f>(E200+E207)/1000</f>
        <v>3.008</v>
      </c>
      <c r="F639" s="239">
        <f>(F200+F207)</f>
        <v>2640</v>
      </c>
      <c r="G639" s="243">
        <f>(G200+G207)</f>
        <v>13381.538078</v>
      </c>
    </row>
    <row r="640" spans="1:8" s="116" customFormat="1" ht="23.25" hidden="1" x14ac:dyDescent="0.35">
      <c r="A640" s="40"/>
      <c r="B640" s="210"/>
      <c r="C640" s="215">
        <v>2022</v>
      </c>
      <c r="D640" s="218">
        <v>0.4</v>
      </c>
      <c r="E640" s="239">
        <v>0</v>
      </c>
      <c r="F640" s="239">
        <v>0</v>
      </c>
      <c r="G640" s="243">
        <v>0</v>
      </c>
    </row>
    <row r="641" spans="1:9" s="116" customFormat="1" ht="24" hidden="1" thickBot="1" x14ac:dyDescent="0.4">
      <c r="A641" s="40"/>
      <c r="B641" s="210"/>
      <c r="C641" s="216">
        <v>2022</v>
      </c>
      <c r="D641" s="219">
        <v>10</v>
      </c>
      <c r="E641" s="270">
        <f>(E201+E202)/1000</f>
        <v>0.156</v>
      </c>
      <c r="F641" s="270">
        <f>(F201+F202)</f>
        <v>4950</v>
      </c>
      <c r="G641" s="274">
        <f>(G201+G202)</f>
        <v>351.29147999999998</v>
      </c>
    </row>
    <row r="642" spans="1:9" s="116" customFormat="1" ht="23.25" hidden="1" x14ac:dyDescent="0.25">
      <c r="A642" s="40"/>
      <c r="B642" s="210"/>
      <c r="C642" s="290" t="s">
        <v>701</v>
      </c>
      <c r="D642" s="220">
        <v>0.4</v>
      </c>
      <c r="E642" s="271">
        <f>E636+E638+E640</f>
        <v>0</v>
      </c>
      <c r="F642" s="271">
        <f t="shared" ref="F642:G643" si="28">F636+F638+F640</f>
        <v>0</v>
      </c>
      <c r="G642" s="275">
        <f t="shared" si="28"/>
        <v>0</v>
      </c>
    </row>
    <row r="643" spans="1:9" s="116" customFormat="1" ht="23.25" hidden="1" x14ac:dyDescent="0.25">
      <c r="A643" s="40"/>
      <c r="B643" s="210"/>
      <c r="C643" s="291"/>
      <c r="D643" s="221">
        <v>10</v>
      </c>
      <c r="E643" s="242">
        <f>E637+E639+E641</f>
        <v>3.3640000000000003</v>
      </c>
      <c r="F643" s="242">
        <f>F637+F639+F641</f>
        <v>7700</v>
      </c>
      <c r="G643" s="244">
        <f t="shared" si="28"/>
        <v>13921.329557999999</v>
      </c>
    </row>
    <row r="644" spans="1:9" s="116" customFormat="1" ht="23.25" hidden="1" thickBot="1" x14ac:dyDescent="0.3">
      <c r="A644" s="40"/>
      <c r="B644" s="210"/>
      <c r="C644" s="292"/>
      <c r="D644" s="222" t="s">
        <v>1253</v>
      </c>
      <c r="E644" s="272">
        <f>E642+E643</f>
        <v>3.3640000000000003</v>
      </c>
      <c r="F644" s="272">
        <f>F642+F643</f>
        <v>7700</v>
      </c>
      <c r="G644" s="276">
        <f>G642+G643</f>
        <v>13921.329557999999</v>
      </c>
    </row>
    <row r="645" spans="1:9" s="116" customFormat="1" ht="23.25" hidden="1" thickBot="1" x14ac:dyDescent="0.35">
      <c r="A645" s="40"/>
      <c r="B645" s="211"/>
      <c r="C645" s="293" t="s">
        <v>1254</v>
      </c>
      <c r="D645" s="294"/>
      <c r="E645" s="237">
        <f>E190/1000-E644</f>
        <v>0</v>
      </c>
      <c r="F645" s="237">
        <f>F190-F644</f>
        <v>0</v>
      </c>
      <c r="G645" s="237">
        <f>G190-G644</f>
        <v>0</v>
      </c>
    </row>
    <row r="646" spans="1:9" s="116" customFormat="1" ht="23.25" hidden="1" x14ac:dyDescent="0.35">
      <c r="A646" s="40"/>
      <c r="B646" s="212" t="s">
        <v>1227</v>
      </c>
      <c r="C646" s="234">
        <v>2020</v>
      </c>
      <c r="D646" s="229">
        <v>0.4</v>
      </c>
      <c r="E646" s="238">
        <f>(E12+E13+E14+E15+E16+E17+E18+E19+E20+E21+E22+E25+E26+E27+E28+E29+E30+E31+E32+E33+E34+E35+E36+E37+E38+E39+E40+E41+E42+E43+E44+E45+E47+E49+E53+E54+E55+E58+E60+E62+E63+E64)/1000</f>
        <v>11.1</v>
      </c>
      <c r="F646" s="238">
        <f t="shared" ref="F646:G646" si="29">F12+F13+F14+F15+F16+F17+F18+F19+F20+F21+F22+F25+F26+F27+F28+F29+F30+F31+F32+F33+F34+F35+F36+F37+F38+F39+F40+F41+F42+F43+F44+F45+F47+F49+F53+F54+F55+F58+F60+F62+F63+F64</f>
        <v>626.30000000000007</v>
      </c>
      <c r="G646" s="238">
        <f t="shared" si="29"/>
        <v>3893.3000000000006</v>
      </c>
    </row>
    <row r="647" spans="1:9" s="116" customFormat="1" ht="23.25" hidden="1" x14ac:dyDescent="0.35">
      <c r="A647" s="40"/>
      <c r="B647" s="210"/>
      <c r="C647" s="235">
        <v>2020</v>
      </c>
      <c r="D647" s="230">
        <v>10</v>
      </c>
      <c r="E647" s="239">
        <f>(E23+E24+E46+E48+E50+E51+E52+E56+E57+E59+E61+E65)/1000</f>
        <v>14.73</v>
      </c>
      <c r="F647" s="239">
        <f t="shared" ref="F647:G647" si="30">F23+F24+F46+F48+F50+F51+F52+F56+F57+F59+F61+F65</f>
        <v>333</v>
      </c>
      <c r="G647" s="239">
        <f t="shared" si="30"/>
        <v>26398.399999999998</v>
      </c>
    </row>
    <row r="648" spans="1:9" s="116" customFormat="1" ht="23.25" hidden="1" x14ac:dyDescent="0.35">
      <c r="A648" s="40"/>
      <c r="B648" s="210"/>
      <c r="C648" s="235">
        <v>2021</v>
      </c>
      <c r="D648" s="230">
        <v>0.4</v>
      </c>
      <c r="E648" s="239">
        <f>(E69+E70+E72+E73+E74+E75+E77+E78+E79+E80+E83+E84+E85+E87+E88+E89+E90+E91+E92+E94+E96+E97+E98+E101+E103+E104+E105+E106+E107+E108+E109+E110+E115+E117+E119+E129+E130)/1000</f>
        <v>11.596</v>
      </c>
      <c r="F648" s="239">
        <f t="shared" ref="F648:G648" si="31">F69+F70+F72+F73+F74+F75+F77+F78+F79+F80+F83+F84+F85+F87+F88+F89+F90+F91+F92+F94+F96+F97+F98+F101+F103+F104+F105+F106+F107+F108+F109+F110+F115+F117+F119+F129+F130</f>
        <v>590</v>
      </c>
      <c r="G648" s="239">
        <f t="shared" si="31"/>
        <v>6678.7087300000003</v>
      </c>
    </row>
    <row r="649" spans="1:9" s="116" customFormat="1" ht="23.25" hidden="1" x14ac:dyDescent="0.35">
      <c r="A649" s="40"/>
      <c r="B649" s="210"/>
      <c r="C649" s="235">
        <v>2021</v>
      </c>
      <c r="D649" s="230">
        <v>10</v>
      </c>
      <c r="E649" s="239">
        <f>(E71+E76+E81+E82+E86+E93+E95+E99+E100+E102+E111+E112+E113+E114+E116+E118+E120+E121+E122+E123+E124+E125+E126+E127+E128+E131+E132+E184+E185)/1000</f>
        <v>12.679</v>
      </c>
      <c r="F649" s="239">
        <f>F71+F76+F81+F82+F86+F93+F95+F99+F100+F102+F111+F112+F113+F114+F116+F118+F120+F121+F122+F123+F124+F125+F126+F127+F128+F131+F132+F184+F185</f>
        <v>6626</v>
      </c>
      <c r="G649" s="239">
        <f>G71+G76+G81+G82+G86+G93+G95+G99+G100+G102+G111+G112+G113+G114+G116+G118+G120+G121+G122+G123+G124+G125+G126+G127+G128+G131+G132+G184+G185</f>
        <v>19923.246071999998</v>
      </c>
    </row>
    <row r="650" spans="1:9" s="116" customFormat="1" ht="23.25" hidden="1" x14ac:dyDescent="0.35">
      <c r="A650" s="40"/>
      <c r="B650" s="210"/>
      <c r="C650" s="235">
        <v>2022</v>
      </c>
      <c r="D650" s="230">
        <v>0.4</v>
      </c>
      <c r="E650" s="239">
        <f>(E133+E134+E135+E136+E137+E138+E139+E141+E142+E143+E146+E147+E148+E149+E150+E151+E152+E153+E154+E155+E157+E158+E159+E162+E169+E171+E172+E175)/1000</f>
        <v>8.59</v>
      </c>
      <c r="F650" s="239">
        <f t="shared" ref="F650:G650" si="32">F133+F134+F135+F136+F137+F138+F139+F141+F142+F143+F146+F147+F148+F149+F150+F151+F152+F153+F154+F155+F157+F158+F159+F162+F169+F171+F172+F175</f>
        <v>390</v>
      </c>
      <c r="G650" s="239">
        <f t="shared" si="32"/>
        <v>4316.2221700000009</v>
      </c>
    </row>
    <row r="651" spans="1:9" s="116" customFormat="1" ht="24" hidden="1" thickBot="1" x14ac:dyDescent="0.4">
      <c r="A651" s="40"/>
      <c r="B651" s="210"/>
      <c r="C651" s="236">
        <v>2022</v>
      </c>
      <c r="D651" s="231">
        <v>10</v>
      </c>
      <c r="E651" s="240">
        <f>(E140+E144+E145+E156+E160+E161+E163+E164+E165+E166+E167+E168+E170+E173+E174+E176+E177+E178+E179+E180+E181+E186+E187+E188)/1000</f>
        <v>23.63</v>
      </c>
      <c r="F651" s="240">
        <f t="shared" ref="F651:G651" si="33">F140+F144+F145+F156+F160+F161+F163+F164+F165+F166+F167+F168+F170+F173+F174+F176+F177+F178+F179+F180+F181+F186+F187+F188</f>
        <v>7628</v>
      </c>
      <c r="G651" s="240">
        <f t="shared" si="33"/>
        <v>40659.913480000003</v>
      </c>
    </row>
    <row r="652" spans="1:9" s="116" customFormat="1" ht="23.25" hidden="1" x14ac:dyDescent="0.25">
      <c r="A652" s="40"/>
      <c r="B652" s="210"/>
      <c r="C652" s="295" t="s">
        <v>701</v>
      </c>
      <c r="D652" s="232">
        <v>0.4</v>
      </c>
      <c r="E652" s="241">
        <f>E646+E648+E650</f>
        <v>31.285999999999998</v>
      </c>
      <c r="F652" s="241">
        <f t="shared" ref="F652:G653" si="34">F646+F648+F650</f>
        <v>1606.3000000000002</v>
      </c>
      <c r="G652" s="241">
        <f t="shared" si="34"/>
        <v>14888.230900000002</v>
      </c>
    </row>
    <row r="653" spans="1:9" s="116" customFormat="1" ht="23.25" hidden="1" x14ac:dyDescent="0.25">
      <c r="A653" s="40"/>
      <c r="B653" s="210"/>
      <c r="C653" s="296"/>
      <c r="D653" s="233">
        <v>10</v>
      </c>
      <c r="E653" s="242">
        <f>E647+E649+E651</f>
        <v>51.039000000000001</v>
      </c>
      <c r="F653" s="242">
        <f t="shared" si="34"/>
        <v>14587</v>
      </c>
      <c r="G653" s="242">
        <f t="shared" si="34"/>
        <v>86981.559551999992</v>
      </c>
    </row>
    <row r="654" spans="1:9" s="116" customFormat="1" ht="23.25" hidden="1" thickBot="1" x14ac:dyDescent="0.3">
      <c r="A654" s="40"/>
      <c r="B654" s="210"/>
      <c r="C654" s="297"/>
      <c r="D654" s="277" t="s">
        <v>1253</v>
      </c>
      <c r="E654" s="278">
        <f>E652+E653</f>
        <v>82.325000000000003</v>
      </c>
      <c r="F654" s="278">
        <f t="shared" ref="F654:G654" si="35">F652+F653</f>
        <v>16193.3</v>
      </c>
      <c r="G654" s="278">
        <f t="shared" si="35"/>
        <v>101869.79045199999</v>
      </c>
      <c r="H654" s="269"/>
      <c r="I654" s="269"/>
    </row>
    <row r="655" spans="1:9" s="116" customFormat="1" ht="23.25" hidden="1" thickBot="1" x14ac:dyDescent="0.3">
      <c r="A655" s="40"/>
      <c r="B655" s="210"/>
      <c r="C655" s="298" t="s">
        <v>1254</v>
      </c>
      <c r="D655" s="299"/>
      <c r="E655" s="237">
        <f>E5/1000-E654</f>
        <v>0</v>
      </c>
      <c r="F655" s="237">
        <f>F5-F654</f>
        <v>0</v>
      </c>
      <c r="G655" s="237">
        <f>G5-G654</f>
        <v>0</v>
      </c>
    </row>
    <row r="656" spans="1:9" s="116" customFormat="1" ht="39.75" hidden="1" customHeight="1" thickBot="1" x14ac:dyDescent="0.3">
      <c r="A656" s="40"/>
      <c r="B656" s="41"/>
      <c r="C656" s="42"/>
      <c r="D656" s="42"/>
      <c r="E656" s="42"/>
      <c r="F656" s="63"/>
      <c r="G656" s="42"/>
    </row>
    <row r="657" spans="1:10" s="116" customFormat="1" ht="62.25" hidden="1" customHeight="1" thickBot="1" x14ac:dyDescent="0.3">
      <c r="A657" s="40"/>
      <c r="B657" s="41"/>
      <c r="C657" s="279" t="s">
        <v>1255</v>
      </c>
      <c r="D657" s="280" t="s">
        <v>1256</v>
      </c>
      <c r="E657" s="281" t="s">
        <v>1260</v>
      </c>
      <c r="F657" s="241" t="s">
        <v>1258</v>
      </c>
      <c r="G657" s="282" t="s">
        <v>1259</v>
      </c>
    </row>
    <row r="658" spans="1:10" s="116" customFormat="1" ht="23.25" hidden="1" x14ac:dyDescent="0.35">
      <c r="A658" s="40"/>
      <c r="B658" s="213" t="s">
        <v>376</v>
      </c>
      <c r="C658" s="234">
        <v>2020</v>
      </c>
      <c r="D658" s="249">
        <v>0.4</v>
      </c>
      <c r="E658" s="254"/>
      <c r="F658" s="254"/>
      <c r="G658" s="259"/>
    </row>
    <row r="659" spans="1:10" s="116" customFormat="1" ht="23.25" hidden="1" x14ac:dyDescent="0.35">
      <c r="A659" s="40"/>
      <c r="B659" s="41"/>
      <c r="C659" s="235">
        <v>2020</v>
      </c>
      <c r="D659" s="250">
        <v>10</v>
      </c>
      <c r="E659" s="255">
        <f>E213+E214+E215+E216+E217+E233+E234+E235+E236+E237+E238+E239+E240+E241</f>
        <v>14</v>
      </c>
      <c r="F659" s="255">
        <f t="shared" ref="F659:G659" si="36">F213+F214+F215+F216+F217+F233+F234+F235+F236+F237+F238+F239+F240+F241</f>
        <v>491</v>
      </c>
      <c r="G659" s="255">
        <f t="shared" si="36"/>
        <v>7974</v>
      </c>
      <c r="H659" s="283"/>
      <c r="I659" s="283"/>
      <c r="J659" s="283"/>
    </row>
    <row r="660" spans="1:10" s="116" customFormat="1" ht="23.25" hidden="1" x14ac:dyDescent="0.35">
      <c r="A660" s="40"/>
      <c r="B660" s="41"/>
      <c r="C660" s="235">
        <v>2021</v>
      </c>
      <c r="D660" s="250">
        <v>0.4</v>
      </c>
      <c r="E660" s="255"/>
      <c r="F660" s="255"/>
      <c r="G660" s="260"/>
    </row>
    <row r="661" spans="1:10" s="116" customFormat="1" ht="23.25" hidden="1" x14ac:dyDescent="0.35">
      <c r="A661" s="40"/>
      <c r="B661" s="41"/>
      <c r="C661" s="235">
        <v>2021</v>
      </c>
      <c r="D661" s="250">
        <v>10</v>
      </c>
      <c r="E661" s="255">
        <f>E218+E219+E229+E230+E242+E243+E244+E245+E246+E247+E248+E249+E250+E251+E252+E253+E254+E273+E274+E275</f>
        <v>20</v>
      </c>
      <c r="F661" s="255">
        <f t="shared" ref="F661:G661" si="37">F218+F219+F229+F230+F242+F243+F244+F245+F246+F247+F248+F249+F250+F251+F252+F253+F254+F273+F274+F275</f>
        <v>667</v>
      </c>
      <c r="G661" s="255">
        <f t="shared" si="37"/>
        <v>11003.829090000003</v>
      </c>
      <c r="H661" s="269"/>
      <c r="I661" s="269"/>
      <c r="J661" s="269"/>
    </row>
    <row r="662" spans="1:10" s="116" customFormat="1" ht="23.25" hidden="1" x14ac:dyDescent="0.35">
      <c r="A662" s="40"/>
      <c r="B662" s="41"/>
      <c r="C662" s="235">
        <v>2022</v>
      </c>
      <c r="D662" s="250">
        <v>0.4</v>
      </c>
      <c r="E662" s="255"/>
      <c r="F662" s="255"/>
      <c r="G662" s="260"/>
    </row>
    <row r="663" spans="1:10" s="116" customFormat="1" ht="24" hidden="1" thickBot="1" x14ac:dyDescent="0.4">
      <c r="A663" s="40"/>
      <c r="B663" s="41"/>
      <c r="C663" s="265">
        <v>2022</v>
      </c>
      <c r="D663" s="266">
        <v>10</v>
      </c>
      <c r="E663" s="267">
        <f>E220+E221+E222+E223+E224+E225+E226+E227+E255+E256+E257+E258+E259+E260+E261+E262+E263+E264+E265+E266+E267+E268+E269+E270+E276+E277+E278+E281+E282</f>
        <v>29</v>
      </c>
      <c r="F663" s="267">
        <f t="shared" ref="F663:G663" si="38">F220+F221+F222+F223+F224+F225+F226+F227+F255+F256+F257+F258+F259+F260+F261+F262+F263+F264+F265+F266+F267+F268+F269+F270+F276+F277+F278+F281+F282</f>
        <v>2572</v>
      </c>
      <c r="G663" s="267">
        <f t="shared" si="38"/>
        <v>18410.068210000001</v>
      </c>
      <c r="H663" s="269"/>
      <c r="I663" s="269"/>
      <c r="J663" s="269"/>
    </row>
    <row r="664" spans="1:10" s="116" customFormat="1" ht="23.25" hidden="1" x14ac:dyDescent="0.25">
      <c r="A664" s="40"/>
      <c r="B664" s="41"/>
      <c r="C664" s="300" t="s">
        <v>701</v>
      </c>
      <c r="D664" s="262">
        <v>0.4</v>
      </c>
      <c r="E664" s="263">
        <f>E658+E660+E662</f>
        <v>0</v>
      </c>
      <c r="F664" s="263">
        <f t="shared" ref="F664:G665" si="39">F658+F660+F662</f>
        <v>0</v>
      </c>
      <c r="G664" s="264">
        <f t="shared" si="39"/>
        <v>0</v>
      </c>
    </row>
    <row r="665" spans="1:10" ht="23.25" hidden="1" x14ac:dyDescent="0.25">
      <c r="C665" s="301"/>
      <c r="D665" s="251">
        <v>10</v>
      </c>
      <c r="E665" s="256">
        <f>E659+E661+E663</f>
        <v>63</v>
      </c>
      <c r="F665" s="256">
        <f t="shared" si="39"/>
        <v>3730</v>
      </c>
      <c r="G665" s="261">
        <f t="shared" si="39"/>
        <v>37387.897300000004</v>
      </c>
    </row>
    <row r="666" spans="1:10" ht="23.25" hidden="1" x14ac:dyDescent="0.25">
      <c r="C666" s="301"/>
      <c r="D666" s="252" t="s">
        <v>1253</v>
      </c>
      <c r="E666" s="257">
        <f>E664+E665</f>
        <v>63</v>
      </c>
      <c r="F666" s="257">
        <f t="shared" ref="F666:G666" si="40">F664+F665</f>
        <v>3730</v>
      </c>
      <c r="G666" s="257">
        <f t="shared" si="40"/>
        <v>37387.897300000004</v>
      </c>
    </row>
    <row r="667" spans="1:10" ht="23.25" hidden="1" x14ac:dyDescent="0.25">
      <c r="C667" s="245"/>
      <c r="D667" s="251">
        <v>35</v>
      </c>
      <c r="E667" s="256">
        <f>E287</f>
        <v>1</v>
      </c>
      <c r="F667" s="256">
        <f t="shared" ref="F667:G667" si="41">F287</f>
        <v>450</v>
      </c>
      <c r="G667" s="256">
        <f t="shared" si="41"/>
        <v>2837.3794900000003</v>
      </c>
    </row>
    <row r="668" spans="1:10" ht="24" hidden="1" thickBot="1" x14ac:dyDescent="0.3">
      <c r="C668" s="246"/>
      <c r="D668" s="253" t="s">
        <v>1253</v>
      </c>
      <c r="E668" s="258">
        <f>E666+E667</f>
        <v>64</v>
      </c>
      <c r="F668" s="258">
        <f t="shared" ref="F668:G668" si="42">F666+F667</f>
        <v>4180</v>
      </c>
      <c r="G668" s="258">
        <f t="shared" si="42"/>
        <v>40225.276790000004</v>
      </c>
    </row>
    <row r="669" spans="1:10" ht="16.5" hidden="1" thickBot="1" x14ac:dyDescent="0.3">
      <c r="C669" s="206"/>
      <c r="D669" s="207"/>
      <c r="E669" s="207"/>
      <c r="F669" s="208"/>
      <c r="G669" s="209"/>
    </row>
    <row r="670" spans="1:10" ht="24" hidden="1" thickBot="1" x14ac:dyDescent="0.3">
      <c r="C670" s="288" t="s">
        <v>1254</v>
      </c>
      <c r="D670" s="289"/>
      <c r="E670" s="247">
        <f>E210+E287-E668</f>
        <v>0</v>
      </c>
      <c r="F670" s="247">
        <f>F210+F287-F668</f>
        <v>0</v>
      </c>
      <c r="G670" s="248">
        <f t="shared" ref="G670" si="43">G210+G287-G668</f>
        <v>0</v>
      </c>
    </row>
    <row r="671" spans="1:10" hidden="1" x14ac:dyDescent="0.25"/>
    <row r="673" ht="63.75" customHeight="1" x14ac:dyDescent="0.25"/>
    <row r="674" ht="44.25" customHeight="1" x14ac:dyDescent="0.25"/>
    <row r="688" ht="66" customHeight="1" x14ac:dyDescent="0.25"/>
  </sheetData>
  <autoFilter ref="A210:G282"/>
  <mergeCells count="8">
    <mergeCell ref="F1:G1"/>
    <mergeCell ref="A2:G2"/>
    <mergeCell ref="C670:D670"/>
    <mergeCell ref="C642:C644"/>
    <mergeCell ref="C645:D645"/>
    <mergeCell ref="C652:C654"/>
    <mergeCell ref="C655:D655"/>
    <mergeCell ref="C664:C666"/>
  </mergeCells>
  <pageMargins left="0.70866141732283472" right="0.70866141732283472" top="0.59055118110236227" bottom="0.59055118110236227" header="0.31496062992125984" footer="0.31496062992125984"/>
  <pageSetup paperSize="9" scale="60" fitToHeight="20" orientation="landscape" r:id="rId1"/>
  <rowBreaks count="1" manualBreakCount="1">
    <brk id="284" max="1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5"/>
  <sheetViews>
    <sheetView view="pageBreakPreview" zoomScale="70" zoomScaleNormal="60" zoomScaleSheetLayoutView="70" workbookViewId="0">
      <selection activeCell="K40" sqref="K40"/>
    </sheetView>
  </sheetViews>
  <sheetFormatPr defaultRowHeight="16.5" x14ac:dyDescent="0.3"/>
  <cols>
    <col min="1" max="1" width="4.28515625" style="5" customWidth="1"/>
    <col min="2" max="2" width="6.85546875" style="5" bestFit="1" customWidth="1"/>
    <col min="3" max="3" width="60.42578125" style="5" customWidth="1"/>
    <col min="4" max="4" width="21.140625" style="5" customWidth="1"/>
    <col min="5" max="5" width="19.28515625" style="5" customWidth="1"/>
    <col min="6" max="6" width="19.5703125" style="5" customWidth="1"/>
    <col min="7" max="7" width="21.42578125" style="5" customWidth="1"/>
    <col min="8" max="8" width="66.5703125" style="5" hidden="1" customWidth="1"/>
    <col min="9" max="16384" width="9.140625" style="5"/>
  </cols>
  <sheetData>
    <row r="1" spans="2:8" ht="71.25" customHeight="1" x14ac:dyDescent="0.3">
      <c r="B1" s="32"/>
      <c r="C1" s="32"/>
      <c r="D1" s="32"/>
      <c r="E1" s="32"/>
      <c r="F1" s="302" t="s">
        <v>93</v>
      </c>
      <c r="G1" s="302"/>
    </row>
    <row r="2" spans="2:8" x14ac:dyDescent="0.3">
      <c r="B2" s="32"/>
      <c r="C2" s="32"/>
      <c r="D2" s="32"/>
      <c r="E2" s="32"/>
      <c r="F2" s="33"/>
      <c r="G2" s="33"/>
    </row>
    <row r="3" spans="2:8" x14ac:dyDescent="0.3">
      <c r="B3" s="32"/>
      <c r="C3" s="32"/>
      <c r="D3" s="32"/>
      <c r="E3" s="32"/>
      <c r="F3" s="33"/>
      <c r="G3" s="33"/>
    </row>
    <row r="4" spans="2:8" x14ac:dyDescent="0.3">
      <c r="B4" s="32"/>
      <c r="C4" s="32"/>
      <c r="D4" s="32"/>
      <c r="E4" s="32"/>
      <c r="F4" s="33"/>
      <c r="G4" s="33"/>
    </row>
    <row r="5" spans="2:8" x14ac:dyDescent="0.3">
      <c r="B5" s="32"/>
      <c r="C5" s="32"/>
      <c r="D5" s="32"/>
      <c r="E5" s="32"/>
      <c r="F5" s="33"/>
      <c r="G5" s="33"/>
    </row>
    <row r="6" spans="2:8" x14ac:dyDescent="0.3">
      <c r="B6" s="32"/>
      <c r="C6" s="32"/>
      <c r="D6" s="32"/>
      <c r="E6" s="32"/>
      <c r="F6" s="32"/>
      <c r="G6" s="32"/>
    </row>
    <row r="7" spans="2:8" ht="16.5" customHeight="1" x14ac:dyDescent="0.3">
      <c r="B7" s="303" t="s">
        <v>377</v>
      </c>
      <c r="C7" s="303"/>
      <c r="D7" s="303"/>
      <c r="E7" s="303"/>
      <c r="F7" s="303"/>
      <c r="G7" s="303"/>
    </row>
    <row r="8" spans="2:8" ht="39" customHeight="1" x14ac:dyDescent="0.3">
      <c r="B8" s="303"/>
      <c r="C8" s="303"/>
      <c r="D8" s="303"/>
      <c r="E8" s="303"/>
      <c r="F8" s="303"/>
      <c r="G8" s="303"/>
    </row>
    <row r="9" spans="2:8" x14ac:dyDescent="0.3">
      <c r="B9" s="130"/>
      <c r="C9" s="130"/>
      <c r="D9" s="130"/>
      <c r="E9" s="130"/>
      <c r="F9" s="130"/>
      <c r="G9" s="130"/>
    </row>
    <row r="10" spans="2:8" x14ac:dyDescent="0.3">
      <c r="B10" s="123"/>
      <c r="C10" s="123"/>
      <c r="D10" s="123"/>
      <c r="E10" s="123"/>
      <c r="F10" s="123"/>
      <c r="G10" s="126"/>
    </row>
    <row r="11" spans="2:8" ht="33.75" customHeight="1" x14ac:dyDescent="0.3">
      <c r="B11" s="304" t="s">
        <v>5</v>
      </c>
      <c r="C11" s="304" t="s">
        <v>8</v>
      </c>
      <c r="D11" s="306" t="s">
        <v>98</v>
      </c>
      <c r="E11" s="306"/>
      <c r="F11" s="306"/>
      <c r="G11" s="304" t="s">
        <v>97</v>
      </c>
    </row>
    <row r="12" spans="2:8" ht="63" x14ac:dyDescent="0.3">
      <c r="B12" s="305"/>
      <c r="C12" s="305"/>
      <c r="D12" s="129" t="s">
        <v>94</v>
      </c>
      <c r="E12" s="129" t="s">
        <v>95</v>
      </c>
      <c r="F12" s="128" t="s">
        <v>96</v>
      </c>
      <c r="G12" s="305"/>
    </row>
    <row r="13" spans="2:8" ht="16.5" customHeight="1" x14ac:dyDescent="0.3">
      <c r="B13" s="122">
        <v>1</v>
      </c>
      <c r="C13" s="129">
        <v>2</v>
      </c>
      <c r="D13" s="129">
        <v>3</v>
      </c>
      <c r="E13" s="129">
        <v>4</v>
      </c>
      <c r="F13" s="129">
        <v>5</v>
      </c>
      <c r="G13" s="129">
        <v>6</v>
      </c>
    </row>
    <row r="14" spans="2:8" ht="31.5" x14ac:dyDescent="0.3">
      <c r="B14" s="122" t="s">
        <v>9</v>
      </c>
      <c r="C14" s="122" t="s">
        <v>10</v>
      </c>
      <c r="D14" s="38">
        <v>2372877.4433757365</v>
      </c>
      <c r="E14" s="38">
        <v>1124</v>
      </c>
      <c r="F14" s="38">
        <v>23544.260000000002</v>
      </c>
      <c r="G14" s="38">
        <v>2111.100928270228</v>
      </c>
    </row>
    <row r="15" spans="2:8" x14ac:dyDescent="0.3">
      <c r="B15" s="122" t="s">
        <v>11</v>
      </c>
      <c r="C15" s="122" t="s">
        <v>12</v>
      </c>
      <c r="D15" s="38">
        <v>3716122.5566242635</v>
      </c>
      <c r="E15" s="38">
        <v>1124</v>
      </c>
      <c r="F15" s="38">
        <v>23544.260000000002</v>
      </c>
      <c r="G15" s="38">
        <v>3306.1588582066402</v>
      </c>
    </row>
    <row r="16" spans="2:8" ht="82.5" x14ac:dyDescent="0.3">
      <c r="B16" s="39" t="s">
        <v>67</v>
      </c>
      <c r="C16" s="34" t="s">
        <v>89</v>
      </c>
      <c r="D16" s="38">
        <v>280362.27117592306</v>
      </c>
      <c r="E16" s="38">
        <v>1060</v>
      </c>
      <c r="F16" s="38">
        <v>10332.6</v>
      </c>
      <c r="G16" s="38">
        <v>264.49270865653119</v>
      </c>
      <c r="H16" s="23" t="s">
        <v>91</v>
      </c>
    </row>
    <row r="17" spans="2:8" ht="60" x14ac:dyDescent="0.3">
      <c r="B17" s="39" t="s">
        <v>68</v>
      </c>
      <c r="C17" s="34" t="s">
        <v>90</v>
      </c>
      <c r="D17" s="38">
        <v>194666.63357120697</v>
      </c>
      <c r="E17" s="38">
        <v>64</v>
      </c>
      <c r="F17" s="38">
        <v>13211.660000000002</v>
      </c>
      <c r="G17" s="38">
        <v>3041.6661495501089</v>
      </c>
      <c r="H17" s="23" t="s">
        <v>92</v>
      </c>
    </row>
    <row r="18" spans="2:8" x14ac:dyDescent="0.3">
      <c r="B18" s="123"/>
      <c r="C18" s="123"/>
      <c r="D18" s="124"/>
      <c r="E18" s="123"/>
      <c r="F18" s="123"/>
      <c r="G18" s="125"/>
    </row>
    <row r="19" spans="2:8" x14ac:dyDescent="0.3">
      <c r="B19" s="123"/>
      <c r="C19" s="123"/>
      <c r="D19" s="123"/>
      <c r="E19" s="123"/>
      <c r="F19" s="123"/>
      <c r="G19" s="123"/>
    </row>
    <row r="20" spans="2:8" ht="16.5" customHeight="1" x14ac:dyDescent="0.3">
      <c r="B20" s="303" t="s">
        <v>378</v>
      </c>
      <c r="C20" s="303"/>
      <c r="D20" s="303"/>
      <c r="E20" s="303"/>
      <c r="F20" s="303"/>
      <c r="G20" s="303"/>
    </row>
    <row r="21" spans="2:8" ht="39" customHeight="1" x14ac:dyDescent="0.3">
      <c r="B21" s="303"/>
      <c r="C21" s="303"/>
      <c r="D21" s="303"/>
      <c r="E21" s="303"/>
      <c r="F21" s="303"/>
      <c r="G21" s="303"/>
    </row>
    <row r="22" spans="2:8" x14ac:dyDescent="0.3">
      <c r="B22" s="130"/>
      <c r="C22" s="130"/>
      <c r="D22" s="130"/>
      <c r="E22" s="130"/>
      <c r="F22" s="130"/>
      <c r="G22" s="130"/>
    </row>
    <row r="23" spans="2:8" x14ac:dyDescent="0.3">
      <c r="B23" s="123"/>
      <c r="C23" s="123"/>
      <c r="D23" s="123"/>
      <c r="E23" s="123"/>
      <c r="F23" s="123"/>
      <c r="G23" s="126"/>
    </row>
    <row r="24" spans="2:8" ht="30.75" customHeight="1" x14ac:dyDescent="0.3">
      <c r="B24" s="304" t="s">
        <v>5</v>
      </c>
      <c r="C24" s="304" t="s">
        <v>8</v>
      </c>
      <c r="D24" s="306" t="s">
        <v>98</v>
      </c>
      <c r="E24" s="306"/>
      <c r="F24" s="306"/>
      <c r="G24" s="304" t="s">
        <v>97</v>
      </c>
    </row>
    <row r="25" spans="2:8" ht="63" x14ac:dyDescent="0.3">
      <c r="B25" s="305"/>
      <c r="C25" s="305"/>
      <c r="D25" s="129" t="s">
        <v>94</v>
      </c>
      <c r="E25" s="129" t="s">
        <v>95</v>
      </c>
      <c r="F25" s="128" t="s">
        <v>96</v>
      </c>
      <c r="G25" s="305"/>
    </row>
    <row r="26" spans="2:8" x14ac:dyDescent="0.3">
      <c r="B26" s="122">
        <v>1</v>
      </c>
      <c r="C26" s="129">
        <v>2</v>
      </c>
      <c r="D26" s="129">
        <v>3</v>
      </c>
      <c r="E26" s="129">
        <v>4</v>
      </c>
      <c r="F26" s="129">
        <v>5</v>
      </c>
      <c r="G26" s="129">
        <v>6</v>
      </c>
    </row>
    <row r="27" spans="2:8" ht="31.5" x14ac:dyDescent="0.3">
      <c r="B27" s="122" t="s">
        <v>9</v>
      </c>
      <c r="C27" s="122" t="s">
        <v>10</v>
      </c>
      <c r="D27" s="38">
        <v>2387872.7934719208</v>
      </c>
      <c r="E27" s="38">
        <v>1518</v>
      </c>
      <c r="F27" s="38">
        <v>27821.1</v>
      </c>
      <c r="G27" s="38">
        <v>1573.0387308774182</v>
      </c>
    </row>
    <row r="28" spans="2:8" x14ac:dyDescent="0.3">
      <c r="B28" s="122" t="s">
        <v>11</v>
      </c>
      <c r="C28" s="122" t="s">
        <v>12</v>
      </c>
      <c r="D28" s="38">
        <v>3739606.5165280798</v>
      </c>
      <c r="E28" s="38">
        <v>1518</v>
      </c>
      <c r="F28" s="38">
        <v>27821.1</v>
      </c>
      <c r="G28" s="38">
        <v>2463.5089041686956</v>
      </c>
    </row>
    <row r="29" spans="2:8" ht="75" x14ac:dyDescent="0.3">
      <c r="B29" s="39" t="s">
        <v>67</v>
      </c>
      <c r="C29" s="34" t="s">
        <v>89</v>
      </c>
      <c r="D29" s="38">
        <v>295029.82636324299</v>
      </c>
      <c r="E29" s="38">
        <v>1497</v>
      </c>
      <c r="F29" s="38">
        <v>18255</v>
      </c>
      <c r="G29" s="38">
        <v>197.08071233349565</v>
      </c>
    </row>
    <row r="30" spans="2:8" ht="60" x14ac:dyDescent="0.3">
      <c r="B30" s="39" t="s">
        <v>68</v>
      </c>
      <c r="C30" s="34" t="s">
        <v>90</v>
      </c>
      <c r="D30" s="38">
        <v>47594.9920285392</v>
      </c>
      <c r="E30" s="38">
        <v>21</v>
      </c>
      <c r="F30" s="38">
        <v>9566.0999999999985</v>
      </c>
      <c r="G30" s="38">
        <v>2266.4281918351999</v>
      </c>
    </row>
    <row r="31" spans="2:8" x14ac:dyDescent="0.3">
      <c r="B31" s="123"/>
      <c r="C31" s="123"/>
      <c r="D31" s="124"/>
      <c r="E31" s="123"/>
      <c r="F31" s="123"/>
      <c r="G31" s="125"/>
    </row>
    <row r="32" spans="2:8" x14ac:dyDescent="0.3">
      <c r="B32" s="123"/>
      <c r="C32" s="123"/>
      <c r="D32" s="123"/>
      <c r="E32" s="123"/>
      <c r="F32" s="123"/>
      <c r="G32" s="123"/>
    </row>
    <row r="33" spans="2:11" ht="16.5" customHeight="1" x14ac:dyDescent="0.3">
      <c r="B33" s="303" t="s">
        <v>541</v>
      </c>
      <c r="C33" s="303"/>
      <c r="D33" s="303"/>
      <c r="E33" s="303"/>
      <c r="F33" s="303"/>
      <c r="G33" s="303"/>
    </row>
    <row r="34" spans="2:11" ht="41.25" customHeight="1" x14ac:dyDescent="0.3">
      <c r="B34" s="303"/>
      <c r="C34" s="303"/>
      <c r="D34" s="303"/>
      <c r="E34" s="303"/>
      <c r="F34" s="303"/>
      <c r="G34" s="303"/>
    </row>
    <row r="35" spans="2:11" x14ac:dyDescent="0.3">
      <c r="B35" s="130"/>
      <c r="C35" s="130"/>
      <c r="D35" s="130"/>
      <c r="E35" s="130"/>
      <c r="F35" s="130"/>
      <c r="G35" s="130"/>
    </row>
    <row r="36" spans="2:11" x14ac:dyDescent="0.3">
      <c r="B36" s="123"/>
      <c r="C36" s="123"/>
      <c r="D36" s="123"/>
      <c r="E36" s="123"/>
      <c r="F36" s="123"/>
      <c r="G36" s="126"/>
    </row>
    <row r="37" spans="2:11" ht="35.25" customHeight="1" x14ac:dyDescent="0.3">
      <c r="B37" s="304" t="s">
        <v>5</v>
      </c>
      <c r="C37" s="304" t="s">
        <v>8</v>
      </c>
      <c r="D37" s="306" t="s">
        <v>98</v>
      </c>
      <c r="E37" s="306"/>
      <c r="F37" s="306"/>
      <c r="G37" s="304" t="s">
        <v>97</v>
      </c>
    </row>
    <row r="38" spans="2:11" ht="63" x14ac:dyDescent="0.3">
      <c r="B38" s="305"/>
      <c r="C38" s="305"/>
      <c r="D38" s="120" t="s">
        <v>94</v>
      </c>
      <c r="E38" s="120" t="s">
        <v>95</v>
      </c>
      <c r="F38" s="121" t="s">
        <v>96</v>
      </c>
      <c r="G38" s="305"/>
    </row>
    <row r="39" spans="2:11" x14ac:dyDescent="0.3">
      <c r="B39" s="122">
        <v>1</v>
      </c>
      <c r="C39" s="120">
        <v>2</v>
      </c>
      <c r="D39" s="120">
        <v>3</v>
      </c>
      <c r="E39" s="120">
        <v>4</v>
      </c>
      <c r="F39" s="120">
        <v>5</v>
      </c>
      <c r="G39" s="120">
        <v>6</v>
      </c>
    </row>
    <row r="40" spans="2:11" ht="31.5" x14ac:dyDescent="0.3">
      <c r="B40" s="122" t="s">
        <v>9</v>
      </c>
      <c r="C40" s="122" t="s">
        <v>10</v>
      </c>
      <c r="D40" s="38">
        <v>5674501.1062017316</v>
      </c>
      <c r="E40" s="38">
        <v>1376</v>
      </c>
      <c r="F40" s="38">
        <v>31579.699999999997</v>
      </c>
      <c r="G40" s="38">
        <v>4123.9106876466076</v>
      </c>
    </row>
    <row r="41" spans="2:11" x14ac:dyDescent="0.3">
      <c r="B41" s="122" t="s">
        <v>11</v>
      </c>
      <c r="C41" s="122" t="s">
        <v>12</v>
      </c>
      <c r="D41" s="38">
        <v>2262370.6537982686</v>
      </c>
      <c r="E41" s="38">
        <v>1376</v>
      </c>
      <c r="F41" s="38">
        <v>31579.699999999997</v>
      </c>
      <c r="G41" s="38">
        <v>1644.1647193301371</v>
      </c>
    </row>
    <row r="42" spans="2:11" ht="75" x14ac:dyDescent="0.3">
      <c r="B42" s="39" t="s">
        <v>67</v>
      </c>
      <c r="C42" s="34" t="s">
        <v>89</v>
      </c>
      <c r="D42" s="38">
        <v>177175.19015501556</v>
      </c>
      <c r="E42" s="38">
        <v>1347</v>
      </c>
      <c r="F42" s="38">
        <v>17642.699999999997</v>
      </c>
      <c r="G42" s="38">
        <v>131.53317754641097</v>
      </c>
    </row>
    <row r="43" spans="2:11" ht="60" x14ac:dyDescent="0.3">
      <c r="B43" s="39" t="s">
        <v>68</v>
      </c>
      <c r="C43" s="34" t="s">
        <v>90</v>
      </c>
      <c r="D43" s="38">
        <v>43866.314711728061</v>
      </c>
      <c r="E43" s="38">
        <v>29</v>
      </c>
      <c r="F43" s="38">
        <v>13937</v>
      </c>
      <c r="G43" s="38">
        <v>1512.6315417837261</v>
      </c>
    </row>
    <row r="44" spans="2:11" x14ac:dyDescent="0.3">
      <c r="B44" s="32"/>
      <c r="C44" s="32"/>
      <c r="D44" s="36"/>
      <c r="E44" s="32"/>
      <c r="F44" s="32"/>
      <c r="G44" s="35"/>
    </row>
    <row r="45" spans="2:11" x14ac:dyDescent="0.3">
      <c r="B45" s="32"/>
      <c r="C45" s="37"/>
      <c r="D45" s="37"/>
      <c r="E45" s="37"/>
      <c r="F45" s="37"/>
      <c r="G45" s="37"/>
      <c r="H45" s="21"/>
      <c r="I45" s="21"/>
      <c r="J45" s="21"/>
      <c r="K45" s="21"/>
    </row>
    <row r="46" spans="2:11" x14ac:dyDescent="0.3">
      <c r="B46" s="32"/>
      <c r="C46" s="37"/>
      <c r="D46" s="37"/>
      <c r="E46" s="37"/>
      <c r="F46" s="37"/>
      <c r="G46" s="37"/>
      <c r="H46" s="21"/>
      <c r="I46" s="21"/>
      <c r="J46" s="21"/>
      <c r="K46" s="21"/>
    </row>
    <row r="47" spans="2:11" x14ac:dyDescent="0.3">
      <c r="B47" s="32"/>
      <c r="C47" s="37"/>
      <c r="D47" s="37"/>
      <c r="E47" s="37"/>
      <c r="F47" s="37"/>
      <c r="G47" s="37"/>
      <c r="H47" s="21"/>
      <c r="I47" s="21"/>
      <c r="J47" s="21"/>
      <c r="K47" s="21"/>
    </row>
    <row r="48" spans="2:11" x14ac:dyDescent="0.3">
      <c r="B48" s="32"/>
      <c r="C48" s="37"/>
      <c r="D48" s="37"/>
      <c r="E48" s="37"/>
      <c r="F48" s="37"/>
      <c r="G48" s="37"/>
      <c r="H48" s="21"/>
      <c r="I48" s="21"/>
      <c r="J48" s="21"/>
      <c r="K48" s="21"/>
    </row>
    <row r="49" spans="2:11" x14ac:dyDescent="0.3">
      <c r="B49" s="32"/>
      <c r="C49" s="37"/>
      <c r="D49" s="37"/>
      <c r="E49" s="37"/>
      <c r="F49" s="37"/>
      <c r="G49" s="35"/>
      <c r="H49" s="21"/>
      <c r="I49" s="21"/>
      <c r="J49" s="21"/>
      <c r="K49" s="21"/>
    </row>
    <row r="50" spans="2:11" x14ac:dyDescent="0.3">
      <c r="C50" s="21"/>
      <c r="D50" s="21"/>
      <c r="E50" s="21"/>
      <c r="F50" s="21"/>
      <c r="G50" s="21"/>
      <c r="H50" s="21"/>
      <c r="I50" s="21"/>
      <c r="J50" s="21"/>
      <c r="K50" s="21"/>
    </row>
    <row r="51" spans="2:11" x14ac:dyDescent="0.3">
      <c r="C51" s="21"/>
      <c r="D51" s="21"/>
      <c r="E51" s="21"/>
      <c r="F51" s="21"/>
      <c r="G51" s="21"/>
      <c r="H51" s="21"/>
      <c r="I51" s="21"/>
      <c r="J51" s="21"/>
      <c r="K51" s="21"/>
    </row>
    <row r="52" spans="2:11" x14ac:dyDescent="0.3">
      <c r="C52" s="21"/>
      <c r="D52" s="21"/>
      <c r="E52" s="21"/>
      <c r="F52" s="21"/>
      <c r="G52" s="21"/>
      <c r="H52" s="21"/>
      <c r="I52" s="21"/>
      <c r="J52" s="21"/>
      <c r="K52" s="21"/>
    </row>
    <row r="53" spans="2:11" x14ac:dyDescent="0.3">
      <c r="C53" s="21"/>
      <c r="D53" s="21"/>
      <c r="E53" s="21"/>
      <c r="F53" s="21"/>
      <c r="G53" s="21"/>
      <c r="H53" s="21"/>
      <c r="I53" s="21"/>
      <c r="J53" s="21"/>
      <c r="K53" s="21"/>
    </row>
    <row r="54" spans="2:11" x14ac:dyDescent="0.3">
      <c r="C54" s="21"/>
      <c r="D54" s="21"/>
      <c r="E54" s="21"/>
      <c r="F54" s="21"/>
      <c r="G54" s="21"/>
      <c r="H54" s="21"/>
      <c r="I54" s="21"/>
      <c r="J54" s="21"/>
      <c r="K54" s="21"/>
    </row>
    <row r="55" spans="2:11" x14ac:dyDescent="0.3">
      <c r="C55" s="21"/>
      <c r="D55" s="21"/>
      <c r="E55" s="21"/>
      <c r="F55" s="21"/>
      <c r="G55" s="21"/>
      <c r="H55" s="21"/>
      <c r="I55" s="21"/>
      <c r="J55" s="21"/>
      <c r="K55" s="21"/>
    </row>
  </sheetData>
  <mergeCells count="16">
    <mergeCell ref="B33:G34"/>
    <mergeCell ref="B37:B38"/>
    <mergeCell ref="C37:C38"/>
    <mergeCell ref="D37:F37"/>
    <mergeCell ref="G37:G38"/>
    <mergeCell ref="B20:G21"/>
    <mergeCell ref="B24:B25"/>
    <mergeCell ref="C24:C25"/>
    <mergeCell ref="D24:F24"/>
    <mergeCell ref="G24:G25"/>
    <mergeCell ref="F1:G1"/>
    <mergeCell ref="B7:G8"/>
    <mergeCell ref="B11:B12"/>
    <mergeCell ref="C11:C12"/>
    <mergeCell ref="D11:F11"/>
    <mergeCell ref="G11:G12"/>
  </mergeCells>
  <pageMargins left="0.7" right="0.7" top="0.75" bottom="0.75" header="0.3" footer="0.3"/>
  <pageSetup paperSize="9"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8"/>
  <sheetViews>
    <sheetView view="pageBreakPreview" zoomScale="80" zoomScaleNormal="100" zoomScaleSheetLayoutView="80" workbookViewId="0">
      <selection activeCell="E17" sqref="E17"/>
    </sheetView>
  </sheetViews>
  <sheetFormatPr defaultRowHeight="16.5" x14ac:dyDescent="0.3"/>
  <cols>
    <col min="1" max="1" width="3.5703125" style="1" customWidth="1"/>
    <col min="2" max="2" width="5.5703125" style="1" customWidth="1"/>
    <col min="3" max="3" width="41" style="1" customWidth="1"/>
    <col min="4" max="4" width="64.42578125" style="1" bestFit="1" customWidth="1"/>
    <col min="5" max="5" width="15.85546875" style="1" customWidth="1"/>
    <col min="6" max="6" width="3.85546875" style="1" customWidth="1"/>
    <col min="7" max="16384" width="9.140625" style="1"/>
  </cols>
  <sheetData>
    <row r="2" spans="2:5" ht="111" customHeight="1" x14ac:dyDescent="0.3">
      <c r="B2" s="307" t="s">
        <v>83</v>
      </c>
      <c r="C2" s="307"/>
      <c r="D2" s="307"/>
      <c r="E2" s="307"/>
    </row>
    <row r="3" spans="2:5" ht="18.75" x14ac:dyDescent="0.3">
      <c r="B3" s="10"/>
      <c r="C3" s="10"/>
      <c r="D3" s="10"/>
      <c r="E3" s="10"/>
    </row>
    <row r="4" spans="2:5" ht="39" customHeight="1" x14ac:dyDescent="0.3">
      <c r="B4" s="12" t="s">
        <v>62</v>
      </c>
      <c r="C4" s="12" t="s">
        <v>63</v>
      </c>
      <c r="D4" s="12" t="s">
        <v>64</v>
      </c>
      <c r="E4" s="13" t="s">
        <v>81</v>
      </c>
    </row>
    <row r="5" spans="2:5" ht="81.75" customHeight="1" x14ac:dyDescent="0.3">
      <c r="B5" s="14">
        <v>1</v>
      </c>
      <c r="C5" s="119" t="s">
        <v>1246</v>
      </c>
      <c r="D5" s="119" t="s">
        <v>1244</v>
      </c>
      <c r="E5" s="15" t="s">
        <v>1245</v>
      </c>
    </row>
    <row r="6" spans="2:5" ht="94.5" x14ac:dyDescent="0.3">
      <c r="B6" s="14">
        <v>2</v>
      </c>
      <c r="C6" s="119" t="s">
        <v>1247</v>
      </c>
      <c r="D6" s="119" t="s">
        <v>1248</v>
      </c>
      <c r="E6" s="15" t="s">
        <v>1249</v>
      </c>
    </row>
    <row r="7" spans="2:5" ht="110.25" x14ac:dyDescent="0.3">
      <c r="B7" s="14">
        <v>3</v>
      </c>
      <c r="C7" s="119" t="s">
        <v>1250</v>
      </c>
      <c r="D7" s="119" t="s">
        <v>1252</v>
      </c>
      <c r="E7" s="15" t="s">
        <v>1251</v>
      </c>
    </row>
    <row r="8" spans="2:5" ht="94.5" hidden="1" x14ac:dyDescent="0.3">
      <c r="B8" s="14" t="s">
        <v>9</v>
      </c>
      <c r="C8" s="15" t="s">
        <v>82</v>
      </c>
      <c r="D8" s="15" t="s">
        <v>87</v>
      </c>
      <c r="E8" s="15" t="s">
        <v>88</v>
      </c>
    </row>
  </sheetData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3"/>
  <sheetViews>
    <sheetView view="pageBreakPreview" zoomScaleNormal="100" zoomScaleSheetLayoutView="100" workbookViewId="0">
      <selection activeCell="A15" sqref="A15:XFD23"/>
    </sheetView>
  </sheetViews>
  <sheetFormatPr defaultRowHeight="16.5" x14ac:dyDescent="0.3"/>
  <cols>
    <col min="1" max="1" width="3.28515625" style="1" customWidth="1"/>
    <col min="2" max="2" width="3.140625" style="2" customWidth="1"/>
    <col min="3" max="3" width="47.42578125" style="1" customWidth="1"/>
    <col min="4" max="4" width="20.140625" style="1" customWidth="1"/>
    <col min="5" max="5" width="18.5703125" style="1" customWidth="1"/>
    <col min="6" max="6" width="3.7109375" style="1" customWidth="1"/>
    <col min="7" max="16384" width="9.140625" style="1"/>
  </cols>
  <sheetData>
    <row r="1" spans="2:7" x14ac:dyDescent="0.3">
      <c r="B1" s="24"/>
      <c r="C1" s="17"/>
      <c r="D1" s="310" t="s">
        <v>23</v>
      </c>
      <c r="E1" s="310"/>
    </row>
    <row r="2" spans="2:7" ht="48.75" customHeight="1" x14ac:dyDescent="0.3">
      <c r="B2" s="24"/>
      <c r="C2" s="17"/>
      <c r="D2" s="311" t="s">
        <v>22</v>
      </c>
      <c r="E2" s="311"/>
    </row>
    <row r="3" spans="2:7" x14ac:dyDescent="0.3">
      <c r="B3" s="24"/>
      <c r="C3" s="17"/>
      <c r="D3" s="22"/>
      <c r="E3" s="22"/>
    </row>
    <row r="4" spans="2:7" x14ac:dyDescent="0.3">
      <c r="B4" s="24"/>
      <c r="C4" s="309" t="s">
        <v>21</v>
      </c>
      <c r="D4" s="309"/>
      <c r="E4" s="309"/>
    </row>
    <row r="5" spans="2:7" x14ac:dyDescent="0.3">
      <c r="B5" s="24"/>
      <c r="C5" s="309" t="s">
        <v>20</v>
      </c>
      <c r="D5" s="309"/>
      <c r="E5" s="309"/>
    </row>
    <row r="6" spans="2:7" x14ac:dyDescent="0.3">
      <c r="B6" s="24"/>
      <c r="C6" s="309" t="s">
        <v>19</v>
      </c>
      <c r="D6" s="309"/>
      <c r="E6" s="309"/>
    </row>
    <row r="7" spans="2:7" ht="30" customHeight="1" x14ac:dyDescent="0.3">
      <c r="B7" s="24"/>
      <c r="C7" s="308" t="s">
        <v>273</v>
      </c>
      <c r="D7" s="309"/>
      <c r="E7" s="309"/>
    </row>
    <row r="8" spans="2:7" x14ac:dyDescent="0.3">
      <c r="B8" s="24"/>
      <c r="C8" s="17"/>
      <c r="D8" s="17"/>
      <c r="E8" s="17"/>
    </row>
    <row r="9" spans="2:7" ht="90" x14ac:dyDescent="0.3">
      <c r="B9" s="25"/>
      <c r="C9" s="26"/>
      <c r="D9" s="27" t="s">
        <v>18</v>
      </c>
      <c r="E9" s="27" t="s">
        <v>17</v>
      </c>
    </row>
    <row r="10" spans="2:7" ht="30.75" x14ac:dyDescent="0.3">
      <c r="B10" s="25" t="s">
        <v>9</v>
      </c>
      <c r="C10" s="28" t="s">
        <v>16</v>
      </c>
      <c r="D10" s="29">
        <v>0</v>
      </c>
      <c r="E10" s="29">
        <v>0</v>
      </c>
    </row>
    <row r="11" spans="2:7" ht="60.75" x14ac:dyDescent="0.3">
      <c r="B11" s="25" t="s">
        <v>11</v>
      </c>
      <c r="C11" s="28" t="s">
        <v>15</v>
      </c>
      <c r="D11" s="29">
        <f>'28а) ПР1 2020-2022'!G666/3</f>
        <v>12462.632433333334</v>
      </c>
      <c r="E11" s="29">
        <f>'28а) ПР1 2020-2022'!F666/3</f>
        <v>1243.3333333333333</v>
      </c>
    </row>
    <row r="12" spans="2:7" ht="30.75" x14ac:dyDescent="0.3">
      <c r="B12" s="25" t="s">
        <v>14</v>
      </c>
      <c r="C12" s="28" t="s">
        <v>13</v>
      </c>
      <c r="D12" s="29">
        <f>'28а) ПР1 2020-2022'!G667/3</f>
        <v>945.79316333333338</v>
      </c>
      <c r="E12" s="29">
        <f>'28а) ПР1 2020-2022'!F667/3</f>
        <v>150</v>
      </c>
    </row>
    <row r="15" spans="2:7" hidden="1" x14ac:dyDescent="0.3"/>
    <row r="16" spans="2:7" hidden="1" x14ac:dyDescent="0.3">
      <c r="D16" s="11">
        <f>D11*3</f>
        <v>37387.897300000004</v>
      </c>
      <c r="E16" s="11">
        <f>E11*3</f>
        <v>3730</v>
      </c>
      <c r="F16" s="11"/>
      <c r="G16" s="11"/>
    </row>
    <row r="17" spans="4:7" hidden="1" x14ac:dyDescent="0.3">
      <c r="D17" s="11">
        <f>'28а) ПР1 2020-2022'!G666</f>
        <v>37387.897300000004</v>
      </c>
      <c r="E17" s="11">
        <f>'28а) ПР1 2020-2022'!F666</f>
        <v>3730</v>
      </c>
      <c r="F17" s="11"/>
      <c r="G17" s="11"/>
    </row>
    <row r="18" spans="4:7" hidden="1" x14ac:dyDescent="0.3">
      <c r="D18" s="11">
        <f t="shared" ref="D18:E18" si="0">D16-D17</f>
        <v>0</v>
      </c>
      <c r="E18" s="11">
        <f t="shared" si="0"/>
        <v>0</v>
      </c>
      <c r="F18" s="11" t="s">
        <v>1261</v>
      </c>
      <c r="G18" s="11"/>
    </row>
    <row r="19" spans="4:7" hidden="1" x14ac:dyDescent="0.3">
      <c r="D19" s="11"/>
      <c r="E19" s="11"/>
      <c r="F19" s="11"/>
      <c r="G19" s="11"/>
    </row>
    <row r="20" spans="4:7" hidden="1" x14ac:dyDescent="0.3">
      <c r="D20" s="11">
        <f>'28в srednie_dannie_fact_mosh'!D12*3</f>
        <v>2837.3794900000003</v>
      </c>
      <c r="E20" s="11">
        <f>'28в srednie_dannie_fact_mosh'!E12*3</f>
        <v>450</v>
      </c>
      <c r="F20" s="11"/>
      <c r="G20" s="11"/>
    </row>
    <row r="21" spans="4:7" hidden="1" x14ac:dyDescent="0.3">
      <c r="D21" s="11">
        <f>'28а) ПР1 2020-2022'!G667</f>
        <v>2837.3794900000003</v>
      </c>
      <c r="E21" s="11">
        <f>'28а) ПР1 2020-2022'!F667</f>
        <v>450</v>
      </c>
      <c r="F21" s="11"/>
      <c r="G21" s="11"/>
    </row>
    <row r="22" spans="4:7" hidden="1" x14ac:dyDescent="0.3">
      <c r="D22" s="11">
        <f t="shared" ref="D22:E22" si="1">D20-D21</f>
        <v>0</v>
      </c>
      <c r="E22" s="11">
        <f t="shared" si="1"/>
        <v>0</v>
      </c>
      <c r="F22" s="11" t="s">
        <v>1261</v>
      </c>
      <c r="G22" s="11"/>
    </row>
    <row r="23" spans="4:7" hidden="1" x14ac:dyDescent="0.3">
      <c r="D23" s="11"/>
      <c r="E23" s="11"/>
      <c r="F23" s="11"/>
      <c r="G23" s="11"/>
    </row>
  </sheetData>
  <mergeCells count="6">
    <mergeCell ref="C7:E7"/>
    <mergeCell ref="D1:E1"/>
    <mergeCell ref="D2:E2"/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2"/>
  <sheetViews>
    <sheetView view="pageBreakPreview" zoomScaleNormal="100" zoomScaleSheetLayoutView="100" workbookViewId="0">
      <selection activeCell="A25" sqref="A25:XFD32"/>
    </sheetView>
  </sheetViews>
  <sheetFormatPr defaultRowHeight="16.5" x14ac:dyDescent="0.3"/>
  <cols>
    <col min="1" max="1" width="5.7109375" style="1" customWidth="1"/>
    <col min="2" max="2" width="3.5703125" style="2" customWidth="1"/>
    <col min="3" max="3" width="49.42578125" style="1" customWidth="1"/>
    <col min="4" max="4" width="20.140625" style="1" customWidth="1"/>
    <col min="5" max="5" width="18.5703125" style="1" customWidth="1"/>
    <col min="6" max="6" width="20.85546875" style="1" customWidth="1"/>
    <col min="7" max="7" width="3.42578125" style="1" customWidth="1"/>
    <col min="8" max="16384" width="9.140625" style="1"/>
  </cols>
  <sheetData>
    <row r="1" spans="2:6" x14ac:dyDescent="0.3">
      <c r="B1" s="24"/>
      <c r="C1" s="17"/>
      <c r="D1" s="17"/>
      <c r="E1" s="310" t="s">
        <v>24</v>
      </c>
      <c r="F1" s="310"/>
    </row>
    <row r="2" spans="2:6" ht="53.25" customHeight="1" x14ac:dyDescent="0.3">
      <c r="B2" s="24"/>
      <c r="C2" s="17"/>
      <c r="D2" s="17"/>
      <c r="E2" s="311" t="s">
        <v>22</v>
      </c>
      <c r="F2" s="311"/>
    </row>
    <row r="3" spans="2:6" x14ac:dyDescent="0.3">
      <c r="B3" s="24"/>
      <c r="C3" s="17"/>
      <c r="D3" s="17"/>
      <c r="E3" s="22"/>
      <c r="F3" s="22"/>
    </row>
    <row r="4" spans="2:6" x14ac:dyDescent="0.3">
      <c r="B4" s="24"/>
      <c r="C4" s="309" t="s">
        <v>21</v>
      </c>
      <c r="D4" s="309"/>
      <c r="E4" s="309"/>
      <c r="F4" s="309"/>
    </row>
    <row r="5" spans="2:6" x14ac:dyDescent="0.3">
      <c r="B5" s="24"/>
      <c r="C5" s="309" t="s">
        <v>25</v>
      </c>
      <c r="D5" s="309"/>
      <c r="E5" s="309"/>
      <c r="F5" s="309"/>
    </row>
    <row r="6" spans="2:6" x14ac:dyDescent="0.3">
      <c r="B6" s="24"/>
      <c r="C6" s="309" t="s">
        <v>26</v>
      </c>
      <c r="D6" s="309"/>
      <c r="E6" s="309"/>
      <c r="F6" s="309"/>
    </row>
    <row r="7" spans="2:6" ht="30.75" customHeight="1" x14ac:dyDescent="0.3">
      <c r="B7" s="24"/>
      <c r="C7" s="308" t="s">
        <v>274</v>
      </c>
      <c r="D7" s="309"/>
      <c r="E7" s="309"/>
      <c r="F7" s="309"/>
    </row>
    <row r="8" spans="2:6" x14ac:dyDescent="0.3">
      <c r="B8" s="24"/>
      <c r="C8" s="17"/>
      <c r="D8" s="17"/>
      <c r="E8" s="17"/>
      <c r="F8" s="17"/>
    </row>
    <row r="9" spans="2:6" ht="167.25" customHeight="1" x14ac:dyDescent="0.3">
      <c r="B9" s="25"/>
      <c r="C9" s="26"/>
      <c r="D9" s="27" t="s">
        <v>27</v>
      </c>
      <c r="E9" s="27" t="s">
        <v>28</v>
      </c>
      <c r="F9" s="27" t="s">
        <v>29</v>
      </c>
    </row>
    <row r="10" spans="2:6" x14ac:dyDescent="0.3">
      <c r="B10" s="25" t="s">
        <v>9</v>
      </c>
      <c r="C10" s="30" t="s">
        <v>30</v>
      </c>
      <c r="D10" s="29"/>
      <c r="E10" s="29"/>
      <c r="F10" s="29"/>
    </row>
    <row r="11" spans="2:6" x14ac:dyDescent="0.3">
      <c r="B11" s="25"/>
      <c r="C11" s="30" t="s">
        <v>31</v>
      </c>
      <c r="D11" s="29">
        <f>'28а) ПР1 2020-2022'!G642/3</f>
        <v>0</v>
      </c>
      <c r="E11" s="29">
        <f>'28а) ПР1 2020-2022'!E642</f>
        <v>0</v>
      </c>
      <c r="F11" s="29">
        <f>'28а) ПР1 2020-2022'!F642/3</f>
        <v>0</v>
      </c>
    </row>
    <row r="12" spans="2:6" x14ac:dyDescent="0.3">
      <c r="B12" s="25"/>
      <c r="C12" s="30" t="s">
        <v>32</v>
      </c>
      <c r="D12" s="29">
        <f>'28а) ПР1 2020-2022'!G643/3</f>
        <v>4640.4431859999995</v>
      </c>
      <c r="E12" s="29">
        <f>'28а) ПР1 2020-2022'!E643/3</f>
        <v>1.1213333333333335</v>
      </c>
      <c r="F12" s="29">
        <f>'28а) ПР1 2020-2022'!F643/3</f>
        <v>2566.6666666666665</v>
      </c>
    </row>
    <row r="13" spans="2:6" x14ac:dyDescent="0.3">
      <c r="B13" s="25"/>
      <c r="C13" s="31" t="s">
        <v>33</v>
      </c>
      <c r="D13" s="29">
        <v>0</v>
      </c>
      <c r="E13" s="29">
        <v>0</v>
      </c>
      <c r="F13" s="29">
        <v>0</v>
      </c>
    </row>
    <row r="14" spans="2:6" x14ac:dyDescent="0.3">
      <c r="B14" s="25" t="s">
        <v>11</v>
      </c>
      <c r="C14" s="31" t="s">
        <v>34</v>
      </c>
      <c r="D14" s="29"/>
      <c r="E14" s="29"/>
      <c r="F14" s="29"/>
    </row>
    <row r="15" spans="2:6" x14ac:dyDescent="0.3">
      <c r="B15" s="25"/>
      <c r="C15" s="30" t="s">
        <v>31</v>
      </c>
      <c r="D15" s="29">
        <f>'28а) ПР1 2020-2022'!G652/3</f>
        <v>4962.7436333333344</v>
      </c>
      <c r="E15" s="29">
        <f>'28а) ПР1 2020-2022'!E652/3</f>
        <v>10.428666666666667</v>
      </c>
      <c r="F15" s="29">
        <f>'28а) ПР1 2020-2022'!F652/3</f>
        <v>535.43333333333339</v>
      </c>
    </row>
    <row r="16" spans="2:6" x14ac:dyDescent="0.3">
      <c r="B16" s="25"/>
      <c r="C16" s="30" t="s">
        <v>32</v>
      </c>
      <c r="D16" s="29">
        <f>'28а) ПР1 2020-2022'!G653/3</f>
        <v>28993.853183999996</v>
      </c>
      <c r="E16" s="29">
        <f>'28а) ПР1 2020-2022'!E653/3</f>
        <v>17.013000000000002</v>
      </c>
      <c r="F16" s="29">
        <f>'28а) ПР1 2020-2022'!F653/3</f>
        <v>4862.333333333333</v>
      </c>
    </row>
    <row r="17" spans="2:10" x14ac:dyDescent="0.3">
      <c r="B17" s="25"/>
      <c r="C17" s="31" t="s">
        <v>33</v>
      </c>
      <c r="D17" s="29">
        <v>0</v>
      </c>
      <c r="E17" s="29">
        <v>0</v>
      </c>
      <c r="F17" s="29"/>
    </row>
    <row r="19" spans="2:10" x14ac:dyDescent="0.3">
      <c r="C19" s="11"/>
      <c r="D19" s="11"/>
      <c r="E19" s="11"/>
      <c r="F19" s="11"/>
      <c r="G19" s="11"/>
      <c r="H19" s="11"/>
      <c r="I19" s="11"/>
      <c r="J19" s="11"/>
    </row>
    <row r="20" spans="2:10" hidden="1" x14ac:dyDescent="0.3">
      <c r="C20" s="11"/>
      <c r="D20" s="11"/>
      <c r="E20" s="11">
        <v>47.664000000000001</v>
      </c>
      <c r="F20" s="11">
        <v>3291.2</v>
      </c>
      <c r="G20" s="11"/>
      <c r="H20" s="11"/>
      <c r="I20" s="11"/>
      <c r="J20" s="11"/>
    </row>
    <row r="21" spans="2:10" hidden="1" x14ac:dyDescent="0.3">
      <c r="C21" s="11"/>
      <c r="D21" s="11"/>
      <c r="E21" s="11">
        <v>47.664000000000001</v>
      </c>
      <c r="F21" s="11">
        <v>3291.2000000000003</v>
      </c>
      <c r="G21" s="11"/>
      <c r="H21" s="11"/>
      <c r="I21" s="11"/>
      <c r="J21" s="11"/>
    </row>
    <row r="22" spans="2:10" hidden="1" x14ac:dyDescent="0.3">
      <c r="C22" s="11"/>
      <c r="D22" s="11"/>
      <c r="E22" s="11">
        <v>0</v>
      </c>
      <c r="F22" s="11">
        <v>0</v>
      </c>
      <c r="G22" s="11"/>
      <c r="H22" s="11"/>
      <c r="I22" s="11"/>
      <c r="J22" s="11"/>
    </row>
    <row r="23" spans="2:10" hidden="1" x14ac:dyDescent="0.3">
      <c r="C23" s="11"/>
      <c r="D23" s="11"/>
      <c r="E23" s="11"/>
      <c r="F23" s="11"/>
      <c r="G23" s="11"/>
      <c r="H23" s="11"/>
      <c r="I23" s="11"/>
      <c r="J23" s="11"/>
    </row>
    <row r="24" spans="2:10" x14ac:dyDescent="0.3">
      <c r="C24" s="11"/>
      <c r="D24" s="11"/>
      <c r="E24" s="11"/>
      <c r="F24" s="11"/>
      <c r="G24" s="11"/>
      <c r="H24" s="11"/>
      <c r="I24" s="11"/>
      <c r="J24" s="11"/>
    </row>
    <row r="25" spans="2:10" hidden="1" x14ac:dyDescent="0.3">
      <c r="C25" s="11"/>
      <c r="D25" s="11">
        <f>(D11+D12+D13)*3</f>
        <v>13921.329557999998</v>
      </c>
      <c r="E25" s="11">
        <f t="shared" ref="E25:F25" si="0">(E11+E12+E13)*3</f>
        <v>3.3640000000000008</v>
      </c>
      <c r="F25" s="11">
        <f t="shared" si="0"/>
        <v>7700</v>
      </c>
      <c r="G25" s="11"/>
      <c r="H25" s="11"/>
      <c r="I25" s="11"/>
      <c r="J25" s="11"/>
    </row>
    <row r="26" spans="2:10" hidden="1" x14ac:dyDescent="0.3">
      <c r="C26" s="11"/>
      <c r="D26" s="11">
        <f>'28а) ПР1 2020-2022'!G644</f>
        <v>13921.329557999999</v>
      </c>
      <c r="E26" s="11">
        <f>'28а) ПР1 2020-2022'!E644</f>
        <v>3.3640000000000003</v>
      </c>
      <c r="F26" s="11">
        <f>'28а) ПР1 2020-2022'!F644</f>
        <v>7700</v>
      </c>
      <c r="G26" s="11"/>
      <c r="H26" s="11"/>
      <c r="I26" s="11"/>
      <c r="J26" s="11"/>
    </row>
    <row r="27" spans="2:10" hidden="1" x14ac:dyDescent="0.3">
      <c r="C27" s="11"/>
      <c r="D27" s="11">
        <f>D25-D26</f>
        <v>0</v>
      </c>
      <c r="E27" s="11">
        <f t="shared" ref="E27:F27" si="1">E25-E26</f>
        <v>0</v>
      </c>
      <c r="F27" s="11">
        <f t="shared" si="1"/>
        <v>0</v>
      </c>
      <c r="G27" s="11" t="s">
        <v>1261</v>
      </c>
      <c r="H27" s="11"/>
      <c r="I27" s="11"/>
      <c r="J27" s="11"/>
    </row>
    <row r="28" spans="2:10" hidden="1" x14ac:dyDescent="0.3">
      <c r="C28" s="11"/>
      <c r="D28" s="11"/>
      <c r="E28" s="11"/>
      <c r="F28" s="11"/>
      <c r="G28" s="11"/>
      <c r="H28" s="11"/>
      <c r="I28" s="11"/>
      <c r="J28" s="11"/>
    </row>
    <row r="29" spans="2:10" hidden="1" x14ac:dyDescent="0.3">
      <c r="C29" s="11"/>
      <c r="D29" s="11">
        <f>(D15+D16+D17)*3</f>
        <v>101869.79045199999</v>
      </c>
      <c r="E29" s="11">
        <f t="shared" ref="E29:F29" si="2">(E15+E16+E17)*3</f>
        <v>82.325000000000017</v>
      </c>
      <c r="F29" s="11">
        <f t="shared" si="2"/>
        <v>16193.3</v>
      </c>
      <c r="G29" s="11"/>
      <c r="H29" s="11"/>
      <c r="I29" s="11"/>
      <c r="J29" s="11"/>
    </row>
    <row r="30" spans="2:10" hidden="1" x14ac:dyDescent="0.3">
      <c r="C30" s="11"/>
      <c r="D30" s="11">
        <f>'28а) ПР1 2020-2022'!G654</f>
        <v>101869.79045199999</v>
      </c>
      <c r="E30" s="11">
        <f>'28а) ПР1 2020-2022'!E654</f>
        <v>82.325000000000003</v>
      </c>
      <c r="F30" s="11">
        <f>'28а) ПР1 2020-2022'!F654</f>
        <v>16193.3</v>
      </c>
      <c r="G30" s="11"/>
      <c r="H30" s="11"/>
      <c r="I30" s="11"/>
      <c r="J30" s="11"/>
    </row>
    <row r="31" spans="2:10" hidden="1" x14ac:dyDescent="0.3">
      <c r="C31" s="11"/>
      <c r="D31" s="11">
        <f>D29-D30</f>
        <v>0</v>
      </c>
      <c r="E31" s="11">
        <f t="shared" ref="E31:F31" si="3">E29-E30</f>
        <v>0</v>
      </c>
      <c r="F31" s="11">
        <f t="shared" si="3"/>
        <v>0</v>
      </c>
      <c r="G31" s="11" t="s">
        <v>1261</v>
      </c>
      <c r="H31" s="11"/>
      <c r="I31" s="11"/>
      <c r="J31" s="11"/>
    </row>
    <row r="32" spans="2:10" hidden="1" x14ac:dyDescent="0.3">
      <c r="C32" s="11"/>
      <c r="D32" s="11"/>
      <c r="E32" s="11"/>
      <c r="F32" s="11"/>
      <c r="G32" s="11"/>
      <c r="H32" s="11"/>
      <c r="I32" s="11"/>
      <c r="J32" s="11"/>
    </row>
    <row r="33" spans="3:10" x14ac:dyDescent="0.3">
      <c r="C33" s="11"/>
      <c r="D33" s="11"/>
      <c r="E33" s="11"/>
      <c r="F33" s="11"/>
      <c r="G33" s="11"/>
      <c r="H33" s="11"/>
      <c r="I33" s="11"/>
      <c r="J33" s="11"/>
    </row>
    <row r="34" spans="3:10" x14ac:dyDescent="0.3">
      <c r="C34" s="11"/>
      <c r="D34" s="11"/>
      <c r="E34" s="11"/>
      <c r="F34" s="11"/>
      <c r="G34" s="11"/>
      <c r="H34" s="11"/>
      <c r="I34" s="11"/>
      <c r="J34" s="11"/>
    </row>
    <row r="35" spans="3:10" x14ac:dyDescent="0.3">
      <c r="C35" s="11"/>
      <c r="D35" s="11"/>
      <c r="E35" s="11"/>
      <c r="F35" s="11"/>
      <c r="G35" s="11"/>
      <c r="H35" s="11"/>
      <c r="I35" s="11"/>
      <c r="J35" s="11"/>
    </row>
    <row r="36" spans="3:10" x14ac:dyDescent="0.3">
      <c r="C36" s="11"/>
      <c r="D36" s="11"/>
      <c r="E36" s="11"/>
      <c r="F36" s="11"/>
      <c r="G36" s="11"/>
      <c r="H36" s="11"/>
      <c r="I36" s="11"/>
      <c r="J36" s="11"/>
    </row>
    <row r="37" spans="3:10" x14ac:dyDescent="0.3">
      <c r="C37" s="11"/>
      <c r="D37" s="11"/>
      <c r="E37" s="11"/>
      <c r="F37" s="11"/>
      <c r="G37" s="11"/>
      <c r="H37" s="11"/>
      <c r="I37" s="11"/>
      <c r="J37" s="11"/>
    </row>
    <row r="38" spans="3:10" x14ac:dyDescent="0.3">
      <c r="C38" s="11"/>
      <c r="D38" s="11"/>
      <c r="E38" s="11"/>
      <c r="F38" s="11"/>
      <c r="G38" s="11"/>
      <c r="H38" s="11"/>
      <c r="I38" s="11"/>
      <c r="J38" s="11"/>
    </row>
    <row r="39" spans="3:10" x14ac:dyDescent="0.3">
      <c r="C39" s="11"/>
      <c r="D39" s="11"/>
      <c r="E39" s="11"/>
      <c r="F39" s="11"/>
      <c r="G39" s="11"/>
      <c r="H39" s="11"/>
      <c r="I39" s="11"/>
      <c r="J39" s="11"/>
    </row>
    <row r="40" spans="3:10" x14ac:dyDescent="0.3">
      <c r="C40" s="11"/>
      <c r="D40" s="11"/>
      <c r="E40" s="11"/>
      <c r="F40" s="11"/>
      <c r="G40" s="11"/>
      <c r="H40" s="11"/>
      <c r="I40" s="11"/>
      <c r="J40" s="11"/>
    </row>
    <row r="41" spans="3:10" x14ac:dyDescent="0.3">
      <c r="D41" s="11"/>
      <c r="E41" s="11"/>
      <c r="F41" s="11"/>
      <c r="G41" s="11"/>
    </row>
    <row r="42" spans="3:10" x14ac:dyDescent="0.3">
      <c r="D42" s="11"/>
      <c r="E42" s="11"/>
      <c r="F42" s="11"/>
      <c r="G42" s="11"/>
    </row>
  </sheetData>
  <mergeCells count="6">
    <mergeCell ref="C7:F7"/>
    <mergeCell ref="E1:F1"/>
    <mergeCell ref="E2:F2"/>
    <mergeCell ref="C4:F4"/>
    <mergeCell ref="C5:F5"/>
    <mergeCell ref="C6:F6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2"/>
  <sheetViews>
    <sheetView view="pageBreakPreview" zoomScale="90" zoomScaleNormal="100" zoomScaleSheetLayoutView="90" workbookViewId="0">
      <selection activeCell="J14" sqref="J14"/>
    </sheetView>
  </sheetViews>
  <sheetFormatPr defaultRowHeight="16.5" x14ac:dyDescent="0.3"/>
  <cols>
    <col min="1" max="1" width="4.5703125" style="1" customWidth="1"/>
    <col min="2" max="2" width="5.7109375" style="3" customWidth="1"/>
    <col min="3" max="3" width="39.140625" style="1" bestFit="1" customWidth="1"/>
    <col min="4" max="8" width="9.140625" style="1"/>
    <col min="9" max="9" width="11.42578125" style="1" customWidth="1"/>
    <col min="10" max="12" width="9.140625" style="1"/>
    <col min="13" max="13" width="4.5703125" style="1" customWidth="1"/>
    <col min="14" max="16384" width="9.140625" style="1"/>
  </cols>
  <sheetData>
    <row r="1" spans="2:13" x14ac:dyDescent="0.3">
      <c r="B1" s="16"/>
      <c r="C1" s="17"/>
      <c r="D1" s="17"/>
      <c r="E1" s="17"/>
      <c r="F1" s="17"/>
      <c r="G1" s="17"/>
      <c r="H1" s="17"/>
      <c r="I1" s="17"/>
      <c r="J1" s="310" t="s">
        <v>35</v>
      </c>
      <c r="K1" s="310"/>
      <c r="L1" s="310"/>
      <c r="M1" s="17"/>
    </row>
    <row r="2" spans="2:13" ht="81.75" customHeight="1" x14ac:dyDescent="0.3">
      <c r="B2" s="16"/>
      <c r="C2" s="17"/>
      <c r="D2" s="17"/>
      <c r="E2" s="17"/>
      <c r="F2" s="17"/>
      <c r="G2" s="17"/>
      <c r="H2" s="17"/>
      <c r="I2" s="17"/>
      <c r="J2" s="312" t="s">
        <v>22</v>
      </c>
      <c r="K2" s="312"/>
      <c r="L2" s="312"/>
      <c r="M2" s="17"/>
    </row>
    <row r="3" spans="2:13" x14ac:dyDescent="0.3">
      <c r="B3" s="16"/>
      <c r="C3" s="17"/>
      <c r="D3" s="17"/>
      <c r="E3" s="17"/>
      <c r="F3" s="17"/>
      <c r="G3" s="17"/>
      <c r="H3" s="17"/>
      <c r="I3" s="17"/>
      <c r="J3" s="19"/>
      <c r="K3" s="19"/>
      <c r="L3" s="19"/>
      <c r="M3" s="17"/>
    </row>
    <row r="4" spans="2:13" x14ac:dyDescent="0.3">
      <c r="B4" s="16"/>
      <c r="C4" s="309" t="s">
        <v>21</v>
      </c>
      <c r="D4" s="309"/>
      <c r="E4" s="309"/>
      <c r="F4" s="309"/>
      <c r="G4" s="309"/>
      <c r="H4" s="309"/>
      <c r="I4" s="309"/>
      <c r="J4" s="309"/>
      <c r="K4" s="309"/>
      <c r="L4" s="309"/>
      <c r="M4" s="17"/>
    </row>
    <row r="5" spans="2:13" x14ac:dyDescent="0.3">
      <c r="B5" s="16"/>
      <c r="C5" s="309" t="s">
        <v>36</v>
      </c>
      <c r="D5" s="309"/>
      <c r="E5" s="309"/>
      <c r="F5" s="309"/>
      <c r="G5" s="309"/>
      <c r="H5" s="309"/>
      <c r="I5" s="309"/>
      <c r="J5" s="309"/>
      <c r="K5" s="309"/>
      <c r="L5" s="309"/>
      <c r="M5" s="17"/>
    </row>
    <row r="6" spans="2:13" ht="31.5" customHeight="1" x14ac:dyDescent="0.3">
      <c r="B6" s="16"/>
      <c r="C6" s="313" t="s">
        <v>1264</v>
      </c>
      <c r="D6" s="314"/>
      <c r="E6" s="314"/>
      <c r="F6" s="314"/>
      <c r="G6" s="314"/>
      <c r="H6" s="314"/>
      <c r="I6" s="314"/>
      <c r="J6" s="314"/>
      <c r="K6" s="314"/>
      <c r="L6" s="314"/>
      <c r="M6" s="17"/>
    </row>
    <row r="7" spans="2:13" x14ac:dyDescent="0.3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2:13" s="4" customFormat="1" ht="32.25" customHeight="1" x14ac:dyDescent="0.25">
      <c r="B8" s="315" t="s">
        <v>37</v>
      </c>
      <c r="C8" s="315"/>
      <c r="D8" s="316" t="s">
        <v>86</v>
      </c>
      <c r="E8" s="316"/>
      <c r="F8" s="316"/>
      <c r="G8" s="316" t="s">
        <v>85</v>
      </c>
      <c r="H8" s="316"/>
      <c r="I8" s="316"/>
      <c r="J8" s="316" t="s">
        <v>84</v>
      </c>
      <c r="K8" s="316"/>
      <c r="L8" s="316"/>
      <c r="M8" s="20"/>
    </row>
    <row r="9" spans="2:13" ht="30" x14ac:dyDescent="0.3">
      <c r="B9" s="315"/>
      <c r="C9" s="315"/>
      <c r="D9" s="25" t="s">
        <v>31</v>
      </c>
      <c r="E9" s="25" t="s">
        <v>32</v>
      </c>
      <c r="F9" s="27" t="s">
        <v>39</v>
      </c>
      <c r="G9" s="25" t="s">
        <v>31</v>
      </c>
      <c r="H9" s="25" t="s">
        <v>32</v>
      </c>
      <c r="I9" s="27" t="s">
        <v>39</v>
      </c>
      <c r="J9" s="25" t="s">
        <v>31</v>
      </c>
      <c r="K9" s="25" t="s">
        <v>32</v>
      </c>
      <c r="L9" s="27" t="s">
        <v>39</v>
      </c>
      <c r="M9" s="17"/>
    </row>
    <row r="10" spans="2:13" x14ac:dyDescent="0.3">
      <c r="B10" s="315" t="s">
        <v>9</v>
      </c>
      <c r="C10" s="26" t="s">
        <v>40</v>
      </c>
      <c r="D10" s="115">
        <v>783</v>
      </c>
      <c r="E10" s="115">
        <v>7</v>
      </c>
      <c r="F10" s="115"/>
      <c r="G10" s="18">
        <v>5938.4</v>
      </c>
      <c r="H10" s="18">
        <v>72</v>
      </c>
      <c r="I10" s="18"/>
      <c r="J10" s="18">
        <v>7736.6126400000003</v>
      </c>
      <c r="K10" s="18">
        <v>109.545</v>
      </c>
      <c r="L10" s="18"/>
      <c r="M10" s="17"/>
    </row>
    <row r="11" spans="2:13" x14ac:dyDescent="0.3">
      <c r="B11" s="315"/>
      <c r="C11" s="26" t="s">
        <v>41</v>
      </c>
      <c r="D11" s="115">
        <v>92</v>
      </c>
      <c r="E11" s="115"/>
      <c r="F11" s="115"/>
      <c r="G11" s="18">
        <v>468</v>
      </c>
      <c r="H11" s="18"/>
      <c r="I11" s="18"/>
      <c r="J11" s="18">
        <v>96.608000000000004</v>
      </c>
      <c r="K11" s="18"/>
      <c r="L11" s="18"/>
      <c r="M11" s="17"/>
    </row>
    <row r="12" spans="2:13" x14ac:dyDescent="0.3">
      <c r="B12" s="315" t="s">
        <v>11</v>
      </c>
      <c r="C12" s="26" t="s">
        <v>42</v>
      </c>
      <c r="D12" s="115">
        <v>79</v>
      </c>
      <c r="E12" s="115">
        <v>31</v>
      </c>
      <c r="F12" s="115"/>
      <c r="G12" s="18">
        <v>3703.4</v>
      </c>
      <c r="H12" s="18">
        <v>1907.5</v>
      </c>
      <c r="I12" s="18"/>
      <c r="J12" s="18">
        <v>2883.8</v>
      </c>
      <c r="K12" s="18">
        <v>1846.9</v>
      </c>
      <c r="L12" s="18"/>
      <c r="M12" s="17"/>
    </row>
    <row r="13" spans="2:13" x14ac:dyDescent="0.3">
      <c r="B13" s="315"/>
      <c r="C13" s="26" t="s">
        <v>43</v>
      </c>
      <c r="D13" s="115"/>
      <c r="E13" s="115"/>
      <c r="F13" s="115"/>
      <c r="G13" s="18"/>
      <c r="H13" s="18"/>
      <c r="I13" s="18"/>
      <c r="J13" s="18"/>
      <c r="K13" s="18"/>
      <c r="L13" s="18"/>
      <c r="M13" s="17"/>
    </row>
    <row r="14" spans="2:13" x14ac:dyDescent="0.3">
      <c r="B14" s="315" t="s">
        <v>14</v>
      </c>
      <c r="C14" s="26" t="s">
        <v>44</v>
      </c>
      <c r="D14" s="115">
        <v>6</v>
      </c>
      <c r="E14" s="115">
        <v>14</v>
      </c>
      <c r="F14" s="115"/>
      <c r="G14" s="18">
        <v>2100</v>
      </c>
      <c r="H14" s="18">
        <v>5419.8</v>
      </c>
      <c r="I14" s="18"/>
      <c r="J14" s="18">
        <v>8060.3</v>
      </c>
      <c r="K14" s="18">
        <v>6214.4</v>
      </c>
      <c r="L14" s="18"/>
      <c r="M14" s="17"/>
    </row>
    <row r="15" spans="2:13" x14ac:dyDescent="0.3">
      <c r="B15" s="315"/>
      <c r="C15" s="26" t="s">
        <v>45</v>
      </c>
      <c r="D15" s="115"/>
      <c r="E15" s="115"/>
      <c r="F15" s="115"/>
      <c r="G15" s="18"/>
      <c r="H15" s="18"/>
      <c r="I15" s="18"/>
      <c r="J15" s="18"/>
      <c r="K15" s="18"/>
      <c r="L15" s="18"/>
      <c r="M15" s="17"/>
    </row>
    <row r="16" spans="2:13" x14ac:dyDescent="0.3">
      <c r="B16" s="315" t="s">
        <v>46</v>
      </c>
      <c r="C16" s="26" t="s">
        <v>65</v>
      </c>
      <c r="D16" s="115"/>
      <c r="E16" s="115">
        <v>6</v>
      </c>
      <c r="F16" s="115">
        <v>2</v>
      </c>
      <c r="G16" s="18"/>
      <c r="H16" s="18">
        <v>7638</v>
      </c>
      <c r="I16" s="18">
        <v>2200</v>
      </c>
      <c r="J16" s="18"/>
      <c r="K16" s="18">
        <v>95.843999999999994</v>
      </c>
      <c r="L16" s="18">
        <v>17.538</v>
      </c>
      <c r="M16" s="17"/>
    </row>
    <row r="17" spans="2:13" x14ac:dyDescent="0.3">
      <c r="B17" s="315"/>
      <c r="C17" s="26" t="s">
        <v>45</v>
      </c>
      <c r="D17" s="115"/>
      <c r="E17" s="115"/>
      <c r="F17" s="115"/>
      <c r="G17" s="18"/>
      <c r="H17" s="18"/>
      <c r="I17" s="18"/>
      <c r="J17" s="18"/>
      <c r="K17" s="18"/>
      <c r="L17" s="18"/>
      <c r="M17" s="17"/>
    </row>
    <row r="18" spans="2:13" x14ac:dyDescent="0.3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2:13" x14ac:dyDescent="0.3">
      <c r="B19" s="284" t="s">
        <v>1262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2:13" x14ac:dyDescent="0.3"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2:13" ht="91.5" customHeight="1" x14ac:dyDescent="0.3">
      <c r="B21" s="311" t="s">
        <v>47</v>
      </c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17"/>
    </row>
    <row r="22" spans="2:13" x14ac:dyDescent="0.3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</sheetData>
  <mergeCells count="14">
    <mergeCell ref="B21:L21"/>
    <mergeCell ref="J1:L1"/>
    <mergeCell ref="J2:L2"/>
    <mergeCell ref="C4:L4"/>
    <mergeCell ref="C5:L5"/>
    <mergeCell ref="C6:L6"/>
    <mergeCell ref="B8:C9"/>
    <mergeCell ref="D8:F8"/>
    <mergeCell ref="G8:I8"/>
    <mergeCell ref="J8:L8"/>
    <mergeCell ref="B10:B11"/>
    <mergeCell ref="B12:B13"/>
    <mergeCell ref="B14:B15"/>
    <mergeCell ref="B16:B17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view="pageBreakPreview" zoomScale="90" zoomScaleNormal="100" zoomScaleSheetLayoutView="90" workbookViewId="0">
      <selection activeCell="F13" sqref="F13"/>
    </sheetView>
  </sheetViews>
  <sheetFormatPr defaultRowHeight="16.5" x14ac:dyDescent="0.3"/>
  <cols>
    <col min="1" max="1" width="5" style="1" customWidth="1"/>
    <col min="2" max="2" width="5.7109375" style="3" customWidth="1"/>
    <col min="3" max="3" width="39.140625" style="1" bestFit="1" customWidth="1"/>
    <col min="4" max="8" width="9.140625" style="1"/>
    <col min="9" max="9" width="11.42578125" style="1" customWidth="1"/>
    <col min="10" max="10" width="3.85546875" style="1" customWidth="1"/>
    <col min="11" max="16384" width="9.140625" style="1"/>
  </cols>
  <sheetData>
    <row r="1" spans="2:10" x14ac:dyDescent="0.3">
      <c r="B1" s="16"/>
      <c r="C1" s="17"/>
      <c r="D1" s="17"/>
      <c r="E1" s="17"/>
      <c r="F1" s="17"/>
      <c r="G1" s="310" t="s">
        <v>50</v>
      </c>
      <c r="H1" s="310"/>
      <c r="I1" s="310"/>
    </row>
    <row r="2" spans="2:10" ht="68.25" customHeight="1" x14ac:dyDescent="0.3">
      <c r="B2" s="16"/>
      <c r="C2" s="17"/>
      <c r="D2" s="17"/>
      <c r="E2" s="17"/>
      <c r="F2" s="17"/>
      <c r="G2" s="317" t="s">
        <v>22</v>
      </c>
      <c r="H2" s="317"/>
      <c r="I2" s="317"/>
    </row>
    <row r="3" spans="2:10" x14ac:dyDescent="0.3">
      <c r="B3" s="16"/>
      <c r="C3" s="17"/>
      <c r="D3" s="17"/>
      <c r="E3" s="17"/>
      <c r="F3" s="17"/>
      <c r="G3" s="17"/>
      <c r="H3" s="17"/>
      <c r="I3" s="17"/>
    </row>
    <row r="4" spans="2:10" x14ac:dyDescent="0.3">
      <c r="B4" s="16"/>
      <c r="C4" s="309" t="s">
        <v>21</v>
      </c>
      <c r="D4" s="309"/>
      <c r="E4" s="309"/>
      <c r="F4" s="309"/>
      <c r="G4" s="309"/>
      <c r="H4" s="309"/>
      <c r="I4" s="309"/>
    </row>
    <row r="5" spans="2:10" x14ac:dyDescent="0.3">
      <c r="B5" s="16"/>
      <c r="C5" s="308" t="s">
        <v>49</v>
      </c>
      <c r="D5" s="309"/>
      <c r="E5" s="309"/>
      <c r="F5" s="309"/>
      <c r="G5" s="309"/>
      <c r="H5" s="309"/>
      <c r="I5" s="309"/>
    </row>
    <row r="6" spans="2:10" ht="28.5" customHeight="1" x14ac:dyDescent="0.3">
      <c r="B6" s="16"/>
      <c r="C6" s="313" t="s">
        <v>1265</v>
      </c>
      <c r="D6" s="314"/>
      <c r="E6" s="314"/>
      <c r="F6" s="314"/>
      <c r="G6" s="314"/>
      <c r="H6" s="314"/>
      <c r="I6" s="314"/>
    </row>
    <row r="7" spans="2:10" x14ac:dyDescent="0.3">
      <c r="B7" s="16"/>
      <c r="C7" s="17"/>
      <c r="D7" s="17"/>
      <c r="E7" s="17"/>
      <c r="F7" s="17"/>
      <c r="G7" s="17"/>
      <c r="H7" s="17"/>
      <c r="I7" s="17"/>
    </row>
    <row r="8" spans="2:10" s="4" customFormat="1" ht="32.25" customHeight="1" x14ac:dyDescent="0.25">
      <c r="B8" s="315" t="s">
        <v>37</v>
      </c>
      <c r="C8" s="315"/>
      <c r="D8" s="316" t="s">
        <v>48</v>
      </c>
      <c r="E8" s="316"/>
      <c r="F8" s="316"/>
      <c r="G8" s="316" t="s">
        <v>38</v>
      </c>
      <c r="H8" s="316"/>
      <c r="I8" s="316"/>
    </row>
    <row r="9" spans="2:10" ht="30" x14ac:dyDescent="0.3">
      <c r="B9" s="315"/>
      <c r="C9" s="315"/>
      <c r="D9" s="25" t="s">
        <v>31</v>
      </c>
      <c r="E9" s="25" t="s">
        <v>32</v>
      </c>
      <c r="F9" s="27" t="s">
        <v>39</v>
      </c>
      <c r="G9" s="25" t="s">
        <v>31</v>
      </c>
      <c r="H9" s="25" t="s">
        <v>32</v>
      </c>
      <c r="I9" s="27" t="s">
        <v>39</v>
      </c>
    </row>
    <row r="10" spans="2:10" x14ac:dyDescent="0.3">
      <c r="B10" s="315" t="s">
        <v>9</v>
      </c>
      <c r="C10" s="26" t="s">
        <v>40</v>
      </c>
      <c r="D10" s="115">
        <v>993</v>
      </c>
      <c r="E10" s="115">
        <v>17</v>
      </c>
      <c r="F10" s="115"/>
      <c r="G10" s="18">
        <v>7807.3</v>
      </c>
      <c r="H10" s="18">
        <v>188</v>
      </c>
      <c r="I10" s="18"/>
    </row>
    <row r="11" spans="2:10" x14ac:dyDescent="0.3">
      <c r="B11" s="315"/>
      <c r="C11" s="26" t="s">
        <v>41</v>
      </c>
      <c r="D11" s="115">
        <v>72</v>
      </c>
      <c r="E11" s="115"/>
      <c r="F11" s="115"/>
      <c r="G11" s="18">
        <v>345</v>
      </c>
      <c r="H11" s="18"/>
      <c r="I11" s="18"/>
    </row>
    <row r="12" spans="2:10" x14ac:dyDescent="0.3">
      <c r="B12" s="315" t="s">
        <v>11</v>
      </c>
      <c r="C12" s="26" t="s">
        <v>42</v>
      </c>
      <c r="D12" s="115">
        <v>120</v>
      </c>
      <c r="E12" s="115">
        <v>51</v>
      </c>
      <c r="F12" s="115">
        <v>1</v>
      </c>
      <c r="G12" s="18">
        <v>5647.8</v>
      </c>
      <c r="H12" s="18">
        <v>3951</v>
      </c>
      <c r="I12" s="18">
        <v>50</v>
      </c>
    </row>
    <row r="13" spans="2:10" x14ac:dyDescent="0.3">
      <c r="B13" s="315"/>
      <c r="C13" s="26" t="s">
        <v>43</v>
      </c>
      <c r="D13" s="115"/>
      <c r="E13" s="115"/>
      <c r="F13" s="115"/>
      <c r="G13" s="18"/>
      <c r="H13" s="18"/>
      <c r="I13" s="18"/>
    </row>
    <row r="14" spans="2:10" x14ac:dyDescent="0.3">
      <c r="B14" s="315" t="s">
        <v>14</v>
      </c>
      <c r="C14" s="26" t="s">
        <v>44</v>
      </c>
      <c r="D14" s="115">
        <v>8</v>
      </c>
      <c r="E14" s="115">
        <v>26</v>
      </c>
      <c r="F14" s="115"/>
      <c r="G14" s="18">
        <v>2931.6</v>
      </c>
      <c r="H14" s="18">
        <v>10511.7</v>
      </c>
      <c r="I14" s="18"/>
      <c r="J14" s="5"/>
    </row>
    <row r="15" spans="2:10" x14ac:dyDescent="0.3">
      <c r="B15" s="315"/>
      <c r="C15" s="26" t="s">
        <v>45</v>
      </c>
      <c r="D15" s="115"/>
      <c r="E15" s="115"/>
      <c r="F15" s="115"/>
      <c r="G15" s="18"/>
      <c r="H15" s="18"/>
      <c r="I15" s="18"/>
    </row>
    <row r="16" spans="2:10" x14ac:dyDescent="0.3">
      <c r="B16" s="315" t="s">
        <v>46</v>
      </c>
      <c r="C16" s="26" t="s">
        <v>65</v>
      </c>
      <c r="D16" s="115"/>
      <c r="E16" s="115">
        <v>13</v>
      </c>
      <c r="F16" s="115">
        <v>1</v>
      </c>
      <c r="G16" s="18"/>
      <c r="H16" s="18">
        <v>21028</v>
      </c>
      <c r="I16" s="18">
        <v>1000</v>
      </c>
    </row>
    <row r="17" spans="2:12" x14ac:dyDescent="0.3">
      <c r="B17" s="315"/>
      <c r="C17" s="26" t="s">
        <v>45</v>
      </c>
      <c r="D17" s="115"/>
      <c r="E17" s="115"/>
      <c r="F17" s="115"/>
      <c r="G17" s="18"/>
      <c r="H17" s="18"/>
      <c r="I17" s="18"/>
    </row>
    <row r="18" spans="2:12" x14ac:dyDescent="0.3">
      <c r="B18" s="16"/>
      <c r="C18" s="17"/>
      <c r="D18" s="17"/>
      <c r="E18" s="17"/>
      <c r="F18" s="17"/>
      <c r="G18" s="17"/>
      <c r="H18" s="17"/>
      <c r="I18" s="17"/>
    </row>
    <row r="19" spans="2:12" ht="33" customHeight="1" x14ac:dyDescent="0.3">
      <c r="B19" s="311" t="s">
        <v>1263</v>
      </c>
      <c r="C19" s="311"/>
      <c r="D19" s="311"/>
      <c r="E19" s="311"/>
      <c r="F19" s="311"/>
      <c r="G19" s="311"/>
      <c r="H19" s="311"/>
      <c r="I19" s="311"/>
      <c r="J19" s="17"/>
      <c r="K19" s="17"/>
      <c r="L19" s="17"/>
    </row>
    <row r="20" spans="2:12" x14ac:dyDescent="0.3">
      <c r="B20" s="16"/>
      <c r="C20" s="17"/>
      <c r="D20" s="17"/>
      <c r="E20" s="17"/>
      <c r="F20" s="17"/>
      <c r="G20" s="17"/>
      <c r="H20" s="17"/>
      <c r="I20" s="17"/>
    </row>
    <row r="21" spans="2:12" ht="115.5" customHeight="1" x14ac:dyDescent="0.3">
      <c r="B21" s="311" t="s">
        <v>47</v>
      </c>
      <c r="C21" s="311"/>
      <c r="D21" s="311"/>
      <c r="E21" s="311"/>
      <c r="F21" s="311"/>
      <c r="G21" s="311"/>
      <c r="H21" s="311"/>
      <c r="I21" s="311"/>
    </row>
    <row r="22" spans="2:12" x14ac:dyDescent="0.3">
      <c r="B22" s="16"/>
      <c r="C22" s="17"/>
      <c r="D22" s="17"/>
      <c r="E22" s="17"/>
      <c r="F22" s="17"/>
      <c r="G22" s="17"/>
      <c r="H22" s="17"/>
      <c r="I22" s="17"/>
    </row>
  </sheetData>
  <mergeCells count="14">
    <mergeCell ref="B21:I21"/>
    <mergeCell ref="G1:I1"/>
    <mergeCell ref="G2:I2"/>
    <mergeCell ref="C4:I4"/>
    <mergeCell ref="C5:I5"/>
    <mergeCell ref="C6:I6"/>
    <mergeCell ref="B8:C9"/>
    <mergeCell ref="D8:F8"/>
    <mergeCell ref="G8:I8"/>
    <mergeCell ref="B10:B11"/>
    <mergeCell ref="B12:B13"/>
    <mergeCell ref="B14:B15"/>
    <mergeCell ref="B16:B17"/>
    <mergeCell ref="B19:I19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Титул</vt:lpstr>
      <vt:lpstr>28а) ПР1 2020-2022</vt:lpstr>
      <vt:lpstr>28а) РТУ ПР2</vt:lpstr>
      <vt:lpstr>28 б) reshenie_tarif_2023</vt:lpstr>
      <vt:lpstr>28в srednie_dannie_fact_mosh</vt:lpstr>
      <vt:lpstr>28г srednie_dannie_dline_VL</vt:lpstr>
      <vt:lpstr>28 д) info_TP_2023</vt:lpstr>
      <vt:lpstr>28 е)info_zayavki_TP_2023</vt:lpstr>
      <vt:lpstr>'28а) ПР1 2020-2022'!Заголовки_для_печати</vt:lpstr>
      <vt:lpstr>'28 б) reshenie_tarif_2023'!Область_печати</vt:lpstr>
      <vt:lpstr>'28 д) info_TP_2023'!Область_печати</vt:lpstr>
      <vt:lpstr>'28 е)info_zayavki_TP_2023'!Область_печати</vt:lpstr>
      <vt:lpstr>'28а) ПР1 2020-2022'!Область_печати</vt:lpstr>
      <vt:lpstr>'28а) РТУ ПР2'!Область_печати</vt:lpstr>
      <vt:lpstr>'28в srednie_dannie_fact_mosh'!Область_печати</vt:lpstr>
      <vt:lpstr>'28г srednie_dannie_dline_VL'!Область_печати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2023-09-14T09:48:00Z</dcterms:modified>
</cp:coreProperties>
</file>