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сентябрь 2014г" sheetId="1" r:id="rId3"/>
    <sheet name="сентябрь 2014г. по 6-10" sheetId="3" r:id="rId4"/>
    <sheet name="сентябрь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1" hidden="1">'Ноябрь 2013г'!$C$21:$C$131</definedName>
    <definedName name="_xlnm._FilterDatabase" localSheetId="2" hidden="1">'сентябрь 2014г'!$C$21:$C$246</definedName>
    <definedName name="_xlnm._FilterDatabase" localSheetId="4" hidden="1">'сентябрь 2014г. по 0,4'!$C$18:$C$127</definedName>
    <definedName name="_xlnm._FilterDatabase" localSheetId="3" hidden="1">'сентябрь 2014г. по 6-10'!$C$21:$C$130</definedName>
    <definedName name="Z_4505D4E7_9021_4C26_8DF2_A0EA40644329_.wvu.FilterData" localSheetId="1" hidden="1">'Ноябрь 2013г'!$C$21:$C$131</definedName>
    <definedName name="Z_4505D4E7_9021_4C26_8DF2_A0EA40644329_.wvu.FilterData" localSheetId="2" hidden="1">'сентябрь 2014г'!$C$21:$C$246</definedName>
    <definedName name="Z_4505D4E7_9021_4C26_8DF2_A0EA40644329_.wvu.FilterData" localSheetId="4" hidden="1">'сентябрь 2014г. по 0,4'!$C$18:$C$127</definedName>
    <definedName name="Z_4505D4E7_9021_4C26_8DF2_A0EA40644329_.wvu.FilterData" localSheetId="3" hidden="1">'сентябрь 2014г. по 6-10'!$C$21:$C$130</definedName>
    <definedName name="Z_4505D4E7_9021_4C26_8DF2_A0EA40644329_.wvu.Rows" localSheetId="4" hidden="1">'сентябрь 2014г. по 0,4'!$2:$12</definedName>
    <definedName name="Z_4505D4E7_9021_4C26_8DF2_A0EA40644329_.wvu.Rows" localSheetId="3" hidden="1">'сентябрь 2014г. по 6-10'!$2:$12</definedName>
    <definedName name="Z_A743F9C7_8B89_4E8F_B91F_1FFB859064F2_.wvu.FilterData" localSheetId="1" hidden="1">'Ноябрь 2013г'!$C$21:$C$131</definedName>
    <definedName name="Z_A743F9C7_8B89_4E8F_B91F_1FFB859064F2_.wvu.FilterData" localSheetId="2" hidden="1">'сентябрь 2014г'!$C$21:$C$246</definedName>
    <definedName name="Z_A743F9C7_8B89_4E8F_B91F_1FFB859064F2_.wvu.FilterData" localSheetId="4" hidden="1">'сентябрь 2014г. по 0,4'!$C$18:$C$127</definedName>
    <definedName name="Z_A743F9C7_8B89_4E8F_B91F_1FFB859064F2_.wvu.FilterData" localSheetId="3" hidden="1">'сентябрь 2014г. по 6-10'!$C$21:$C$130</definedName>
    <definedName name="Z_A743F9C7_8B89_4E8F_B91F_1FFB859064F2_.wvu.Rows" localSheetId="4" hidden="1">'сентябрь 2014г. по 0,4'!$2:$12</definedName>
    <definedName name="Z_A743F9C7_8B89_4E8F_B91F_1FFB859064F2_.wvu.Rows" localSheetId="3" hidden="1">'сентябрь 2014г. по 6-10'!$2:$12</definedName>
  </definedNames>
  <calcPr calcId="145621"/>
  <customWorkbookViews>
    <customWorkbookView name="Данченко Игорь Васильевич - Личное представление" guid="{4505D4E7-9021-4C26-8DF2-A0EA40644329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4"/>
  </customWorkbookViews>
</workbook>
</file>

<file path=xl/calcChain.xml><?xml version="1.0" encoding="utf-8"?>
<calcChain xmlns="http://schemas.openxmlformats.org/spreadsheetml/2006/main">
  <c r="K192" i="4" l="1"/>
  <c r="G65" i="4"/>
  <c r="E152" i="4"/>
  <c r="E139" i="4"/>
  <c r="E35" i="3"/>
  <c r="E109" i="3"/>
  <c r="E32" i="3"/>
  <c r="E36" i="3"/>
  <c r="E104" i="3"/>
  <c r="E51" i="3"/>
  <c r="E26" i="3"/>
  <c r="E67" i="3"/>
  <c r="E110" i="3"/>
  <c r="E108" i="3"/>
  <c r="G26" i="3" l="1"/>
  <c r="H156" i="1" l="1"/>
  <c r="D242" i="1" l="1"/>
  <c r="E171" i="4" l="1"/>
  <c r="E179" i="4"/>
  <c r="E45" i="4"/>
  <c r="E33" i="4"/>
  <c r="E36" i="4"/>
  <c r="E37" i="4"/>
  <c r="E144" i="4"/>
  <c r="E101" i="4"/>
  <c r="E102" i="4"/>
  <c r="E40" i="4"/>
  <c r="E146" i="4"/>
  <c r="E209" i="4"/>
  <c r="E115" i="4"/>
  <c r="E145" i="4"/>
  <c r="E107" i="3"/>
  <c r="E34" i="3"/>
  <c r="E90" i="4"/>
  <c r="E147" i="4"/>
  <c r="E31" i="4"/>
  <c r="E109" i="4"/>
  <c r="E108" i="4"/>
  <c r="E122" i="4"/>
  <c r="E208" i="4"/>
  <c r="E166" i="4"/>
  <c r="E117" i="3"/>
  <c r="E83" i="4"/>
  <c r="E42" i="4"/>
  <c r="E104" i="4"/>
  <c r="E106" i="4"/>
  <c r="E42" i="3"/>
  <c r="E64" i="4"/>
  <c r="E71" i="4"/>
  <c r="E35" i="4"/>
  <c r="E63" i="4"/>
  <c r="E99" i="3"/>
  <c r="E240" i="4"/>
  <c r="E33" i="3"/>
  <c r="E233" i="3" l="1"/>
  <c r="E127" i="4"/>
  <c r="E49" i="3"/>
  <c r="E94" i="4"/>
  <c r="E74" i="4"/>
  <c r="E175" i="4"/>
  <c r="E178" i="3"/>
  <c r="E114" i="4"/>
  <c r="E30" i="4"/>
  <c r="E38" i="4"/>
  <c r="E121" i="4"/>
  <c r="E78" i="4"/>
  <c r="E114" i="3" l="1"/>
  <c r="E101" i="3"/>
  <c r="E67" i="4"/>
  <c r="E81" i="4"/>
  <c r="E32" i="4"/>
  <c r="E184" i="3"/>
  <c r="E63" i="3"/>
  <c r="E167" i="4"/>
  <c r="E107" i="4"/>
  <c r="E176" i="4" l="1"/>
  <c r="E118" i="3"/>
  <c r="E39" i="4"/>
  <c r="E96" i="4"/>
  <c r="E110" i="4"/>
  <c r="E206" i="4"/>
  <c r="E126" i="4" l="1"/>
  <c r="E194" i="4"/>
  <c r="E69" i="4"/>
  <c r="E56" i="3"/>
  <c r="E169" i="4"/>
  <c r="E103" i="4"/>
  <c r="E223" i="4"/>
  <c r="E123" i="3"/>
  <c r="E105" i="4"/>
  <c r="E54" i="3"/>
  <c r="E57" i="3"/>
  <c r="E238" i="4"/>
  <c r="E231" i="4"/>
  <c r="E133" i="4"/>
  <c r="E122" i="3"/>
  <c r="E62" i="3"/>
  <c r="E119" i="3"/>
  <c r="E111" i="4"/>
  <c r="E211" i="4"/>
  <c r="E218" i="4"/>
  <c r="E43" i="3"/>
  <c r="E98" i="3"/>
  <c r="D74" i="1" l="1"/>
  <c r="F74" i="1"/>
  <c r="H74" i="1"/>
  <c r="I74" i="1"/>
  <c r="J74" i="1"/>
  <c r="K74" i="1"/>
  <c r="L74" i="1"/>
  <c r="M74" i="1"/>
  <c r="N74" i="1"/>
  <c r="O74" i="1"/>
  <c r="P74" i="1"/>
  <c r="Q74" i="1"/>
  <c r="E58" i="3" l="1"/>
  <c r="E140" i="4"/>
  <c r="E123" i="4"/>
  <c r="G50" i="3"/>
  <c r="E50" i="3"/>
  <c r="E181" i="4"/>
  <c r="E74" i="1"/>
  <c r="G74" i="1"/>
  <c r="E97" i="3" l="1"/>
  <c r="G82" i="4"/>
  <c r="G75" i="4"/>
  <c r="G72" i="4"/>
  <c r="G142" i="4"/>
  <c r="G132" i="4"/>
  <c r="G128" i="4"/>
  <c r="G120" i="4"/>
  <c r="G119" i="4"/>
  <c r="G116" i="4"/>
  <c r="G207" i="4"/>
  <c r="G147" i="3"/>
  <c r="G232" i="3"/>
  <c r="E80" i="4"/>
  <c r="E222" i="4"/>
  <c r="E75" i="4"/>
  <c r="E51" i="4"/>
  <c r="E232" i="3"/>
  <c r="E55" i="4"/>
  <c r="E29" i="4"/>
  <c r="E142" i="4"/>
  <c r="E27" i="4"/>
  <c r="E116" i="4"/>
  <c r="E120" i="4"/>
  <c r="E52" i="4"/>
  <c r="E128" i="4"/>
  <c r="E119" i="4" l="1"/>
  <c r="G198" i="4"/>
  <c r="E198" i="4"/>
  <c r="G34" i="4"/>
  <c r="E34" i="4"/>
  <c r="G216" i="3"/>
  <c r="E216" i="3"/>
  <c r="E214" i="3"/>
  <c r="G139" i="3"/>
  <c r="G56" i="4"/>
  <c r="E56" i="4"/>
  <c r="G112" i="3"/>
  <c r="E112" i="3"/>
  <c r="E132" i="4"/>
  <c r="E65" i="4"/>
  <c r="G127" i="3"/>
  <c r="E126" i="3"/>
  <c r="E60" i="3"/>
  <c r="E127" i="3"/>
  <c r="G209" i="3"/>
  <c r="E209" i="3"/>
  <c r="E68" i="3" l="1"/>
  <c r="E207" i="4"/>
  <c r="I244" i="3" l="1"/>
  <c r="J244" i="3"/>
  <c r="K244" i="3"/>
  <c r="L244" i="3"/>
  <c r="M244" i="3"/>
  <c r="N244" i="3"/>
  <c r="O244" i="3"/>
  <c r="P244" i="3"/>
  <c r="Q244" i="3"/>
  <c r="G202" i="3"/>
  <c r="H202" i="3"/>
  <c r="I202" i="3"/>
  <c r="J202" i="3"/>
  <c r="K202" i="3"/>
  <c r="L202" i="3"/>
  <c r="M202" i="3"/>
  <c r="N202" i="3"/>
  <c r="O202" i="3"/>
  <c r="P202" i="3"/>
  <c r="Q202" i="3"/>
  <c r="G195" i="3"/>
  <c r="H195" i="3"/>
  <c r="I195" i="3"/>
  <c r="J195" i="3"/>
  <c r="K195" i="3"/>
  <c r="L195" i="3"/>
  <c r="M195" i="3"/>
  <c r="N195" i="3"/>
  <c r="O195" i="3"/>
  <c r="P195" i="3"/>
  <c r="Q195" i="3"/>
  <c r="P185" i="3"/>
  <c r="Q185" i="3"/>
  <c r="H185" i="3"/>
  <c r="I185" i="3"/>
  <c r="J185" i="3"/>
  <c r="K185" i="3"/>
  <c r="L185" i="3"/>
  <c r="M185" i="3"/>
  <c r="N185" i="3"/>
  <c r="O185" i="3"/>
  <c r="H153" i="3"/>
  <c r="I153" i="3"/>
  <c r="J153" i="3"/>
  <c r="L153" i="3"/>
  <c r="M153" i="3"/>
  <c r="N153" i="3"/>
  <c r="O153" i="3"/>
  <c r="P153" i="3"/>
  <c r="Q153" i="3"/>
  <c r="H102" i="3"/>
  <c r="I102" i="3"/>
  <c r="J102" i="3"/>
  <c r="K102" i="3"/>
  <c r="L102" i="3"/>
  <c r="M102" i="3"/>
  <c r="N102" i="3"/>
  <c r="O102" i="3"/>
  <c r="P102" i="3"/>
  <c r="Q102" i="3"/>
  <c r="H61" i="4"/>
  <c r="I61" i="4"/>
  <c r="J61" i="4"/>
  <c r="L61" i="4"/>
  <c r="M61" i="4"/>
  <c r="N61" i="4"/>
  <c r="O61" i="4"/>
  <c r="P61" i="4"/>
  <c r="Q61" i="4"/>
  <c r="H99" i="4"/>
  <c r="I99" i="4"/>
  <c r="J99" i="4"/>
  <c r="L99" i="4"/>
  <c r="M99" i="4"/>
  <c r="N99" i="4"/>
  <c r="O99" i="4"/>
  <c r="P99" i="4"/>
  <c r="Q99" i="4"/>
  <c r="H150" i="4"/>
  <c r="I150" i="4"/>
  <c r="J150" i="4"/>
  <c r="L150" i="4"/>
  <c r="M150" i="4"/>
  <c r="N150" i="4"/>
  <c r="O150" i="4"/>
  <c r="P150" i="4"/>
  <c r="Q150" i="4"/>
  <c r="F182" i="4"/>
  <c r="H182" i="4"/>
  <c r="I182" i="4"/>
  <c r="J182" i="4"/>
  <c r="K182" i="4"/>
  <c r="L182" i="4"/>
  <c r="M182" i="4"/>
  <c r="N182" i="4"/>
  <c r="O182" i="4"/>
  <c r="P182" i="4"/>
  <c r="Q182" i="4"/>
  <c r="K55" i="4"/>
  <c r="K58" i="1" s="1"/>
  <c r="K153" i="3"/>
  <c r="K122" i="4"/>
  <c r="K125" i="1" s="1"/>
  <c r="K65" i="4"/>
  <c r="K68" i="1" s="1"/>
  <c r="K109" i="4"/>
  <c r="K112" i="1" s="1"/>
  <c r="H64" i="3"/>
  <c r="I64" i="3"/>
  <c r="J64" i="3"/>
  <c r="L64" i="3"/>
  <c r="M64" i="3"/>
  <c r="N64" i="3"/>
  <c r="O64" i="3"/>
  <c r="P64" i="3"/>
  <c r="Q64" i="3"/>
  <c r="K108" i="4"/>
  <c r="K111" i="1" s="1"/>
  <c r="K64" i="3"/>
  <c r="F241" i="4"/>
  <c r="H241" i="4"/>
  <c r="I241" i="4"/>
  <c r="J241" i="4"/>
  <c r="K241" i="4"/>
  <c r="L241" i="4"/>
  <c r="M241" i="4"/>
  <c r="N241" i="4"/>
  <c r="O241" i="4"/>
  <c r="P241" i="4"/>
  <c r="Q241" i="4"/>
  <c r="F244" i="3"/>
  <c r="G244" i="3"/>
  <c r="H244" i="3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O204" i="1"/>
  <c r="N204" i="1"/>
  <c r="M204" i="1"/>
  <c r="L204" i="1"/>
  <c r="K204" i="1"/>
  <c r="J204" i="1"/>
  <c r="I204" i="1"/>
  <c r="H204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M197" i="1"/>
  <c r="L197" i="1"/>
  <c r="K197" i="1"/>
  <c r="J197" i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M187" i="1"/>
  <c r="L187" i="1"/>
  <c r="K187" i="1"/>
  <c r="J187" i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J112" i="1"/>
  <c r="I112" i="1"/>
  <c r="H112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I104" i="1"/>
  <c r="H104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J68" i="1"/>
  <c r="I68" i="1"/>
  <c r="H68" i="1"/>
  <c r="K67" i="1"/>
  <c r="J67" i="1"/>
  <c r="I67" i="1"/>
  <c r="H67" i="1"/>
  <c r="K66" i="1"/>
  <c r="J66" i="1"/>
  <c r="I66" i="1"/>
  <c r="H66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D244" i="3"/>
  <c r="E244" i="3"/>
  <c r="F202" i="3"/>
  <c r="E202" i="3"/>
  <c r="D202" i="3"/>
  <c r="F195" i="3"/>
  <c r="E195" i="3"/>
  <c r="D195" i="3"/>
  <c r="F185" i="3"/>
  <c r="D185" i="3"/>
  <c r="G167" i="1"/>
  <c r="E167" i="3"/>
  <c r="E167" i="1" s="1"/>
  <c r="G185" i="3"/>
  <c r="F153" i="3"/>
  <c r="D153" i="3"/>
  <c r="G153" i="3"/>
  <c r="E153" i="3"/>
  <c r="F102" i="3"/>
  <c r="D102" i="3"/>
  <c r="G102" i="3"/>
  <c r="E102" i="3"/>
  <c r="F64" i="3"/>
  <c r="D64" i="3"/>
  <c r="G64" i="3"/>
  <c r="E64" i="3"/>
  <c r="D241" i="4"/>
  <c r="G243" i="1"/>
  <c r="E243" i="1"/>
  <c r="G240" i="1"/>
  <c r="E240" i="1"/>
  <c r="G224" i="1"/>
  <c r="E224" i="1"/>
  <c r="G214" i="1"/>
  <c r="E214" i="1"/>
  <c r="E210" i="1"/>
  <c r="G241" i="4"/>
  <c r="E241" i="4"/>
  <c r="J199" i="4"/>
  <c r="I199" i="4"/>
  <c r="G199" i="4"/>
  <c r="F199" i="4"/>
  <c r="E199" i="4"/>
  <c r="D199" i="4"/>
  <c r="J192" i="4"/>
  <c r="I192" i="4"/>
  <c r="G192" i="4"/>
  <c r="F192" i="4"/>
  <c r="E192" i="4"/>
  <c r="D192" i="4"/>
  <c r="D182" i="4"/>
  <c r="G182" i="1"/>
  <c r="E182" i="1"/>
  <c r="G179" i="1"/>
  <c r="E179" i="1"/>
  <c r="G174" i="1"/>
  <c r="E174" i="1"/>
  <c r="G182" i="4"/>
  <c r="E182" i="4"/>
  <c r="F150" i="4"/>
  <c r="D150" i="4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150" i="4"/>
  <c r="E150" i="4"/>
  <c r="F99" i="4"/>
  <c r="D99" i="4"/>
  <c r="G99" i="1"/>
  <c r="E99" i="1"/>
  <c r="G85" i="1"/>
  <c r="E82" i="4"/>
  <c r="E85" i="1" s="1"/>
  <c r="G83" i="1"/>
  <c r="E83" i="1"/>
  <c r="G75" i="1"/>
  <c r="E72" i="4"/>
  <c r="E75" i="1" s="1"/>
  <c r="G68" i="1"/>
  <c r="E68" i="1"/>
  <c r="G67" i="1"/>
  <c r="E67" i="1"/>
  <c r="G99" i="4"/>
  <c r="F61" i="4"/>
  <c r="D61" i="4"/>
  <c r="G59" i="1"/>
  <c r="E59" i="1"/>
  <c r="G58" i="1"/>
  <c r="E58" i="1"/>
  <c r="G56" i="1"/>
  <c r="E53" i="4"/>
  <c r="E56" i="1" s="1"/>
  <c r="G45" i="1"/>
  <c r="E45" i="1"/>
  <c r="E43" i="1"/>
  <c r="G41" i="1"/>
  <c r="E41" i="1"/>
  <c r="G40" i="1"/>
  <c r="E40" i="1"/>
  <c r="G36" i="1"/>
  <c r="E36" i="1"/>
  <c r="G30" i="1"/>
  <c r="E30" i="1"/>
  <c r="G61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Q245" i="3" l="1"/>
  <c r="Q246" i="3" s="1"/>
  <c r="M245" i="3"/>
  <c r="M246" i="3" s="1"/>
  <c r="H245" i="3"/>
  <c r="H246" i="3" s="1"/>
  <c r="P245" i="3"/>
  <c r="P246" i="3" s="1"/>
  <c r="L245" i="3"/>
  <c r="L246" i="3" s="1"/>
  <c r="O245" i="3"/>
  <c r="O246" i="3" s="1"/>
  <c r="N245" i="3"/>
  <c r="N246" i="3" s="1"/>
  <c r="J245" i="3"/>
  <c r="J246" i="3" s="1"/>
  <c r="I245" i="3"/>
  <c r="I246" i="3" s="1"/>
  <c r="J153" i="1"/>
  <c r="H153" i="1"/>
  <c r="I153" i="1"/>
  <c r="I102" i="1"/>
  <c r="P242" i="4"/>
  <c r="P243" i="4" s="1"/>
  <c r="L242" i="4"/>
  <c r="L243" i="4" s="1"/>
  <c r="H242" i="4"/>
  <c r="H243" i="4" s="1"/>
  <c r="K153" i="1"/>
  <c r="O64" i="1"/>
  <c r="M102" i="1"/>
  <c r="Q102" i="1"/>
  <c r="O153" i="1"/>
  <c r="J195" i="1"/>
  <c r="N195" i="1"/>
  <c r="J202" i="1"/>
  <c r="N202" i="1"/>
  <c r="H244" i="1"/>
  <c r="L244" i="1"/>
  <c r="P244" i="1"/>
  <c r="J102" i="1"/>
  <c r="E61" i="4"/>
  <c r="H102" i="1"/>
  <c r="K102" i="1"/>
  <c r="F242" i="4"/>
  <c r="F243" i="4" s="1"/>
  <c r="K64" i="1"/>
  <c r="I185" i="1"/>
  <c r="M185" i="1"/>
  <c r="Q185" i="1"/>
  <c r="N242" i="4"/>
  <c r="N243" i="4" s="1"/>
  <c r="L64" i="1"/>
  <c r="P64" i="1"/>
  <c r="N102" i="1"/>
  <c r="L153" i="1"/>
  <c r="P153" i="1"/>
  <c r="K195" i="1"/>
  <c r="O195" i="1"/>
  <c r="K202" i="1"/>
  <c r="O202" i="1"/>
  <c r="I244" i="1"/>
  <c r="M244" i="1"/>
  <c r="Q244" i="1"/>
  <c r="I64" i="1"/>
  <c r="O242" i="4"/>
  <c r="O243" i="4" s="1"/>
  <c r="Q242" i="4"/>
  <c r="Q243" i="4" s="1"/>
  <c r="M242" i="4"/>
  <c r="M243" i="4" s="1"/>
  <c r="N185" i="1"/>
  <c r="E99" i="4"/>
  <c r="M64" i="1"/>
  <c r="Q64" i="1"/>
  <c r="O102" i="1"/>
  <c r="M153" i="1"/>
  <c r="Q153" i="1"/>
  <c r="K185" i="1"/>
  <c r="O185" i="1"/>
  <c r="H195" i="1"/>
  <c r="L195" i="1"/>
  <c r="P195" i="1"/>
  <c r="H202" i="1"/>
  <c r="L202" i="1"/>
  <c r="P202" i="1"/>
  <c r="J244" i="1"/>
  <c r="N244" i="1"/>
  <c r="H64" i="1"/>
  <c r="J185" i="1"/>
  <c r="G245" i="3"/>
  <c r="G246" i="3" s="1"/>
  <c r="E185" i="3"/>
  <c r="E245" i="3" s="1"/>
  <c r="E246" i="3" s="1"/>
  <c r="N64" i="1"/>
  <c r="L102" i="1"/>
  <c r="P102" i="1"/>
  <c r="N153" i="1"/>
  <c r="H185" i="1"/>
  <c r="L185" i="1"/>
  <c r="P185" i="1"/>
  <c r="I195" i="1"/>
  <c r="M195" i="1"/>
  <c r="Q195" i="1"/>
  <c r="I202" i="1"/>
  <c r="M202" i="1"/>
  <c r="Q202" i="1"/>
  <c r="K244" i="1"/>
  <c r="O244" i="1"/>
  <c r="K61" i="4"/>
  <c r="K150" i="4"/>
  <c r="K99" i="4"/>
  <c r="K245" i="3"/>
  <c r="K246" i="3" s="1"/>
  <c r="F245" i="3"/>
  <c r="F246" i="3" s="1"/>
  <c r="I242" i="4"/>
  <c r="I243" i="4" s="1"/>
  <c r="J242" i="4"/>
  <c r="J243" i="4" s="1"/>
  <c r="G242" i="4"/>
  <c r="G243" i="4" s="1"/>
  <c r="G66" i="1"/>
  <c r="G102" i="1" s="1"/>
  <c r="E66" i="1"/>
  <c r="E102" i="1" s="1"/>
  <c r="E155" i="1"/>
  <c r="E185" i="1" s="1"/>
  <c r="G155" i="1"/>
  <c r="G185" i="1" s="1"/>
  <c r="E208" i="1"/>
  <c r="E244" i="1" s="1"/>
  <c r="G208" i="1"/>
  <c r="G244" i="1" s="1"/>
  <c r="J64" i="1"/>
  <c r="D245" i="3"/>
  <c r="D246" i="3" s="1"/>
  <c r="D242" i="4"/>
  <c r="D243" i="4" s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D244" i="1"/>
  <c r="E242" i="4" l="1"/>
  <c r="E243" i="4" s="1"/>
  <c r="L245" i="1"/>
  <c r="L246" i="1" s="1"/>
  <c r="Q245" i="1"/>
  <c r="Q246" i="1" s="1"/>
  <c r="K245" i="1"/>
  <c r="K246" i="1" s="1"/>
  <c r="M245" i="1"/>
  <c r="M246" i="1" s="1"/>
  <c r="N245" i="1"/>
  <c r="N246" i="1" s="1"/>
  <c r="H245" i="1"/>
  <c r="H246" i="1" s="1"/>
  <c r="O245" i="1"/>
  <c r="O246" i="1" s="1"/>
  <c r="I245" i="1"/>
  <c r="I246" i="1" s="1"/>
  <c r="P245" i="1"/>
  <c r="P246" i="1" s="1"/>
  <c r="K242" i="4"/>
  <c r="K243" i="4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E30" i="2" l="1"/>
  <c r="F30" i="2"/>
  <c r="D30" i="2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J129" i="2" l="1"/>
  <c r="F52" i="2"/>
  <c r="G63" i="2"/>
  <c r="K63" i="2"/>
  <c r="D115" i="2"/>
  <c r="J115" i="2"/>
  <c r="D52" i="2"/>
  <c r="J52" i="2"/>
  <c r="D78" i="2"/>
  <c r="F78" i="2"/>
  <c r="J78" i="2"/>
  <c r="D91" i="2"/>
  <c r="G91" i="2"/>
  <c r="F115" i="2"/>
  <c r="F129" i="2"/>
  <c r="D129" i="2"/>
  <c r="Q130" i="2"/>
  <c r="M130" i="2"/>
  <c r="I130" i="2"/>
  <c r="D70" i="2"/>
  <c r="J70" i="2"/>
  <c r="J102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F131" i="2" s="1"/>
  <c r="J130" i="2"/>
  <c r="E130" i="2"/>
  <c r="E131" i="2" s="1"/>
  <c r="G130" i="2"/>
  <c r="D130" i="2"/>
  <c r="D131" i="2" s="1"/>
  <c r="K130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<sst xmlns="http://schemas.openxmlformats.org/spreadsheetml/2006/main" count="948" uniqueCount="366">
  <si>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</si>
  <si>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</si>
  <si>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</si>
  <si>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</si>
  <si>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</si>
  <si>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</si>
  <si>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</si>
  <si>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</si>
  <si>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</si>
  <si>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</si>
  <si>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</si>
  <si>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</si>
  <si>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</si>
  <si>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</si>
  <si>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</si>
  <si>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</si>
  <si>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</si>
  <si>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</si>
  <si>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</si>
  <si>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</si>
  <si>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</si>
  <si>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</si>
  <si>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</si>
  <si>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</si>
  <si>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</si>
  <si>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</si>
  <si>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</si>
  <si>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</si>
  <si>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</si>
  <si>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</si>
  <si>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</si>
  <si>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</si>
  <si>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</si>
  <si>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</si>
  <si>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</si>
  <si>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</si>
  <si>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</si>
  <si>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</si>
  <si>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</si>
  <si>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</si>
  <si>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</si>
  <si>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</si>
  <si>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</si>
  <si>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</si>
  <si>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</si>
  <si>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</si>
  <si>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</si>
  <si>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</si>
  <si>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</si>
  <si>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</si>
  <si>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</si>
  <si>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</si>
  <si>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</si>
  <si>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</si>
  <si>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</si>
  <si>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</si>
  <si>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</si>
  <si>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</si>
  <si>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</si>
  <si>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</si>
  <si>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</si>
  <si>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</si>
  <si>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</si>
  <si>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</si>
  <si>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</si>
  <si>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</si>
  <si>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</si>
  <si>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</si>
  <si>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</si>
  <si>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</si>
  <si>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</si>
  <si>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</si>
  <si>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</si>
  <si>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</si>
  <si>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</si>
  <si>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</si>
  <si>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</si>
  <si>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</si>
  <si>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</si>
  <si>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</si>
  <si>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</si>
  <si>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</si>
  <si>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</si>
  <si>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</si>
  <si>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</si>
  <si>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</si>
  <si>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</si>
  <si>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</si>
  <si>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</si>
  <si>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</si>
  <si>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</si>
  <si>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</si>
  <si>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</si>
  <si>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</si>
  <si>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</si>
  <si>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</si>
  <si>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</si>
  <si>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</si>
  <si>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</si>
  <si>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</si>
  <si>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</si>
  <si>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</si>
  <si>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</si>
  <si>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</si>
  <si>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</si>
  <si>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</si>
  <si>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</si>
  <si>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</si>
  <si>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</si>
  <si>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</si>
  <si>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</si>
  <si>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</si>
  <si>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</si>
  <si>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</si>
  <si>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</si>
  <si>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</si>
  <si>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</si>
  <si>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</si>
  <si>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</si>
  <si>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</si>
  <si>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</si>
  <si>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</si>
  <si>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</si>
  <si>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</si>
  <si>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</si>
  <si>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</si>
  <si>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</si>
  <si>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</si>
  <si>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</si>
  <si>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</si>
  <si>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</si>
  <si>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</si>
  <si>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</si>
  <si>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</si>
  <si>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</si>
  <si>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</si>
  <si>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</si>
  <si>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</si>
  <si>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</si>
  <si>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</si>
  <si>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</si>
  <si>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</si>
  <si>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</si>
  <si>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</si>
  <si>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</si>
  <si>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</si>
  <si>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</si>
  <si>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</si>
  <si>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</si>
  <si>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</si>
  <si>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</si>
  <si>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</si>
  <si>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</si>
  <si>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</si>
  <si>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</si>
  <si>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</si>
  <si>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</si>
  <si>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</si>
  <si>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</si>
  <si>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</si>
  <si>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</si>
  <si>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</si>
  <si>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</si>
  <si>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</si>
  <si>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</si>
  <si>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</si>
  <si>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</si>
  <si>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</si>
  <si>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</si>
  <si>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</si>
  <si>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</si>
  <si>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</si>
  <si>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</si>
  <si>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</si>
  <si>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</si>
  <si>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</si>
  <si>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</si>
  <si>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</si>
  <si>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</si>
  <si>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</si>
  <si>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</si>
  <si>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</si>
  <si>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</si>
  <si>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</si>
  <si>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</si>
  <si>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</si>
  <si>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</si>
  <si>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</si>
  <si>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</si>
  <si>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</si>
  <si>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</si>
  <si>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</si>
  <si>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</si>
  <si>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</si>
  <si>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</si>
  <si>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</si>
  <si>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</si>
  <si>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</si>
  <si>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</si>
  <si>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</si>
  <si>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</si>
  <si>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</si>
  <si>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</si>
  <si>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</si>
  <si>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</si>
  <si>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</si>
  <si>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</si>
  <si>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</si>
  <si>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</si>
  <si>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</si>
  <si>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</si>
  <si>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</si>
  <si>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</si>
  <si>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</si>
  <si>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</si>
  <si>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</si>
  <si>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</si>
  <si>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</si>
  <si>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</si>
  <si>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</si>
  <si>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</si>
  <si>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</si>
  <si>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</si>
  <si>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</si>
  <si>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</si>
  <si>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</si>
  <si>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</si>
  <si>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</si>
  <si>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</si>
  <si>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</si>
  <si>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</si>
  <si>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</si>
  <si>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</si>
  <si>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</si>
  <si>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</si>
  <si>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</si>
  <si>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</si>
  <si>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</si>
  <si>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</si>
  <si>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</si>
  <si>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</si>
  <si>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</si>
  <si>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</si>
  <si>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</si>
  <si>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</si>
  <si>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</si>
  <si>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</si>
  <si>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</si>
  <si>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</si>
  <si>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</si>
  <si>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</si>
  <si>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</si>
  <si>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</si>
  <si>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</si>
  <si>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</si>
  <si>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</si>
  <si>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</si>
  <si>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</si>
  <si>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</si>
  <si>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</si>
  <si>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</si>
  <si>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</si>
  <si>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</si>
  <si>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</si>
  <si>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</si>
  <si>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</si>
  <si>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</si>
  <si>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</si>
  <si>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</si>
  <si>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</si>
  <si>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</si>
  <si>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</si>
  <si>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</si>
  <si>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</si>
  <si>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</si>
  <si>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</si>
  <si>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</si>
  <si>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</si>
  <si>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</si>
  <si>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</si>
  <si>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</si>
  <si>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</si>
  <si>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</si>
  <si>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</si>
  <si>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</si>
  <si>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</si>
  <si>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</si>
  <si>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</si>
  <si>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</si>
  <si>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</si>
  <si>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</si>
  <si>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</si>
  <si>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</si>
  <si>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</si>
  <si>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</si>
  <si>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</si>
  <si>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</si>
  <si>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</si>
  <si>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</si>
  <si>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</si>
  <si>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</si>
  <si>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</si>
  <si>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</si>
  <si>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</si>
  <si>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</si>
  <si>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</si>
  <si>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</si>
  <si>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</si>
  <si>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</si>
  <si>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</si>
  <si>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</si>
  <si>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</si>
  <si>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</si>
  <si>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</si>
  <si>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</si>
  <si>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</si>
  <si>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</si>
  <si>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</si>
  <si>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</si>
  <si>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</si>
  <si>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</si>
  <si>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</si>
  <si>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</si>
  <si>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</si>
  <si>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</si>
  <si>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</si>
  <si>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</si>
  <si>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</si>
  <si>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</si>
  <si>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</si>
  <si>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</si>
  <si>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</si>
  <si>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</si>
  <si>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</si>
  <si>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</si>
  <si>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</si>
  <si>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</si>
  <si>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</si>
  <si>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</si>
  <si>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</si>
  <si>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</si>
  <si>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</si>
  <si>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</si>
  <si>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</si>
  <si>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</si>
  <si>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</si>
  <si>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</si>
  <si>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</si>
  <si>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</si>
  <si>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</si>
  <si>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</si>
  <si>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</si>
  <si>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</si>
  <si>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</si>
  <si>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</si>
  <si>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</si>
  <si>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</si>
  <si>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</si>
  <si>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</si>
  <si>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</si>
  <si>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</si>
  <si>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</si>
  <si>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ПС ЗТМ (Т, Механика)</t>
  </si>
  <si>
    <t>ГЩЗ (Кизилюртовская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</si>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</sst>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1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2" fontId="17" fillId="3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60" Type="http://schemas.openxmlformats.org/officeDocument/2006/relationships/revisionLog" Target="revisionLog11.xml"/><Relationship Id="rId252" Type="http://schemas.openxmlformats.org/officeDocument/2006/relationships/revisionLog" Target="revisionLog111.xml"/><Relationship Id="rId265" Type="http://schemas.openxmlformats.org/officeDocument/2006/relationships/revisionLog" Target="revisionLog12.xml"/><Relationship Id="rId273" Type="http://schemas.openxmlformats.org/officeDocument/2006/relationships/revisionLog" Target="revisionLog13.xml"/><Relationship Id="rId281" Type="http://schemas.openxmlformats.org/officeDocument/2006/relationships/revisionLog" Target="revisionLog14.xml"/><Relationship Id="rId286" Type="http://schemas.openxmlformats.org/officeDocument/2006/relationships/revisionLog" Target="revisionLog15.xml"/><Relationship Id="rId256" Type="http://schemas.openxmlformats.org/officeDocument/2006/relationships/revisionLog" Target="revisionLog131.xml"/><Relationship Id="rId251" Type="http://schemas.openxmlformats.org/officeDocument/2006/relationships/revisionLog" Target="revisionLog121.xml"/><Relationship Id="rId264" Type="http://schemas.openxmlformats.org/officeDocument/2006/relationships/revisionLog" Target="revisionLog141.xml"/><Relationship Id="rId269" Type="http://schemas.openxmlformats.org/officeDocument/2006/relationships/revisionLog" Target="revisionLog151.xml"/><Relationship Id="rId277" Type="http://schemas.openxmlformats.org/officeDocument/2006/relationships/revisionLog" Target="revisionLog16.xml"/><Relationship Id="rId285" Type="http://schemas.openxmlformats.org/officeDocument/2006/relationships/revisionLog" Target="revisionLog17.xml"/><Relationship Id="rId272" Type="http://schemas.openxmlformats.org/officeDocument/2006/relationships/revisionLog" Target="revisionLog161.xml"/><Relationship Id="rId280" Type="http://schemas.openxmlformats.org/officeDocument/2006/relationships/revisionLog" Target="revisionLog171.xml"/><Relationship Id="rId293" Type="http://schemas.openxmlformats.org/officeDocument/2006/relationships/revisionLog" Target="revisionLog2.xml"/><Relationship Id="rId255" Type="http://schemas.openxmlformats.org/officeDocument/2006/relationships/revisionLog" Target="revisionLog1411.xml"/><Relationship Id="rId263" Type="http://schemas.openxmlformats.org/officeDocument/2006/relationships/revisionLog" Target="revisionLog1511.xml"/><Relationship Id="rId268" Type="http://schemas.openxmlformats.org/officeDocument/2006/relationships/revisionLog" Target="revisionLog1611.xml"/><Relationship Id="rId271" Type="http://schemas.openxmlformats.org/officeDocument/2006/relationships/revisionLog" Target="revisionLog1711.xml"/><Relationship Id="rId276" Type="http://schemas.openxmlformats.org/officeDocument/2006/relationships/revisionLog" Target="revisionLog18.xml"/><Relationship Id="rId284" Type="http://schemas.openxmlformats.org/officeDocument/2006/relationships/revisionLog" Target="revisionLog19.xml"/><Relationship Id="rId289" Type="http://schemas.openxmlformats.org/officeDocument/2006/relationships/revisionLog" Target="revisionLog110.xml"/><Relationship Id="rId292" Type="http://schemas.openxmlformats.org/officeDocument/2006/relationships/revisionLog" Target="revisionLog1.xml"/><Relationship Id="rId254" Type="http://schemas.openxmlformats.org/officeDocument/2006/relationships/revisionLog" Target="revisionLog14111.xml"/><Relationship Id="rId259" Type="http://schemas.openxmlformats.org/officeDocument/2006/relationships/revisionLog" Target="revisionLog16111.xml"/><Relationship Id="rId267" Type="http://schemas.openxmlformats.org/officeDocument/2006/relationships/revisionLog" Target="revisionLog17111.xml"/><Relationship Id="rId288" Type="http://schemas.openxmlformats.org/officeDocument/2006/relationships/revisionLog" Target="revisionLog1101.xml"/><Relationship Id="rId262" Type="http://schemas.openxmlformats.org/officeDocument/2006/relationships/revisionLog" Target="revisionLog15111.xml"/><Relationship Id="rId270" Type="http://schemas.openxmlformats.org/officeDocument/2006/relationships/revisionLog" Target="revisionLog181.xml"/><Relationship Id="rId275" Type="http://schemas.openxmlformats.org/officeDocument/2006/relationships/revisionLog" Target="revisionLog191.xml"/><Relationship Id="rId283" Type="http://schemas.openxmlformats.org/officeDocument/2006/relationships/revisionLog" Target="revisionLog11011.xml"/><Relationship Id="rId291" Type="http://schemas.openxmlformats.org/officeDocument/2006/relationships/revisionLog" Target="revisionLog112.xml"/><Relationship Id="rId258" Type="http://schemas.openxmlformats.org/officeDocument/2006/relationships/revisionLog" Target="revisionLog1911.xml"/><Relationship Id="rId253" Type="http://schemas.openxmlformats.org/officeDocument/2006/relationships/revisionLog" Target="revisionLog161111.xml"/><Relationship Id="rId261" Type="http://schemas.openxmlformats.org/officeDocument/2006/relationships/revisionLog" Target="revisionLog151111.xml"/><Relationship Id="rId266" Type="http://schemas.openxmlformats.org/officeDocument/2006/relationships/revisionLog" Target="revisionLog171111.xml"/><Relationship Id="rId274" Type="http://schemas.openxmlformats.org/officeDocument/2006/relationships/revisionLog" Target="revisionLog110111.xml"/><Relationship Id="rId279" Type="http://schemas.openxmlformats.org/officeDocument/2006/relationships/revisionLog" Target="revisionLog1121.xml"/><Relationship Id="rId287" Type="http://schemas.openxmlformats.org/officeDocument/2006/relationships/revisionLog" Target="revisionLog113.xml"/><Relationship Id="rId257" Type="http://schemas.openxmlformats.org/officeDocument/2006/relationships/revisionLog" Target="revisionLog19111.xml"/><Relationship Id="rId278" Type="http://schemas.openxmlformats.org/officeDocument/2006/relationships/revisionLog" Target="revisionLog11211.xml"/><Relationship Id="rId282" Type="http://schemas.openxmlformats.org/officeDocument/2006/relationships/revisionLog" Target="revisionLog1131.xml"/><Relationship Id="rId290" Type="http://schemas.openxmlformats.org/officeDocument/2006/relationships/revisionLog" Target="revisionLog1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FA27868-CC25-456A-B58F-560231529190}" diskRevisions="1" revisionId="17181" version="65" protected="1"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F77042F-30F4-4690-A8B2-BC0715EAAF04}" dateTime="2014-10-01T11:19:03" maxSheetId="9" userName="Мамедова Фарида" r:id="rId261" minRId="15974" maxRId="15985">
    <sheetIdMap count="8">
      <sheetId val="5"/>
      <sheetId val="2"/>
      <sheetId val="1"/>
      <sheetId val="3"/>
      <sheetId val="4"/>
      <sheetId val="6"/>
      <sheetId val="7"/>
      <sheetId val="8"/>
    </sheetIdMap>
  </header>
  <header guid="{3EB218BF-2964-4947-877C-8E145FE696FD}" dateTime="2014-10-01T11:33:05" maxSheetId="9" userName="Мамедова Фарида" r:id="rId262" minRId="15986" maxRId="16033">
    <sheetIdMap count="8">
      <sheetId val="5"/>
      <sheetId val="2"/>
      <sheetId val="1"/>
      <sheetId val="3"/>
      <sheetId val="4"/>
      <sheetId val="6"/>
      <sheetId val="7"/>
      <sheetId val="8"/>
    </sheetIdMap>
  </header>
  <header guid="{49BD5FBC-E0C6-4999-9E21-F58ECAEAF073}" dateTime="2014-10-01T11:40:20" maxSheetId="9" userName="Мамедова Фарида" r:id="rId263" minRId="16040" maxRId="16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ACE50949-5EEF-43D7-88FB-E6C8156CEE5F}" dateTime="2014-10-01T11:44:32" maxSheetId="9" userName="Мамедова Фарида" r:id="rId264" minRId="16096" maxRId="16123">
    <sheetIdMap count="8">
      <sheetId val="5"/>
      <sheetId val="2"/>
      <sheetId val="1"/>
      <sheetId val="3"/>
      <sheetId val="4"/>
      <sheetId val="6"/>
      <sheetId val="7"/>
      <sheetId val="8"/>
    </sheetIdMap>
  </header>
  <header guid="{CE0B26D0-46A2-4816-B251-56BD977D2748}" dateTime="2014-10-01T11:50:11" maxSheetId="9" userName="Мамедова Фарида" r:id="rId265" minRId="16130" maxRId="16165">
    <sheetIdMap count="8">
      <sheetId val="5"/>
      <sheetId val="2"/>
      <sheetId val="1"/>
      <sheetId val="3"/>
      <sheetId val="4"/>
      <sheetId val="6"/>
      <sheetId val="7"/>
      <sheetId val="8"/>
    </sheetIdMap>
  </header>
  <header guid="{608ACE12-2FE5-4B8F-84F4-9FA3BB8FFBE0}" dateTime="2014-10-01T11:50:12" maxSheetId="9" userName="Мамедова Фарида" r:id="rId266">
    <sheetIdMap count="8">
      <sheetId val="5"/>
      <sheetId val="2"/>
      <sheetId val="1"/>
      <sheetId val="3"/>
      <sheetId val="4"/>
      <sheetId val="6"/>
      <sheetId val="7"/>
      <sheetId val="8"/>
    </sheetIdMap>
  </header>
  <header guid="{A331FC4C-538B-404C-AF44-898F7F96F66F}" dateTime="2014-10-01T11:52:08" maxSheetId="9" userName="Мамедова Фарида" r:id="rId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0665E0-F99E-41CF-BA29-C5888010F74B}" dateTime="2014-10-01T11:52:09" maxSheetId="9" userName="Мамедова Фарида" r:id="rId26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6F740A-16CF-4E21-B9C7-2FB473396B8F}" dateTime="2014-10-01T12:09:46" maxSheetId="9" userName="Мамедова Фарида" r:id="rId269" minRId="16190" maxRId="16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C1D70437-3934-4B4C-9390-51F53F22F431}" dateTime="2014-10-01T12:12:22" maxSheetId="9" userName="Мамедова Фарида" r:id="rId270" minRId="16248" maxRId="16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A12C0BFF-F476-47CF-BEAB-29D200A121D0}" dateTime="2014-10-01T12:12:22" maxSheetId="9" userName="Мамедова Фарида" r:id="rId2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1136790-51E1-4E82-AE5C-FDBC9F39A0ED}" dateTime="2014-10-01T14:08:41" maxSheetId="9" userName="Мамедова Фарида" r:id="rId272" minRId="16272" maxRId="16279">
    <sheetIdMap count="8">
      <sheetId val="5"/>
      <sheetId val="2"/>
      <sheetId val="1"/>
      <sheetId val="3"/>
      <sheetId val="4"/>
      <sheetId val="6"/>
      <sheetId val="7"/>
      <sheetId val="8"/>
    </sheetIdMap>
  </header>
  <header guid="{255CC28C-4B26-4FC3-A9BD-4A2866B1E334}" dateTime="2014-10-20T16:59:27" maxSheetId="9" userName="Мамедова Фарида" r:id="rId273">
    <sheetIdMap count="8">
      <sheetId val="5"/>
      <sheetId val="2"/>
      <sheetId val="1"/>
      <sheetId val="3"/>
      <sheetId val="4"/>
      <sheetId val="6"/>
      <sheetId val="7"/>
      <sheetId val="8"/>
    </sheetIdMap>
  </header>
  <header guid="{726481BF-0A63-472C-8713-1EBEDBD579C8}" dateTime="2014-10-21T09:28:41" maxSheetId="9" userName="Мамедова Фарида" r:id="rId274" minRId="16292" maxRId="16300">
    <sheetIdMap count="8">
      <sheetId val="5"/>
      <sheetId val="2"/>
      <sheetId val="1"/>
      <sheetId val="3"/>
      <sheetId val="4"/>
      <sheetId val="6"/>
      <sheetId val="7"/>
      <sheetId val="8"/>
    </sheetIdMap>
  </header>
  <header guid="{F47F298A-6CC4-4FAC-9099-E3A46B71B751}" dateTime="2014-10-21T10:53:56" maxSheetId="9" userName="Мамедова Фарида" r:id="rId275" minRId="16307" maxRId="16345">
    <sheetIdMap count="8">
      <sheetId val="5"/>
      <sheetId val="2"/>
      <sheetId val="1"/>
      <sheetId val="3"/>
      <sheetId val="4"/>
      <sheetId val="6"/>
      <sheetId val="7"/>
      <sheetId val="8"/>
    </sheetIdMap>
  </header>
  <header guid="{F886C914-4EAB-467D-9F0A-478A2296FC49}" dateTime="2014-10-21T11:01:48" maxSheetId="9" userName="Мамедова Фарида" r:id="rId276" minRId="16352" maxRId="16390">
    <sheetIdMap count="8">
      <sheetId val="5"/>
      <sheetId val="2"/>
      <sheetId val="1"/>
      <sheetId val="3"/>
      <sheetId val="4"/>
      <sheetId val="6"/>
      <sheetId val="7"/>
      <sheetId val="8"/>
    </sheetIdMap>
  </header>
  <header guid="{EE560B37-008D-4049-8D84-30450376B6DD}" dateTime="2014-10-21T11:03:17" maxSheetId="9" userName="Мамедова Фарида" r:id="rId277" minRId="16397" maxRId="16405">
    <sheetIdMap count="8">
      <sheetId val="5"/>
      <sheetId val="2"/>
      <sheetId val="1"/>
      <sheetId val="3"/>
      <sheetId val="4"/>
      <sheetId val="6"/>
      <sheetId val="7"/>
      <sheetId val="8"/>
    </sheetIdMap>
  </header>
  <header guid="{7652D379-E139-4E4A-8D96-D9B27AD2BFDA}" dateTime="2014-10-21T11:14:12" maxSheetId="9" userName="Мамедова Фарида" r:id="rId278" minRId="16412" maxRId="164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036479D-4A7F-43BA-A93E-61367C687491}" dateTime="2014-10-21T15:45:20" maxSheetId="9" userName="Мамедова Фарида" r:id="rId279" minRId="16423" maxRId="16447">
    <sheetIdMap count="8">
      <sheetId val="5"/>
      <sheetId val="2"/>
      <sheetId val="1"/>
      <sheetId val="3"/>
      <sheetId val="4"/>
      <sheetId val="6"/>
      <sheetId val="7"/>
      <sheetId val="8"/>
    </sheetIdMap>
  </header>
  <header guid="{581D167F-21D2-43F9-90F3-1885AD8BEA1E}" dateTime="2014-10-21T15:45:55" maxSheetId="9" userName="Мамедова Фарида" r:id="rId280" minRId="16454" maxRId="16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EEB3A4E-6490-4642-A850-A31F3858003E}" dateTime="2014-10-21T16:00:45" maxSheetId="9" userName="Мамедова Фарида" r:id="rId281" minRId="16474" maxRId="16583">
    <sheetIdMap count="8">
      <sheetId val="5"/>
      <sheetId val="2"/>
      <sheetId val="1"/>
      <sheetId val="3"/>
      <sheetId val="4"/>
      <sheetId val="6"/>
      <sheetId val="7"/>
      <sheetId val="8"/>
    </sheetIdMap>
  </header>
  <header guid="{212F9E0C-E6C7-4D9F-BB49-6506DDF3FCB0}" dateTime="2014-10-21T16:04:57" maxSheetId="9" userName="Мамедова Фарида" r:id="rId282" minRId="16590" maxRId="16635">
    <sheetIdMap count="8">
      <sheetId val="5"/>
      <sheetId val="2"/>
      <sheetId val="1"/>
      <sheetId val="3"/>
      <sheetId val="4"/>
      <sheetId val="6"/>
      <sheetId val="7"/>
      <sheetId val="8"/>
    </sheetIdMap>
  </header>
  <header guid="{0AA2B000-7CBB-41B0-A6B0-1D0E3918FD49}" dateTime="2014-10-21T16:18:42" maxSheetId="9" userName="Мамедова Фарида" r:id="rId283" minRId="16642" maxRId="16698">
    <sheetIdMap count="8">
      <sheetId val="5"/>
      <sheetId val="2"/>
      <sheetId val="1"/>
      <sheetId val="3"/>
      <sheetId val="4"/>
      <sheetId val="6"/>
      <sheetId val="7"/>
      <sheetId val="8"/>
    </sheetIdMap>
  </header>
  <header guid="{95843DF1-B157-4F4F-A43E-6246E2B4EE73}" dateTime="2014-10-21T16:28:25" maxSheetId="9" userName="Мамедова Фарида" r:id="rId284" minRId="16705" maxRId="167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3F56DFB-F835-45E3-888B-767D35AB4332}" dateTime="2014-10-21T16:28:39" maxSheetId="9" userName="Мамедова Фарида" r:id="rId285" minRId="16789">
    <sheetIdMap count="8">
      <sheetId val="5"/>
      <sheetId val="2"/>
      <sheetId val="1"/>
      <sheetId val="3"/>
      <sheetId val="4"/>
      <sheetId val="6"/>
      <sheetId val="7"/>
      <sheetId val="8"/>
    </sheetIdMap>
  </header>
  <header guid="{8B970E3C-F597-43F3-B8C9-87DDFCD5AE4C}" dateTime="2014-10-21T16:29:22" maxSheetId="9" userName="Мамедова Фарида" r:id="rId286">
    <sheetIdMap count="8">
      <sheetId val="5"/>
      <sheetId val="2"/>
      <sheetId val="1"/>
      <sheetId val="3"/>
      <sheetId val="4"/>
      <sheetId val="6"/>
      <sheetId val="7"/>
      <sheetId val="8"/>
    </sheetIdMap>
  </header>
  <header guid="{AE6ADA07-AD8C-4F4B-80BE-05F07B6F1884}" dateTime="2014-10-21T17:22:17" maxSheetId="9" userName="Мамедова Фарида" r:id="rId287" minRId="16802" maxRId="16880">
    <sheetIdMap count="8">
      <sheetId val="5"/>
      <sheetId val="2"/>
      <sheetId val="1"/>
      <sheetId val="3"/>
      <sheetId val="4"/>
      <sheetId val="6"/>
      <sheetId val="7"/>
      <sheetId val="8"/>
    </sheetIdMap>
  </header>
  <header guid="{3B246C82-64F9-4739-B07A-4EA727985937}" dateTime="2014-10-21T17:30:19" maxSheetId="9" userName="Мамедова Фарида" r:id="rId288" minRId="16887" maxRId="16969">
    <sheetIdMap count="8">
      <sheetId val="5"/>
      <sheetId val="2"/>
      <sheetId val="1"/>
      <sheetId val="3"/>
      <sheetId val="4"/>
      <sheetId val="6"/>
      <sheetId val="7"/>
      <sheetId val="8"/>
    </sheetIdMap>
  </header>
  <header guid="{746B4109-FC43-49C3-8284-C096502CB283}" dateTime="2014-10-21T17:33:16" maxSheetId="9" userName="Мамедова Фарида" r:id="rId289" minRId="16976" maxRId="17015">
    <sheetIdMap count="8">
      <sheetId val="5"/>
      <sheetId val="2"/>
      <sheetId val="1"/>
      <sheetId val="3"/>
      <sheetId val="4"/>
      <sheetId val="6"/>
      <sheetId val="7"/>
      <sheetId val="8"/>
    </sheetIdMap>
  </header>
  <header guid="{ACF8F7E4-E87A-451B-ABDA-3E56D5DB9BEF}" dateTime="2014-10-21T17:44:27" maxSheetId="9" userName="Мамедова Фарида" r:id="rId290" minRId="17022" maxRId="17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F7A8B4C3-6E32-4B42-A823-BADD80CC925F}" dateTime="2014-10-21T17:44:28" maxSheetId="9" userName="Мамедова Фарида" r:id="rId291">
    <sheetIdMap count="8">
      <sheetId val="5"/>
      <sheetId val="2"/>
      <sheetId val="1"/>
      <sheetId val="3"/>
      <sheetId val="4"/>
      <sheetId val="6"/>
      <sheetId val="7"/>
      <sheetId val="8"/>
    </sheetIdMap>
  </header>
  <header guid="{F7EB85F5-5149-4C2F-9CC1-2146782E9316}" dateTime="2014-10-21T17:44:28" maxSheetId="9" userName="Мамедова Фарида" r:id="rId292">
    <sheetIdMap count="8">
      <sheetId val="5"/>
      <sheetId val="2"/>
      <sheetId val="1"/>
      <sheetId val="3"/>
      <sheetId val="4"/>
      <sheetId val="6"/>
      <sheetId val="7"/>
      <sheetId val="8"/>
    </sheetIdMap>
  </header>
  <header guid="{EFA27868-CC25-456A-B58F-560231529190}" dateTime="2014-10-22T09:31:24" maxSheetId="9" userName="Данченко Игорь Васильевич" r:id="rId293" minRId="17116" maxRId="17175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7116" sId="4" ref="A246:XFD246" action="deleteRow">
    <rfmt sheetId="4" xfDxf="1" sqref="A246:XFD246" start="0" length="0"/>
    <rcc rId="0" sId="4">
      <nc r="B246" t="inlineStr">
        <is>
          <t>* отчет не учитывает заявки потребителей максимальной присоединенной мощностью более 670 кВт</t>
        </is>
      </nc>
    </rcc>
  </rrc>
  <rrc rId="17117" sId="4" ref="A246:XFD246" action="deleteRow">
    <rfmt sheetId="4" xfDxf="1" sqref="A246:XFD246" start="0" length="0"/>
    <rcc rId="0" sId="4">
      <nc r="I246" t="inlineStr">
        <is>
          <t>Расторгнутые договора</t>
        </is>
      </nc>
    </rcc>
  </rrc>
  <rrc rId="17118" sId="4" ref="A246:XFD246" action="deleteRow">
    <rfmt sheetId="4" xfDxf="1" sqref="A246:XFD246" start="0" length="0"/>
    <rfmt sheetId="4" sqref="F246" start="0" length="0">
      <dxf/>
    </rfmt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19" sId="4" ref="A246:XFD246" action="deleteRow">
    <rfmt sheetId="4" xfDxf="1" sqref="A246:XFD246" start="0" length="0"/>
    <rfmt sheetId="4" sqref="D246" start="0" length="0">
      <dxf>
        <font>
          <b/>
          <sz val="10"/>
          <color auto="1"/>
          <name val="Arial Cyr"/>
          <scheme val="none"/>
        </font>
        <fill>
          <patternFill patternType="solid">
            <bgColor rgb="FFFFFF00"/>
          </patternFill>
        </fill>
      </dxf>
    </rfmt>
    <rfmt sheetId="4" sqref="E246" start="0" length="0">
      <dxf>
        <font>
          <b/>
          <sz val="10"/>
          <color auto="1"/>
          <name val="Arial Cyr"/>
          <scheme val="none"/>
        </font>
        <fill>
          <patternFill patternType="solid">
            <bgColor rgb="FFFFFF00"/>
          </patternFill>
        </fill>
      </dxf>
    </rfmt>
    <rfmt sheetId="4" sqref="F246" start="0" length="0">
      <dxf>
        <font>
          <b/>
          <sz val="10"/>
          <color auto="1"/>
          <name val="Arial Cyr"/>
          <scheme val="none"/>
        </font>
      </dxf>
    </rfmt>
    <rfmt sheetId="4" sqref="G246" start="0" length="0">
      <dxf>
        <font>
          <b/>
          <sz val="10"/>
          <color auto="1"/>
          <name val="Arial Cyr"/>
          <scheme val="none"/>
        </font>
      </dxf>
    </rfmt>
    <rfmt sheetId="4" s="1" sqref="H246" start="0" length="0">
      <dxf>
        <font>
          <b/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b/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246" start="0" length="0">
      <dxf>
        <font>
          <b/>
          <sz val="10"/>
          <color auto="1"/>
          <name val="Arial Cyr"/>
          <scheme val="none"/>
        </font>
      </dxf>
    </rfmt>
    <rfmt sheetId="4" s="1" sqref="K246" start="0" length="0">
      <dxf>
        <font>
          <b/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0" sId="4" ref="A246:XFD246" action="deleteRow">
    <rfmt sheetId="4" xfDxf="1" sqref="A246:XFD246" start="0" length="0"/>
    <rfmt sheetId="4" sqref="D246" start="0" length="0">
      <dxf>
        <numFmt numFmtId="3" formatCode="#,##0"/>
      </dxf>
    </rfmt>
    <rfmt sheetId="4" sqref="E246" start="0" length="0">
      <dxf>
        <numFmt numFmtId="3" formatCode="#,##0"/>
      </dxf>
    </rfmt>
    <rfmt sheetId="4" sqref="F246" start="0" length="0">
      <dxf>
        <numFmt numFmtId="3" formatCode="#,##0"/>
      </dxf>
    </rfmt>
    <rfmt sheetId="4" sqref="G246" start="0" length="0">
      <dxf>
        <numFmt numFmtId="3" formatCode="#,##0"/>
      </dxf>
    </rfmt>
    <rfmt sheetId="4" sqref="H246" start="0" length="0">
      <dxf>
        <numFmt numFmtId="3" formatCode="#,##0"/>
      </dxf>
    </rfmt>
    <rfmt sheetId="4" sqref="I246" start="0" length="0">
      <dxf>
        <numFmt numFmtId="3" formatCode="#,##0"/>
      </dxf>
    </rfmt>
    <rfmt sheetId="4" sqref="J246" start="0" length="0">
      <dxf>
        <numFmt numFmtId="3" formatCode="#,##0"/>
      </dxf>
    </rfmt>
    <rfmt sheetId="4" sqref="K246" start="0" length="0">
      <dxf>
        <numFmt numFmtId="3" formatCode="#,##0"/>
      </dxf>
    </rfmt>
  </rrc>
  <rrc rId="17121" sId="4" ref="A246:XFD246" action="deleteRow">
    <rfmt sheetId="4" xfDxf="1" sqref="A246:XFD246" start="0" length="0"/>
    <rfmt sheetId="4" sqref="E246" start="0" length="0">
      <dxf>
        <numFmt numFmtId="4" formatCode="#,##0.00"/>
      </dxf>
    </rfmt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2" sId="4" ref="A246:XFD246" action="deleteRow">
    <rfmt sheetId="4" xfDxf="1" sqref="A246:XFD246" start="0" length="0"/>
    <rfmt sheetId="4" sqref="D246" start="0" length="0">
      <dxf>
        <numFmt numFmtId="3" formatCode="#,##0"/>
      </dxf>
    </rfmt>
    <rfmt sheetId="4" sqref="E246" start="0" length="0">
      <dxf>
        <numFmt numFmtId="3" formatCode="#,##0"/>
      </dxf>
    </rfmt>
    <rfmt sheetId="4" sqref="F246" start="0" length="0">
      <dxf>
        <numFmt numFmtId="3" formatCode="#,##0"/>
      </dxf>
    </rfmt>
    <rfmt sheetId="4" sqref="G246" start="0" length="0">
      <dxf>
        <numFmt numFmtId="3" formatCode="#,##0"/>
      </dxf>
    </rfmt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7123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4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5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6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7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8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29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0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1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2" sId="4" ref="A246:XFD246" action="deleteRow">
    <rfmt sheetId="4" xfDxf="1" sqref="A246:XFD246" start="0" length="0"/>
  </rrc>
  <rrc rId="17133" sId="3" ref="A249:XFD249" action="deleteRow">
    <rfmt sheetId="3" xfDxf="1" sqref="A249:XFD249" start="0" length="0"/>
    <rcc rId="0" sId="3">
      <nc r="B249" t="inlineStr">
        <is>
          <t>* отчет не учитывает заявки потребителей максимальной присоединенной мощностью более 670 кВт</t>
        </is>
      </nc>
    </rcc>
  </rrc>
  <rrc rId="17134" sId="3" ref="A249:XFD249" action="deleteRow">
    <rfmt sheetId="3" xfDxf="1" sqref="A249:XFD249" start="0" length="0"/>
  </rrc>
  <rrc rId="17135" sId="3" ref="A249:XFD249" action="deleteRow">
    <rfmt sheetId="3" xfDxf="1" sqref="A249:XFD249" start="0" length="0"/>
    <rfmt sheetId="3" sqref="D249" start="0" length="0">
      <dxf>
        <font>
          <b/>
          <sz val="10"/>
          <color auto="1"/>
          <name val="Arial Cyr"/>
          <scheme val="none"/>
        </font>
      </dxf>
    </rfmt>
    <rfmt sheetId="3" sqref="E249" start="0" length="0">
      <dxf>
        <font>
          <b/>
          <sz val="10"/>
          <color auto="1"/>
          <name val="Arial Cyr"/>
          <scheme val="none"/>
        </font>
      </dxf>
    </rfmt>
    <rfmt sheetId="3" sqref="F249" start="0" length="0">
      <dxf>
        <font>
          <b/>
          <sz val="10"/>
          <color auto="1"/>
          <name val="Arial Cyr"/>
          <scheme val="none"/>
        </font>
      </dxf>
    </rfmt>
    <rfmt sheetId="3" sqref="G249" start="0" length="0">
      <dxf>
        <font>
          <b/>
          <sz val="10"/>
          <color auto="1"/>
          <name val="Arial Cyr"/>
          <scheme val="none"/>
        </font>
      </dxf>
    </rfmt>
    <rfmt sheetId="3" s="1" sqref="H249" start="0" length="0">
      <dxf>
        <font>
          <b/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b/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249" start="0" length="0">
      <dxf>
        <font>
          <b/>
          <sz val="10"/>
          <color auto="1"/>
          <name val="Arial Cyr"/>
          <scheme val="none"/>
        </font>
      </dxf>
    </rfmt>
    <rfmt sheetId="3" s="1" sqref="K249" start="0" length="0">
      <dxf>
        <font>
          <b/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6" sId="3" ref="A249:XFD249" action="deleteRow">
    <rfmt sheetId="3" xfDxf="1" sqref="A249:XFD249" start="0" length="0"/>
    <rfmt sheetId="3" sqref="D249" start="0" length="0">
      <dxf>
        <numFmt numFmtId="3" formatCode="#,##0"/>
        <fill>
          <patternFill patternType="solid">
            <bgColor theme="0"/>
          </patternFill>
        </fill>
      </dxf>
    </rfmt>
    <rfmt sheetId="3" sqref="E249" start="0" length="0">
      <dxf>
        <numFmt numFmtId="3" formatCode="#,##0"/>
        <fill>
          <patternFill patternType="solid">
            <bgColor theme="0"/>
          </patternFill>
        </fill>
      </dxf>
    </rfmt>
    <rfmt sheetId="3" sqref="F249" start="0" length="0">
      <dxf>
        <numFmt numFmtId="3" formatCode="#,##0"/>
        <fill>
          <patternFill patternType="solid">
            <bgColor theme="0"/>
          </patternFill>
        </fill>
      </dxf>
    </rfmt>
    <rfmt sheetId="3" sqref="G249" start="0" length="0">
      <dxf>
        <numFmt numFmtId="3" formatCode="#,##0"/>
        <fill>
          <patternFill patternType="solid">
            <bgColor theme="0"/>
          </patternFill>
        </fill>
      </dxf>
    </rfmt>
    <rfmt sheetId="3" sqref="H249" start="0" length="0">
      <dxf>
        <numFmt numFmtId="3" formatCode="#,##0"/>
        <fill>
          <patternFill patternType="solid">
            <bgColor theme="0"/>
          </patternFill>
        </fill>
      </dxf>
    </rfmt>
    <rfmt sheetId="3" sqref="I249" start="0" length="0">
      <dxf>
        <numFmt numFmtId="3" formatCode="#,##0"/>
        <fill>
          <patternFill patternType="solid">
            <bgColor theme="0"/>
          </patternFill>
        </fill>
      </dxf>
    </rfmt>
    <rfmt sheetId="3" sqref="J249" start="0" length="0">
      <dxf>
        <numFmt numFmtId="3" formatCode="#,##0"/>
        <fill>
          <patternFill patternType="solid">
            <bgColor theme="0"/>
          </patternFill>
        </fill>
      </dxf>
    </rfmt>
    <rfmt sheetId="3" sqref="K249" start="0" length="0">
      <dxf>
        <numFmt numFmtId="3" formatCode="#,##0"/>
        <fill>
          <patternFill patternType="solid">
            <bgColor theme="0"/>
          </patternFill>
        </fill>
      </dxf>
    </rfmt>
  </rrc>
  <rrc rId="17137" sId="3" ref="A249:XFD249" action="deleteRow">
    <rfmt sheetId="3" xfDxf="1" sqref="A249:XFD249" start="0" length="0"/>
    <rfmt sheetId="3" sqref="D249" start="0" length="0">
      <dxf>
        <fill>
          <patternFill patternType="solid">
            <bgColor theme="0"/>
          </patternFill>
        </fill>
      </dxf>
    </rfmt>
    <rfmt sheetId="3" sqref="E249" start="0" length="0">
      <dxf>
        <fill>
          <patternFill patternType="solid">
            <bgColor theme="0"/>
          </patternFill>
        </fill>
      </dxf>
    </rfmt>
    <rfmt sheetId="3" sqref="F249" start="0" length="0">
      <dxf>
        <fill>
          <patternFill patternType="solid">
            <bgColor theme="0"/>
          </patternFill>
        </fill>
      </dxf>
    </rfmt>
    <rfmt sheetId="3" sqref="G249" start="0" length="0">
      <dxf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Times New Roman"/>
          <scheme val="none"/>
        </font>
        <numFmt numFmtId="21" formatCode="dd/mmm"/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8" sId="3" ref="A249:XFD249" action="deleteRow">
    <rfmt sheetId="3" xfDxf="1" sqref="A249:XFD249" start="0" length="0"/>
    <rfmt sheetId="3" sqref="D249" start="0" length="0">
      <dxf>
        <numFmt numFmtId="3" formatCode="#,##0"/>
        <fill>
          <patternFill patternType="solid">
            <bgColor theme="0"/>
          </patternFill>
        </fill>
      </dxf>
    </rfmt>
    <rfmt sheetId="3" sqref="E249" start="0" length="0">
      <dxf>
        <numFmt numFmtId="4" formatCode="#,##0.00"/>
        <fill>
          <patternFill patternType="solid">
            <bgColor theme="0"/>
          </patternFill>
        </fill>
      </dxf>
    </rfmt>
    <rfmt sheetId="3" sqref="F249" start="0" length="0">
      <dxf>
        <fill>
          <patternFill patternType="solid">
            <bgColor theme="0"/>
          </patternFill>
        </fill>
      </dxf>
    </rfmt>
    <rfmt sheetId="3" sqref="G249" start="0" length="0">
      <dxf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39" sId="3" ref="A249:XFD249" action="deleteRow">
    <rfmt sheetId="3" xfDxf="1" sqref="A249:XFD249" start="0" length="0"/>
    <rfmt sheetId="3" sqref="D249" start="0" length="0">
      <dxf>
        <numFmt numFmtId="3" formatCode="#,##0"/>
        <fill>
          <patternFill patternType="solid">
            <bgColor theme="0"/>
          </patternFill>
        </fill>
      </dxf>
    </rfmt>
    <rfmt sheetId="3" sqref="E249" start="0" length="0">
      <dxf>
        <numFmt numFmtId="3" formatCode="#,##0"/>
        <fill>
          <patternFill patternType="solid">
            <bgColor theme="0"/>
          </patternFill>
        </fill>
      </dxf>
    </rfmt>
    <rfmt sheetId="3" sqref="F249" start="0" length="0">
      <dxf>
        <numFmt numFmtId="3" formatCode="#,##0"/>
        <fill>
          <patternFill patternType="solid">
            <bgColor theme="0"/>
          </patternFill>
        </fill>
      </dxf>
    </rfmt>
    <rfmt sheetId="3" sqref="G249" start="0" length="0">
      <dxf>
        <numFmt numFmtId="3" formatCode="#,##0"/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7140" sId="3" ref="A249:XFD249" action="deleteRow">
    <rfmt sheetId="3" xfDxf="1" sqref="A249:XFD249" start="0" length="0"/>
    <rfmt sheetId="3" sqref="D249" start="0" length="0">
      <dxf>
        <fill>
          <patternFill patternType="solid">
            <bgColor theme="0"/>
          </patternFill>
        </fill>
      </dxf>
    </rfmt>
    <rfmt sheetId="3" sqref="E249" start="0" length="0">
      <dxf>
        <fill>
          <patternFill patternType="solid">
            <bgColor theme="0"/>
          </patternFill>
        </fill>
      </dxf>
    </rfmt>
    <rfmt sheetId="3" sqref="F249" start="0" length="0">
      <dxf>
        <fill>
          <patternFill patternType="solid">
            <bgColor theme="0"/>
          </patternFill>
        </fill>
      </dxf>
    </rfmt>
    <rfmt sheetId="3" sqref="G249" start="0" length="0">
      <dxf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1" sId="3" ref="A249:XFD249" action="deleteRow">
    <rfmt sheetId="3" xfDxf="1" sqref="A249:XFD249" start="0" length="0"/>
    <rfmt sheetId="3" sqref="D249" start="0" length="0">
      <dxf>
        <fill>
          <patternFill patternType="solid">
            <bgColor theme="0"/>
          </patternFill>
        </fill>
      </dxf>
    </rfmt>
    <rfmt sheetId="3" sqref="E249" start="0" length="0">
      <dxf>
        <fill>
          <patternFill patternType="solid">
            <bgColor theme="0"/>
          </patternFill>
        </fill>
      </dxf>
    </rfmt>
    <rfmt sheetId="3" sqref="F249" start="0" length="0">
      <dxf>
        <fill>
          <patternFill patternType="solid">
            <bgColor theme="0"/>
          </patternFill>
        </fill>
      </dxf>
    </rfmt>
    <rfmt sheetId="3" sqref="G249" start="0" length="0">
      <dxf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2" sId="3" ref="A249:XFD249" action="deleteRow">
    <rfmt sheetId="3" xfDxf="1" sqref="A249:XFD249" start="0" length="0"/>
    <rfmt sheetId="3" sqref="D249" start="0" length="0">
      <dxf>
        <fill>
          <patternFill patternType="solid">
            <bgColor theme="0"/>
          </patternFill>
        </fill>
      </dxf>
    </rfmt>
    <rfmt sheetId="3" sqref="E249" start="0" length="0">
      <dxf>
        <fill>
          <patternFill patternType="solid">
            <bgColor theme="0"/>
          </patternFill>
        </fill>
      </dxf>
    </rfmt>
    <rfmt sheetId="3" sqref="F249" start="0" length="0">
      <dxf>
        <fill>
          <patternFill patternType="solid">
            <bgColor theme="0"/>
          </patternFill>
        </fill>
      </dxf>
    </rfmt>
    <rfmt sheetId="3" sqref="G249" start="0" length="0">
      <dxf>
        <fill>
          <patternFill patternType="solid">
            <bgColor theme="0"/>
          </patternFill>
        </fill>
      </dxf>
    </rfmt>
    <rfmt sheetId="3" s="1" sqref="H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3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4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5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6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7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8" sId="3" ref="A249:XFD249" action="deleteRow">
    <rfmt sheetId="3" xfDxf="1" sqref="A249:XFD249" start="0" length="0"/>
    <rfmt sheetId="3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49" sId="3" ref="A249:XFD249" action="deleteRow">
    <rfmt sheetId="3" xfDxf="1" sqref="A249:XFD249" start="0" length="0"/>
  </rrc>
  <rrc rId="17150" sId="3" ref="A249:XFD249" action="deleteRow">
    <rfmt sheetId="3" xfDxf="1" sqref="A249:XFD249" start="0" length="0"/>
  </rrc>
  <rrc rId="17151" sId="3" ref="A249:XFD249" action="deleteRow">
    <rfmt sheetId="3" xfDxf="1" sqref="A249:XFD249" start="0" length="0"/>
  </rrc>
  <rrc rId="17152" sId="1" ref="A249:XFD249" action="deleteRow">
    <rfmt sheetId="1" xfDxf="1" sqref="A249:XFD249" start="0" length="0"/>
    <rcc rId="0" sId="1">
      <nc r="B249" t="inlineStr">
        <is>
          <t>* отчет не учитывает заявки потребителей максимальной присоединенной мощностью более 670 кВт</t>
        </is>
      </nc>
    </rcc>
  </rrc>
  <rrc rId="17153" sId="1" ref="A249:XFD249" action="deleteRow">
    <rfmt sheetId="1" xfDxf="1" sqref="A249:XFD249" start="0" length="0"/>
    <rcc rId="0" sId="1">
      <nc r="I249" t="inlineStr">
        <is>
          <t>Расторгнутые договора</t>
        </is>
      </nc>
    </rcc>
  </rrc>
  <rrc rId="17154" sId="1" ref="A249:XFD249" action="deleteRow">
    <rfmt sheetId="1" xfDxf="1" sqref="A249:XFD249" start="0" length="0"/>
    <rfmt sheetId="1" sqref="F249" start="0" length="0">
      <dxf/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55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5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57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5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715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1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2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5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7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7168" sId="1" ref="A249:XFD249" action="deleteRow">
    <rfmt sheetId="1" xfDxf="1" sqref="A249:XFD249" start="0" length="0"/>
  </rrc>
  <rcc rId="17169" sId="1">
    <nc r="C248" t="inlineStr">
      <is>
        <t>* в  ОАО "Дагэнергосеть"  аннулированных заявок 0 шт. на 0 кВт.</t>
      </is>
    </nc>
  </rcc>
  <rcc rId="17170" sId="1">
    <nc r="E9" t="inlineStr">
      <is>
        <t xml:space="preserve"> </t>
      </is>
    </nc>
  </rcc>
  <rcc rId="17171" sId="1">
    <oc r="M1" t="inlineStr">
      <is>
        <t>Приложение № 28</t>
      </is>
    </oc>
    <nc r="M1"/>
  </rcc>
  <rcc rId="17172" sId="1">
    <oc r="M2" t="inlineStr">
      <is>
        <t xml:space="preserve">к  Положению о технологическом присоединении 
</t>
      </is>
    </oc>
    <nc r="M2"/>
  </rcc>
  <rcc rId="17173" sId="1">
    <oc r="M3" t="inlineStr">
      <is>
        <t xml:space="preserve">энергетических установок к электрическим сетям </t>
      </is>
    </oc>
    <nc r="M3"/>
  </rcc>
  <rcc rId="17174" sId="1">
    <oc r="M4" t="inlineStr">
      <is>
        <t xml:space="preserve">ОАО «МРСК Северного Кавказа», управляемых </t>
      </is>
    </oc>
    <nc r="M4"/>
  </rcc>
  <rcc rId="17175" sId="1">
    <oc r="M5" t="inlineStr">
      <is>
        <t xml:space="preserve">Обществ </t>
      </is>
    </oc>
    <nc r="M5"/>
  </rcc>
  <rdn rId="0" localSheetId="2" customView="1" name="Z_4505D4E7_9021_4C26_8DF2_A0EA40644329_.wvu.FilterData" hidden="1" oldHidden="1">
    <formula>'Ноябрь 2013г'!$C$21:$C$131</formula>
  </rdn>
  <rdn rId="0" localSheetId="1" customView="1" name="Z_4505D4E7_9021_4C26_8DF2_A0EA40644329_.wvu.FilterData" hidden="1" oldHidden="1">
    <formula>'сентябрь 2014г'!$C$21:$C$246</formula>
  </rdn>
  <rdn rId="0" localSheetId="3" customView="1" name="Z_4505D4E7_9021_4C26_8DF2_A0EA40644329_.wvu.Rows" hidden="1" oldHidden="1">
    <formula>'сентябрь 2014г. по 6-10'!$2:$12</formula>
  </rdn>
  <rdn rId="0" localSheetId="3" customView="1" name="Z_4505D4E7_9021_4C26_8DF2_A0EA40644329_.wvu.FilterData" hidden="1" oldHidden="1">
    <formula>'сентябрь 2014г. по 6-10'!$C$21:$C$130</formula>
  </rdn>
  <rdn rId="0" localSheetId="4" customView="1" name="Z_4505D4E7_9021_4C26_8DF2_A0EA40644329_.wvu.Rows" hidden="1" oldHidden="1">
    <formula>'сентябрь 2014г. по 0,4'!$2:$12</formula>
  </rdn>
  <rdn rId="0" localSheetId="4" customView="1" name="Z_4505D4E7_9021_4C26_8DF2_A0EA40644329_.wvu.FilterData" hidden="1" oldHidden="1">
    <formula>'сентябрь 2014г. по 0,4'!$C$18:$C$127</formula>
  </rdn>
  <rcv guid="{4505D4E7-9021-4C26-8DF2-A0EA40644329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6130" sId="4" numFmtId="4">
    <oc r="D31">
      <v>9</v>
    </oc>
    <nc r="D31">
      <v>10</v>
    </nc>
  </rcc>
  <rcc rId="16131" sId="4">
    <oc r="E31">
      <f>12+30+10+5+15+40+7+10+10</f>
    </oc>
    <nc r="E31">
      <f>12+30+10+5+15+40+7+10+10+15</f>
    </nc>
  </rcc>
  <rcc rId="16132" sId="4" numFmtId="4">
    <oc r="F31">
      <v>9</v>
    </oc>
    <nc r="F31">
      <v>10</v>
    </nc>
  </rcc>
  <rcc rId="16133" sId="4" numFmtId="4">
    <oc r="G31">
      <v>139</v>
    </oc>
    <nc r="G31">
      <v>154</v>
    </nc>
  </rcc>
  <rcc rId="16134" sId="4">
    <oc r="D147">
      <v>10</v>
    </oc>
    <nc r="D147">
      <v>11</v>
    </nc>
  </rcc>
  <rcc rId="16135" sId="4">
    <oc r="E147">
      <f>14.5+5+13+10+5+10+4+13+15+5</f>
    </oc>
    <nc r="E147">
      <f>14.5+5+13+10+5+10+4+13+15+5+8</f>
    </nc>
  </rcc>
  <rcc rId="16136" sId="4">
    <oc r="F147">
      <v>10</v>
    </oc>
    <nc r="F147">
      <v>11</v>
    </nc>
  </rcc>
  <rcc rId="16137" sId="4">
    <oc r="G147">
      <v>94.5</v>
    </oc>
    <nc r="G147">
      <v>102.5</v>
    </nc>
  </rcc>
  <rcc rId="16138" sId="4" numFmtId="4">
    <oc r="D90">
      <v>13</v>
    </oc>
    <nc r="D90">
      <v>14</v>
    </nc>
  </rcc>
  <rcc rId="16139" sId="4">
    <oc r="E90">
      <f>10+12+8+40+5+7+5+12+5+8+7+25+5</f>
    </oc>
    <nc r="E90">
      <f>10+12+8+40+5+7+5+12+5+8+7+25+5+5</f>
    </nc>
  </rcc>
  <rcc rId="16140" sId="4" numFmtId="4">
    <oc r="F90">
      <v>12</v>
    </oc>
    <nc r="F90">
      <v>14</v>
    </nc>
  </rcc>
  <rcc rId="16141" sId="4" numFmtId="4">
    <oc r="G90">
      <v>144</v>
    </oc>
    <nc r="G90">
      <v>154</v>
    </nc>
  </rcc>
  <rcc rId="16142" sId="3" numFmtId="4">
    <oc r="D34">
      <v>7</v>
    </oc>
    <nc r="D34">
      <v>9</v>
    </nc>
  </rcc>
  <rcc rId="16143" sId="3">
    <oc r="E34">
      <f>15+10+30+15+10+6+10</f>
    </oc>
    <nc r="E34">
      <f>15+10+30+15+10+6+10+30+160</f>
    </nc>
  </rcc>
  <rcc rId="16144" sId="3" numFmtId="4">
    <oc r="F34">
      <v>7</v>
    </oc>
    <nc r="F34">
      <v>9</v>
    </nc>
  </rcc>
  <rcc rId="16145" sId="3" numFmtId="4">
    <oc r="G34">
      <v>96</v>
    </oc>
    <nc r="G34">
      <v>286</v>
    </nc>
  </rcc>
  <rcc rId="16146" sId="3" numFmtId="4">
    <oc r="D67">
      <v>8</v>
    </oc>
    <nc r="D67">
      <v>10</v>
    </nc>
  </rcc>
  <rcc rId="16147" sId="3">
    <oc r="E67">
      <f>41+15+15+155+50+15+60+50</f>
    </oc>
    <nc r="E67">
      <f>41+15+15+155+50+15+60+50+250+100</f>
    </nc>
  </rcc>
  <rcc rId="16148" sId="3" numFmtId="4">
    <oc r="F67">
      <v>8</v>
    </oc>
    <nc r="F67">
      <v>10</v>
    </nc>
  </rcc>
  <rcc rId="16149" sId="3" numFmtId="4">
    <oc r="G67">
      <v>401</v>
    </oc>
    <nc r="G67">
      <v>751</v>
    </nc>
  </rcc>
  <rcc rId="16150" sId="3" numFmtId="4">
    <nc r="D148">
      <v>1</v>
    </nc>
  </rcc>
  <rcc rId="16151" sId="3" numFmtId="4">
    <nc r="E148">
      <v>10</v>
    </nc>
  </rcc>
  <rcc rId="16152" sId="3" numFmtId="4">
    <nc r="F148">
      <v>1</v>
    </nc>
  </rcc>
  <rcc rId="16153" sId="3" numFmtId="4">
    <nc r="G148">
      <v>10</v>
    </nc>
  </rcc>
  <rcc rId="16154" sId="3" numFmtId="4">
    <oc r="D107">
      <v>7</v>
    </oc>
    <nc r="D107">
      <v>8</v>
    </nc>
  </rcc>
  <rcc rId="16155" sId="3">
    <oc r="E107">
      <f>15+630+12+45+30+60+70</f>
    </oc>
    <nc r="E107">
      <f>15+630+12+45+30+60+70+10</f>
    </nc>
  </rcc>
  <rcc rId="16156" sId="3" numFmtId="4">
    <oc r="F107">
      <v>7</v>
    </oc>
    <nc r="F107">
      <v>8</v>
    </nc>
  </rcc>
  <rcc rId="16157" sId="3" numFmtId="4">
    <oc r="G107">
      <v>862</v>
    </oc>
    <nc r="G107">
      <v>872</v>
    </nc>
  </rcc>
  <rcc rId="16158" sId="3" numFmtId="4">
    <oc r="D35">
      <v>12</v>
    </oc>
    <nc r="D35">
      <v>14</v>
    </nc>
  </rcc>
  <rcc rId="16159" sId="3">
    <oc r="E35">
      <f>15+100+25+20+20+25+160+45+15+90+30+120</f>
    </oc>
    <nc r="E35">
      <f>15+100+25+20+20+25+160+45+15+90+30+120+160+10</f>
    </nc>
  </rcc>
  <rcc rId="16160" sId="3" numFmtId="4">
    <oc r="F35">
      <v>12</v>
    </oc>
    <nc r="F35">
      <v>14</v>
    </nc>
  </rcc>
  <rcc rId="16161" sId="3" numFmtId="4">
    <oc r="G35">
      <v>665</v>
    </oc>
    <nc r="G35">
      <v>835</v>
    </nc>
  </rcc>
  <rcc rId="16162" sId="3" numFmtId="4">
    <oc r="D171">
      <v>1</v>
    </oc>
    <nc r="D171">
      <v>2</v>
    </nc>
  </rcc>
  <rcc rId="16163" sId="3">
    <oc r="E171">
      <v>10</v>
    </oc>
    <nc r="E171">
      <f>10+10</f>
    </nc>
  </rcc>
  <rcc rId="16164" sId="3" numFmtId="4">
    <oc r="F171">
      <v>1</v>
    </oc>
    <nc r="F171">
      <v>2</v>
    </nc>
  </rcc>
  <rcc rId="16165" sId="3" numFmtId="4">
    <oc r="G171">
      <v>10</v>
    </oc>
    <nc r="G17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4" sqref="D249:K249" start="0" length="2147483647">
    <dxf>
      <font>
        <b/>
      </font>
    </dxf>
  </rfmt>
  <rcc rId="16474" sId="4">
    <nc r="D250">
      <f>D243-D249</f>
    </nc>
  </rcc>
  <rcc rId="16475" sId="4" odxf="1" dxf="1">
    <nc r="E250">
      <f>E243-E249</f>
    </nc>
    <odxf>
      <numFmt numFmtId="0" formatCode="General"/>
    </odxf>
    <ndxf>
      <numFmt numFmtId="3" formatCode="#,##0"/>
    </ndxf>
  </rcc>
  <rcc rId="16476" sId="4" odxf="1" dxf="1">
    <nc r="F250">
      <f>F243-F249</f>
    </nc>
    <odxf>
      <numFmt numFmtId="0" formatCode="General"/>
    </odxf>
    <ndxf>
      <numFmt numFmtId="3" formatCode="#,##0"/>
    </ndxf>
  </rcc>
  <rcc rId="16477" sId="4" odxf="1" dxf="1">
    <nc r="G250">
      <f>G243-G249</f>
    </nc>
    <odxf>
      <numFmt numFmtId="0" formatCode="General"/>
    </odxf>
    <ndxf>
      <numFmt numFmtId="3" formatCode="#,##0"/>
    </ndxf>
  </rcc>
  <rcc rId="16478" sId="4" odxf="1" s="1" dxf="1">
    <nc r="H250">
      <f>H243-H249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79" sId="4" odxf="1" s="1" dxf="1">
    <nc r="I250">
      <f>I243-I249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16480" sId="4" odxf="1" dxf="1">
    <nc r="J250">
      <f>J243-J249</f>
    </nc>
    <odxf>
      <numFmt numFmtId="0" formatCode="General"/>
    </odxf>
    <ndxf>
      <numFmt numFmtId="3" formatCode="#,##0"/>
    </ndxf>
  </rcc>
  <rcc rId="16481" sId="4" odxf="1" s="1" dxf="1">
    <nc r="K250">
      <f>K243-K249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2" sId="3" odxf="1" dxf="1">
    <nc r="D252">
      <f>D246-D251</f>
    </nc>
    <odxf>
      <numFmt numFmtId="0" formatCode="General"/>
    </odxf>
    <ndxf>
      <numFmt numFmtId="3" formatCode="#,##0"/>
    </ndxf>
  </rcc>
  <rcc rId="16483" sId="3" odxf="1" dxf="1">
    <nc r="E252">
      <f>E246-E251</f>
    </nc>
    <odxf>
      <numFmt numFmtId="0" formatCode="General"/>
    </odxf>
    <ndxf>
      <numFmt numFmtId="3" formatCode="#,##0"/>
    </ndxf>
  </rcc>
  <rcc rId="16484" sId="3" odxf="1" dxf="1">
    <nc r="F252">
      <f>F246-F251</f>
    </nc>
    <odxf>
      <numFmt numFmtId="0" formatCode="General"/>
    </odxf>
    <ndxf>
      <numFmt numFmtId="3" formatCode="#,##0"/>
    </ndxf>
  </rcc>
  <rcc rId="16485" sId="3" odxf="1" dxf="1">
    <nc r="G252">
      <f>G246-G251</f>
    </nc>
    <odxf>
      <numFmt numFmtId="0" formatCode="General"/>
    </odxf>
    <ndxf>
      <numFmt numFmtId="3" formatCode="#,##0"/>
    </ndxf>
  </rcc>
  <rcc rId="16486" sId="3" odxf="1" s="1" dxf="1">
    <nc r="H252">
      <f>H246-H251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87" sId="3" odxf="1" s="1" dxf="1">
    <nc r="I252">
      <f>I246-I251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8" sId="3" odxf="1" dxf="1">
    <nc r="J252">
      <f>J246-J251</f>
    </nc>
    <odxf>
      <numFmt numFmtId="0" formatCode="General"/>
      <fill>
        <patternFill patternType="none">
          <bgColor indexed="65"/>
        </patternFill>
      </fill>
    </odxf>
    <ndxf>
      <numFmt numFmtId="3" formatCode="#,##0"/>
      <fill>
        <patternFill patternType="solid">
          <bgColor theme="0"/>
        </patternFill>
      </fill>
    </ndxf>
  </rcc>
  <rcc rId="16489" sId="3" odxf="1" s="1" dxf="1">
    <nc r="K252">
      <f>K246-K251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solid">
          <bgColor theme="0"/>
        </patternFill>
      </fill>
      <alignment horizontal="general" vertical="bottom" wrapText="0" readingOrder="0"/>
      <border outline="0">
        <left/>
        <right/>
        <top/>
        <bottom/>
      </border>
    </ndxf>
  </rcc>
  <rcc rId="16490" sId="3" numFmtId="4">
    <oc r="E219">
      <f>4.4+120</f>
    </oc>
    <nc r="E219">
      <v>44</v>
    </nc>
  </rcc>
  <rcc rId="16491" sId="3" numFmtId="4">
    <oc r="G219">
      <v>124.4</v>
    </oc>
    <nc r="G219">
      <v>44</v>
    </nc>
  </rcc>
  <rcc rId="16492" sId="3" numFmtId="4">
    <oc r="E215">
      <f>10+320+5</f>
    </oc>
    <nc r="E215">
      <v>120</v>
    </nc>
  </rcc>
  <rcc rId="16493" sId="3" numFmtId="4">
    <oc r="G215">
      <v>335</v>
    </oc>
    <nc r="G215">
      <v>120</v>
    </nc>
  </rcc>
  <rcc rId="16494" sId="3" numFmtId="4">
    <oc r="G213">
      <v>305</v>
    </oc>
    <nc r="G213">
      <v>100</v>
    </nc>
  </rcc>
  <rcc rId="16495" sId="3" numFmtId="4">
    <oc r="D197">
      <v>10</v>
    </oc>
    <nc r="D197">
      <v>17</v>
    </nc>
  </rcc>
  <rcc rId="16496" sId="3" numFmtId="4">
    <oc r="D199">
      <v>18</v>
    </oc>
    <nc r="D199">
      <v>1</v>
    </nc>
  </rcc>
  <rcc rId="16497" sId="3" numFmtId="4">
    <oc r="E199">
      <v>304</v>
    </oc>
    <nc r="E199">
      <v>40</v>
    </nc>
  </rcc>
  <rcc rId="16498" sId="3" numFmtId="4">
    <oc r="E197">
      <f>40+15+15+200+60+15+420+10+6+10</f>
    </oc>
    <nc r="E197">
      <v>420</v>
    </nc>
  </rcc>
  <rcc rId="16499" sId="3" numFmtId="4">
    <oc r="G197">
      <v>791</v>
    </oc>
    <nc r="G197">
      <v>290</v>
    </nc>
  </rcc>
  <rcc rId="16500" sId="3" numFmtId="4">
    <oc r="E222">
      <f>40+4.4+4.4+4.4+4.4+4.4+15+70</f>
    </oc>
    <nc r="E222">
      <v>577</v>
    </nc>
  </rcc>
  <rcc rId="16501" sId="3" numFmtId="4">
    <oc r="E213">
      <f>40+15+250</f>
    </oc>
    <nc r="E213">
      <v>420</v>
    </nc>
  </rcc>
  <rcc rId="16502" sId="3" numFmtId="4">
    <oc r="E208">
      <f>10+200+75+10+15+80+15+80+50+50+70</f>
    </oc>
    <nc r="E208">
      <v>789</v>
    </nc>
  </rcc>
  <rcc rId="16503" sId="3" numFmtId="4">
    <oc r="F208">
      <v>11</v>
    </oc>
    <nc r="F208">
      <v>1</v>
    </nc>
  </rcc>
  <rcc rId="16504" sId="3" numFmtId="4">
    <oc r="G208">
      <v>655</v>
    </oc>
    <nc r="G208">
      <v>54</v>
    </nc>
  </rcc>
  <rcc rId="16505" sId="3" numFmtId="4">
    <oc r="E180">
      <v>10</v>
    </oc>
    <nc r="E180">
      <v>90</v>
    </nc>
  </rcc>
  <rcc rId="16506" sId="3" numFmtId="4">
    <oc r="E181">
      <v>10</v>
    </oc>
    <nc r="E181">
      <v>80</v>
    </nc>
  </rcc>
  <rcc rId="16507" sId="3" numFmtId="4">
    <oc r="E182">
      <v>10</v>
    </oc>
    <nc r="E182">
      <v>70</v>
    </nc>
  </rcc>
  <rcc rId="16508" sId="3" numFmtId="4">
    <oc r="E183">
      <f>10+10</f>
    </oc>
    <nc r="E183">
      <v>120</v>
    </nc>
  </rcc>
  <rcc rId="16509" sId="3" numFmtId="4">
    <oc r="F155">
      <v>11</v>
    </oc>
    <nc r="F155">
      <v>4</v>
    </nc>
  </rcc>
  <rcc rId="16510" sId="3" numFmtId="4">
    <oc r="G155">
      <v>1769.8</v>
    </oc>
    <nc r="G155">
      <v>769</v>
    </nc>
  </rcc>
  <rcc rId="16511" sId="3" numFmtId="4">
    <oc r="E155">
      <f>67.8+15+5+170+30+90+15+630+25+92+630</f>
    </oc>
    <nc r="E155">
      <v>2241</v>
    </nc>
  </rcc>
  <rcc rId="16512" sId="3" numFmtId="4">
    <oc r="G107">
      <v>872</v>
    </oc>
    <nc r="G107">
      <v>320</v>
    </nc>
  </rcc>
  <rcc rId="16513" sId="3" numFmtId="4">
    <oc r="F107">
      <v>8</v>
    </oc>
    <nc r="F107">
      <v>4</v>
    </nc>
  </rcc>
  <rcc rId="16514" sId="3" numFmtId="4">
    <oc r="F108">
      <v>9</v>
    </oc>
    <nc r="F108">
      <v>6</v>
    </nc>
  </rcc>
  <rcc rId="16515" sId="3" numFmtId="4">
    <oc r="F109">
      <v>9</v>
    </oc>
    <nc r="F109">
      <v>6</v>
    </nc>
  </rcc>
  <rcc rId="16516" sId="3" numFmtId="4">
    <oc r="G108">
      <v>376</v>
    </oc>
    <nc r="G108">
      <v>176</v>
    </nc>
  </rcc>
  <rcc rId="16517" sId="3" numFmtId="4">
    <oc r="G109">
      <v>262</v>
    </oc>
    <nc r="G109">
      <v>163</v>
    </nc>
  </rcc>
  <rcc rId="16518" sId="3" numFmtId="4">
    <oc r="G104">
      <f>1486+550</f>
    </oc>
    <nc r="G104">
      <v>1782</v>
    </nc>
  </rcc>
  <rcc rId="16519" sId="3" numFmtId="4">
    <oc r="F104">
      <v>23</v>
    </oc>
    <nc r="F104">
      <v>17</v>
    </nc>
  </rcc>
  <rcc rId="16520" sId="3" numFmtId="4">
    <oc r="G98">
      <f>10+15+86</f>
    </oc>
    <nc r="G98">
      <v>87</v>
    </nc>
  </rcc>
  <rcc rId="16521" sId="3" numFmtId="4">
    <oc r="F197">
      <v>10</v>
    </oc>
    <nc r="F197">
      <v>4</v>
    </nc>
  </rcc>
  <rcc rId="16522" sId="3" numFmtId="4">
    <oc r="E139">
      <f>15+40</f>
    </oc>
    <nc r="E139">
      <v>155</v>
    </nc>
  </rcc>
  <rcc rId="16523" sId="3" numFmtId="4">
    <oc r="E141">
      <v>10</v>
    </oc>
    <nc r="E141">
      <v>120</v>
    </nc>
  </rcc>
  <rcc rId="16524" sId="3" numFmtId="4">
    <oc r="E143">
      <v>10</v>
    </oc>
    <nc r="E143">
      <v>80</v>
    </nc>
  </rcc>
  <rcc rId="16525" sId="3" numFmtId="4">
    <oc r="E105">
      <f>100+15+25+15+80+80</f>
    </oc>
    <nc r="E105">
      <v>554</v>
    </nc>
  </rcc>
  <rcc rId="16526" sId="3" numFmtId="4">
    <oc r="F105">
      <v>6</v>
    </oc>
    <nc r="F105">
      <v>2</v>
    </nc>
  </rcc>
  <rcc rId="16527" sId="3" numFmtId="4">
    <oc r="G105">
      <v>315</v>
    </oc>
    <nc r="G105">
      <v>115</v>
    </nc>
  </rcc>
  <rcc rId="16528" sId="3" numFmtId="4">
    <oc r="F85">
      <v>1</v>
    </oc>
    <nc r="F85"/>
  </rcc>
  <rcc rId="16529" sId="3" numFmtId="4">
    <oc r="G85">
      <v>15</v>
    </oc>
    <nc r="G85"/>
  </rcc>
  <rcc rId="16530" sId="3" numFmtId="4">
    <oc r="F87">
      <v>3</v>
    </oc>
    <nc r="F87"/>
  </rcc>
  <rcc rId="16531" sId="3" numFmtId="4">
    <oc r="G87">
      <v>35</v>
    </oc>
    <nc r="G87"/>
  </rcc>
  <rcc rId="16532" sId="3" numFmtId="4">
    <oc r="F74">
      <v>6</v>
    </oc>
    <nc r="F74">
      <v>3</v>
    </nc>
  </rcc>
  <rcc rId="16533" sId="3" numFmtId="4">
    <oc r="G74">
      <v>280</v>
    </oc>
    <nc r="G74">
      <v>140</v>
    </nc>
  </rcc>
  <rcc rId="16534" sId="3" numFmtId="4">
    <oc r="E74">
      <f>15+15+100+10+100+40</f>
    </oc>
    <nc r="E74">
      <v>480</v>
    </nc>
  </rcc>
  <rcc rId="16535" sId="3" numFmtId="4">
    <oc r="E70">
      <f>15+10+10+6</f>
    </oc>
    <nc r="E70">
      <v>256</v>
    </nc>
  </rcc>
  <rcc rId="16536" sId="3" numFmtId="4">
    <oc r="G67">
      <v>751</v>
    </oc>
    <nc r="G67">
      <v>251</v>
    </nc>
  </rcc>
  <rcc rId="16537" sId="3" numFmtId="4">
    <oc r="F67">
      <v>10</v>
    </oc>
    <nc r="F67">
      <v>6</v>
    </nc>
  </rcc>
  <rcc rId="16538" sId="3" numFmtId="4">
    <oc r="G66">
      <v>535</v>
    </oc>
    <nc r="G66">
      <v>320</v>
    </nc>
  </rcc>
  <rcc rId="16539" sId="3" numFmtId="4">
    <oc r="F66">
      <v>4</v>
    </oc>
    <nc r="F66">
      <v>3</v>
    </nc>
  </rcc>
  <rcc rId="16540" sId="3" numFmtId="4">
    <oc r="E66">
      <f>414+20+95+6</f>
    </oc>
    <nc r="E66">
      <v>671</v>
    </nc>
  </rcc>
  <rcc rId="16541" sId="3">
    <oc r="F59">
      <v>1</v>
    </oc>
    <nc r="F59"/>
  </rcc>
  <rcc rId="16542" sId="3">
    <oc r="G59">
      <v>96</v>
    </oc>
    <nc r="G59"/>
  </rcc>
  <rcc rId="16543" sId="3" numFmtId="4">
    <oc r="G58">
      <v>510</v>
    </oc>
    <nc r="G58">
      <v>210</v>
    </nc>
  </rcc>
  <rcc rId="16544" sId="3" numFmtId="4">
    <oc r="G43">
      <f>180+100+100+43</f>
    </oc>
    <nc r="G43">
      <v>123</v>
    </nc>
  </rcc>
  <rcc rId="16545" sId="3" numFmtId="4">
    <oc r="F43">
      <v>4</v>
    </oc>
    <nc r="F43">
      <v>2</v>
    </nc>
  </rcc>
  <rcc rId="16546" sId="3" numFmtId="4">
    <oc r="F48">
      <v>11</v>
    </oc>
    <nc r="F48">
      <v>8</v>
    </nc>
  </rcc>
  <rcc rId="16547" sId="3" numFmtId="4">
    <oc r="G48">
      <v>918</v>
    </oc>
    <nc r="G48">
      <v>630</v>
    </nc>
  </rcc>
  <rcc rId="16548" sId="3" numFmtId="4">
    <oc r="G51">
      <v>675</v>
    </oc>
    <nc r="G51">
      <v>470</v>
    </nc>
  </rcc>
  <rcc rId="16549" sId="3" numFmtId="4">
    <oc r="F51">
      <v>7</v>
    </oc>
    <nc r="F51">
      <v>5</v>
    </nc>
  </rcc>
  <rcc rId="16550" sId="3" numFmtId="4">
    <oc r="G32">
      <v>1320</v>
    </oc>
    <nc r="G32">
      <v>920</v>
    </nc>
  </rcc>
  <rcc rId="16551" sId="3" numFmtId="4">
    <oc r="F32">
      <v>8</v>
    </oc>
    <nc r="F32">
      <v>6</v>
    </nc>
  </rcc>
  <rcc rId="16552" sId="3" numFmtId="4">
    <oc r="E31">
      <f>60+500</f>
    </oc>
    <nc r="E31">
      <v>860</v>
    </nc>
  </rcc>
  <rcc rId="16553" sId="3" numFmtId="4">
    <oc r="E38">
      <f>155+15+60</f>
    </oc>
    <nc r="E38">
      <v>550</v>
    </nc>
  </rcc>
  <rcc rId="16554" sId="3" numFmtId="4">
    <oc r="E39">
      <f>14+6+10+132</f>
    </oc>
    <nc r="E39">
      <v>621</v>
    </nc>
  </rcc>
  <rcc rId="16555" sId="3" numFmtId="4">
    <oc r="E40">
      <v>60</v>
    </oc>
    <nc r="E40">
      <v>360</v>
    </nc>
  </rcc>
  <rcc rId="16556" sId="3" numFmtId="4">
    <oc r="E27">
      <v>30</v>
    </oc>
    <nc r="E27">
      <v>80</v>
    </nc>
  </rcc>
  <rcc rId="16557" sId="3" numFmtId="4">
    <oc r="F27">
      <v>1</v>
    </oc>
    <nc r="F27"/>
  </rcc>
  <rcc rId="16558" sId="3" numFmtId="4">
    <oc r="G27">
      <v>30</v>
    </oc>
    <nc r="G27"/>
  </rcc>
  <rcc rId="16559" sId="3">
    <oc r="G26">
      <f>80+100+200+750</f>
    </oc>
    <nc r="G26">
      <f>80+750</f>
    </nc>
  </rcc>
  <rcc rId="16560" sId="3" numFmtId="4">
    <oc r="F26">
      <v>11</v>
    </oc>
    <nc r="F26">
      <v>8</v>
    </nc>
  </rcc>
  <rcc rId="16561" sId="3" numFmtId="4">
    <oc r="F222">
      <v>8</v>
    </oc>
    <nc r="F222"/>
  </rcc>
  <rcc rId="16562" sId="3" numFmtId="4">
    <oc r="G222">
      <v>147</v>
    </oc>
    <nc r="G222"/>
  </rcc>
  <rcc rId="16563" sId="3" numFmtId="4">
    <oc r="F214">
      <v>4</v>
    </oc>
    <nc r="F214"/>
  </rcc>
  <rcc rId="16564" sId="3">
    <oc r="G214">
      <f>10+10+4.4+4.4</f>
    </oc>
    <nc r="G214"/>
  </rcc>
  <rcc rId="16565" sId="3" numFmtId="4">
    <oc r="F199">
      <v>15</v>
    </oc>
    <nc r="F199"/>
  </rcc>
  <rcc rId="16566" sId="3" numFmtId="4">
    <oc r="G199">
      <v>200</v>
    </oc>
    <nc r="G199"/>
  </rcc>
  <rcc rId="16567" sId="3" numFmtId="4">
    <oc r="F201">
      <v>3</v>
    </oc>
    <nc r="F201"/>
  </rcc>
  <rcc rId="16568" sId="3" numFmtId="4">
    <oc r="G201">
      <v>35</v>
    </oc>
    <nc r="G201"/>
  </rcc>
  <rcc rId="16569" sId="3" numFmtId="4">
    <oc r="G178">
      <v>270</v>
    </oc>
    <nc r="G178">
      <v>70</v>
    </nc>
  </rcc>
  <rcc rId="16570" sId="3" numFmtId="4">
    <oc r="F178">
      <v>6</v>
    </oc>
    <nc r="F178">
      <v>1</v>
    </nc>
  </rcc>
  <rcc rId="16571" sId="3" numFmtId="4">
    <oc r="F170">
      <v>2</v>
    </oc>
    <nc r="F170"/>
  </rcc>
  <rcc rId="16572" sId="3" numFmtId="4">
    <oc r="G170">
      <v>80</v>
    </oc>
    <nc r="G170"/>
  </rcc>
  <rcc rId="16573" sId="3" numFmtId="4">
    <oc r="F169">
      <v>3</v>
    </oc>
    <nc r="F169"/>
  </rcc>
  <rcc rId="16574" sId="3" numFmtId="4">
    <oc r="G169">
      <v>81</v>
    </oc>
    <nc r="G169"/>
  </rcc>
  <rcc rId="16575" sId="3" numFmtId="4">
    <oc r="F167">
      <v>1</v>
    </oc>
    <nc r="F167">
      <v>2</v>
    </nc>
  </rcc>
  <rcc rId="16576" sId="3" numFmtId="4">
    <oc r="G167">
      <f>120</f>
    </oc>
    <nc r="G167">
      <v>45</v>
    </nc>
  </rcc>
  <rcc rId="16577" sId="3" numFmtId="4">
    <oc r="F163">
      <v>1</v>
    </oc>
    <nc r="F163"/>
  </rcc>
  <rcc rId="16578" sId="3" numFmtId="4">
    <oc r="G163">
      <v>400</v>
    </oc>
    <nc r="G163"/>
  </rcc>
  <rcc rId="16579" sId="3" numFmtId="4">
    <oc r="F148">
      <v>1</v>
    </oc>
    <nc r="F148"/>
  </rcc>
  <rcc rId="16580" sId="3" numFmtId="4">
    <oc r="G148">
      <v>10</v>
    </oc>
    <nc r="G148"/>
  </rcc>
  <rcc rId="16581" sId="3" numFmtId="4">
    <oc r="F143">
      <v>1</v>
    </oc>
    <nc r="F143"/>
  </rcc>
  <rcc rId="16582" sId="3" numFmtId="4">
    <oc r="G143">
      <v>10</v>
    </oc>
    <nc r="G143"/>
  </rcc>
  <rcc rId="16583" sId="3" numFmtId="4">
    <oc r="F139">
      <v>2</v>
    </oc>
    <nc r="F139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16397" sId="4" numFmtId="4">
    <oc r="F185">
      <v>10</v>
    </oc>
    <nc r="F185">
      <v>8</v>
    </nc>
  </rcc>
  <rcc rId="16398" sId="4" numFmtId="4">
    <oc r="G185">
      <v>98</v>
    </oc>
    <nc r="G185">
      <v>80</v>
    </nc>
  </rcc>
  <rcc rId="16399" sId="4" numFmtId="4">
    <oc r="F188">
      <v>9</v>
    </oc>
    <nc r="F188">
      <v>7</v>
    </nc>
  </rcc>
  <rcc rId="16400" sId="4" numFmtId="4">
    <oc r="G188">
      <v>93</v>
    </oc>
    <nc r="G188">
      <v>75</v>
    </nc>
  </rcc>
  <rcc rId="16401" sId="4" numFmtId="4">
    <oc r="F190">
      <v>11</v>
    </oc>
    <nc r="F190">
      <v>7</v>
    </nc>
  </rcc>
  <rcc rId="16402" sId="4" numFmtId="4">
    <oc r="G190">
      <v>99.5</v>
    </oc>
    <nc r="G190">
      <v>65</v>
    </nc>
  </rcc>
  <rcc rId="16403" sId="4" numFmtId="4">
    <oc r="F191">
      <v>4</v>
    </oc>
    <nc r="F191">
      <v>3</v>
    </nc>
  </rcc>
  <rcc rId="16404" sId="4" numFmtId="4">
    <oc r="F187">
      <v>8</v>
    </oc>
    <nc r="F187">
      <v>7</v>
    </nc>
  </rcc>
  <rcc rId="16405" sId="4" numFmtId="4">
    <oc r="G187">
      <v>80</v>
    </oc>
    <nc r="G187">
      <v>70</v>
    </nc>
  </rcc>
  <rfmt sheetId="4" sqref="D184:E191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6789" sId="3" numFmtId="4">
    <oc r="K215">
      <v>25</v>
    </oc>
    <nc r="K215">
      <v>25.2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6352" sId="4" odxf="1" dxf="1">
    <nc r="D250">
      <f>D243+D249-D248</f>
    </nc>
    <odxf>
      <numFmt numFmtId="0" formatCode="General"/>
    </odxf>
    <ndxf>
      <numFmt numFmtId="3" formatCode="#,##0"/>
    </ndxf>
  </rcc>
  <rcc rId="16353" sId="4" numFmtId="4">
    <nc r="D185">
      <v>10</v>
    </nc>
  </rcc>
  <rcc rId="16354" sId="4" numFmtId="4">
    <nc r="D187">
      <v>8</v>
    </nc>
  </rcc>
  <rcc rId="16355" sId="4" numFmtId="4">
    <nc r="D188">
      <v>9</v>
    </nc>
  </rcc>
  <rcc rId="16356" sId="4" numFmtId="4">
    <nc r="D189">
      <v>5</v>
    </nc>
  </rcc>
  <rcc rId="16357" sId="4" numFmtId="4">
    <nc r="D190">
      <v>11</v>
    </nc>
  </rcc>
  <rcc rId="16358" sId="4" numFmtId="4">
    <nc r="D191">
      <v>4</v>
    </nc>
  </rcc>
  <rcc rId="16359" sId="4">
    <nc r="E250">
      <v>10472.799999999999</v>
    </nc>
  </rcc>
  <rcc rId="16360" sId="4" numFmtId="4">
    <nc r="E185">
      <v>98</v>
    </nc>
  </rcc>
  <rcc rId="16361" sId="4" numFmtId="4">
    <nc r="F185">
      <v>10</v>
    </nc>
  </rcc>
  <rcc rId="16362" sId="4" numFmtId="4">
    <nc r="G185">
      <v>98</v>
    </nc>
  </rcc>
  <rcc rId="16363" sId="4" numFmtId="4">
    <nc r="E187">
      <v>80</v>
    </nc>
  </rcc>
  <rcc rId="16364" sId="4" numFmtId="4">
    <nc r="F187">
      <v>8</v>
    </nc>
  </rcc>
  <rcc rId="16365" sId="4" numFmtId="4">
    <nc r="G187">
      <v>80</v>
    </nc>
  </rcc>
  <rcc rId="16366" sId="4" numFmtId="4">
    <nc r="E188">
      <v>93</v>
    </nc>
  </rcc>
  <rcc rId="16367" sId="4" numFmtId="4">
    <nc r="F188">
      <v>9</v>
    </nc>
  </rcc>
  <rcc rId="16368" sId="4" numFmtId="4">
    <nc r="G188">
      <v>93</v>
    </nc>
  </rcc>
  <rcc rId="16369" sId="4" numFmtId="4">
    <nc r="E189">
      <v>45</v>
    </nc>
  </rcc>
  <rcc rId="16370" sId="4" numFmtId="4">
    <nc r="F189">
      <v>5</v>
    </nc>
  </rcc>
  <rcc rId="16371" sId="4" numFmtId="4">
    <nc r="G189">
      <v>45</v>
    </nc>
  </rcc>
  <rcc rId="16372" sId="4" numFmtId="4">
    <nc r="E190">
      <v>99.5</v>
    </nc>
  </rcc>
  <rcc rId="16373" sId="4" numFmtId="4">
    <nc r="F190">
      <v>11</v>
    </nc>
  </rcc>
  <rcc rId="16374" sId="4" numFmtId="4">
    <nc r="G190">
      <v>99.5</v>
    </nc>
  </rcc>
  <rcc rId="16375" sId="4" odxf="1" dxf="1">
    <nc r="E251">
      <f>E250-E243</f>
    </nc>
    <odxf>
      <numFmt numFmtId="0" formatCode="General"/>
    </odxf>
    <ndxf>
      <numFmt numFmtId="4" formatCode="#,##0.00"/>
    </ndxf>
  </rcc>
  <rcc rId="16376" sId="4" numFmtId="4">
    <oc r="D184">
      <v>2</v>
    </oc>
    <nc r="D184">
      <v>12</v>
    </nc>
  </rcc>
  <rcc rId="16377" sId="4" numFmtId="4">
    <nc r="D186">
      <v>5</v>
    </nc>
  </rcc>
  <rcc rId="16378" sId="4" numFmtId="4">
    <nc r="F186">
      <v>5</v>
    </nc>
  </rcc>
  <rcc rId="16379" sId="4" numFmtId="4">
    <nc r="E186">
      <v>75</v>
    </nc>
  </rcc>
  <rcc rId="16380" sId="4" numFmtId="4">
    <nc r="G186">
      <v>75</v>
    </nc>
  </rcc>
  <rcc rId="16381" sId="4" numFmtId="4">
    <oc r="E184">
      <f>8+6</f>
    </oc>
    <nc r="E184">
      <v>180</v>
    </nc>
  </rcc>
  <rcc rId="16382" sId="4" numFmtId="4">
    <oc r="F184">
      <v>2</v>
    </oc>
    <nc r="F184">
      <v>12</v>
    </nc>
  </rcc>
  <rcc rId="16383" sId="4" numFmtId="4">
    <oc r="G184">
      <v>14</v>
    </oc>
    <nc r="G184">
      <v>180</v>
    </nc>
  </rcc>
  <rcc rId="16384" sId="4" numFmtId="4">
    <nc r="E191">
      <v>30</v>
    </nc>
  </rcc>
  <rcc rId="16385" sId="4" numFmtId="4">
    <nc r="F191">
      <v>4</v>
    </nc>
  </rcc>
  <rcc rId="16386" sId="4" numFmtId="4">
    <nc r="G191">
      <v>30</v>
    </nc>
  </rcc>
  <rcc rId="16387" sId="4">
    <nc r="C248" t="inlineStr">
      <is>
        <t>раисаткины</t>
      </is>
    </nc>
  </rcc>
  <rcc rId="16388" sId="4">
    <nc r="C249" t="inlineStr">
      <is>
        <t>мои</t>
      </is>
    </nc>
  </rcc>
  <rcc rId="16389" sId="3">
    <nc r="C251" t="inlineStr">
      <is>
        <t>раисаткины</t>
      </is>
    </nc>
  </rcc>
  <rcc rId="16390" sId="3">
    <nc r="C252" t="inlineStr">
      <is>
        <t>мои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6705" sId="3">
    <oc r="D251">
      <v>493</v>
    </oc>
    <nc r="D251"/>
  </rcc>
  <rcc rId="16706" sId="3">
    <oc r="E251">
      <v>59937</v>
    </oc>
    <nc r="E251"/>
  </rcc>
  <rcc rId="16707" sId="3">
    <oc r="F251">
      <v>322</v>
    </oc>
    <nc r="F251"/>
  </rcc>
  <rcc rId="16708" sId="3">
    <oc r="G251">
      <v>21655.5</v>
    </oc>
    <nc r="G251"/>
  </rcc>
  <rcc rId="16709" sId="3">
    <oc r="D252">
      <f>D246-D251</f>
    </oc>
    <nc r="D252"/>
  </rcc>
  <rcc rId="16710" sId="3">
    <oc r="E252">
      <f>E246-E251</f>
    </oc>
    <nc r="E252"/>
  </rcc>
  <rcc rId="16711" sId="3">
    <oc r="F252">
      <f>F246-F251</f>
    </oc>
    <nc r="F252"/>
  </rcc>
  <rcc rId="16712" sId="3">
    <oc r="G252">
      <f>G246-G251</f>
    </oc>
    <nc r="G252"/>
  </rcc>
  <rcc rId="16713" sId="3" numFmtId="4">
    <oc r="K34">
      <f>15</f>
    </oc>
    <nc r="K34">
      <v>245</v>
    </nc>
  </rcc>
  <rcc rId="16714" sId="3" numFmtId="4">
    <nc r="J26">
      <v>3</v>
    </nc>
  </rcc>
  <rcc rId="16715" sId="3" numFmtId="4">
    <nc r="K26">
      <v>210</v>
    </nc>
  </rcc>
  <rcc rId="16716" sId="3" numFmtId="4">
    <nc r="K39">
      <v>920</v>
    </nc>
  </rcc>
  <rcc rId="16717" sId="3" numFmtId="4">
    <nc r="K40">
      <v>450</v>
    </nc>
  </rcc>
  <rcc rId="16718" sId="3" numFmtId="4">
    <nc r="J38">
      <v>3</v>
    </nc>
  </rcc>
  <rcc rId="16719" sId="3" numFmtId="4">
    <nc r="K38">
      <v>320</v>
    </nc>
  </rcc>
  <rcc rId="16720" sId="3">
    <nc r="K36">
      <v>120</v>
    </nc>
  </rcc>
  <rcc rId="16721" sId="3" numFmtId="4">
    <nc r="J35">
      <v>2</v>
    </nc>
  </rcc>
  <rcc rId="16722" sId="3" numFmtId="4">
    <nc r="K35">
      <v>80</v>
    </nc>
  </rcc>
  <rcc rId="16723" sId="3" odxf="1" dxf="1">
    <nc r="K66">
      <v>940</v>
    </nc>
    <ndxf>
      <numFmt numFmtId="0" formatCode="General"/>
    </ndxf>
  </rcc>
  <rcc rId="16724" sId="3" numFmtId="4">
    <nc r="J67">
      <v>13</v>
    </nc>
  </rcc>
  <rcc rId="16725" sId="3" odxf="1" dxf="1">
    <nc r="K67">
      <v>870</v>
    </nc>
    <ndxf>
      <numFmt numFmtId="0" formatCode="General"/>
    </ndxf>
  </rcc>
  <rfmt sheetId="3" sqref="K68" start="0" length="0">
    <dxf>
      <numFmt numFmtId="0" formatCode="General"/>
    </dxf>
  </rfmt>
  <rfmt sheetId="3" sqref="K69" start="0" length="0">
    <dxf>
      <numFmt numFmtId="0" formatCode="General"/>
    </dxf>
  </rfmt>
  <rfmt sheetId="3" sqref="K70" start="0" length="0">
    <dxf>
      <numFmt numFmtId="0" formatCode="General"/>
    </dxf>
  </rfmt>
  <rfmt sheetId="3" sqref="K71" start="0" length="0">
    <dxf>
      <numFmt numFmtId="0" formatCode="General"/>
    </dxf>
  </rfmt>
  <rfmt sheetId="3" sqref="K72" start="0" length="0">
    <dxf>
      <numFmt numFmtId="0" formatCode="General"/>
    </dxf>
  </rfmt>
  <rfmt sheetId="3" sqref="K73" start="0" length="0">
    <dxf>
      <numFmt numFmtId="0" formatCode="General"/>
    </dxf>
  </rfmt>
  <rcc rId="16726" sId="3" odxf="1" dxf="1">
    <nc r="K74">
      <v>420</v>
    </nc>
    <ndxf>
      <numFmt numFmtId="0" formatCode="General"/>
    </ndxf>
  </rcc>
  <rfmt sheetId="3" sqref="K75" start="0" length="0">
    <dxf>
      <numFmt numFmtId="0" formatCode="General"/>
    </dxf>
  </rfmt>
  <rfmt sheetId="3" sqref="K76" start="0" length="0">
    <dxf>
      <numFmt numFmtId="0" formatCode="General"/>
    </dxf>
  </rfmt>
  <rfmt sheetId="3" sqref="K77" start="0" length="0">
    <dxf>
      <numFmt numFmtId="0" formatCode="General"/>
    </dxf>
  </rfmt>
  <rfmt sheetId="3" sqref="K78" start="0" length="0">
    <dxf>
      <numFmt numFmtId="0" formatCode="General"/>
    </dxf>
  </rfmt>
  <rfmt sheetId="3" sqref="K79" start="0" length="0">
    <dxf>
      <numFmt numFmtId="0" formatCode="General"/>
    </dxf>
  </rfmt>
  <rfmt sheetId="3" sqref="K80" start="0" length="0">
    <dxf>
      <numFmt numFmtId="0" formatCode="General"/>
    </dxf>
  </rfmt>
  <rfmt sheetId="3" sqref="K81" start="0" length="0">
    <dxf>
      <numFmt numFmtId="0" formatCode="General"/>
    </dxf>
  </rfmt>
  <rcc rId="16727" sId="3" numFmtId="4">
    <oc r="J81">
      <v>1</v>
    </oc>
    <nc r="J81">
      <v>2</v>
    </nc>
  </rcc>
  <rcc rId="16728" sId="3">
    <oc r="K81">
      <v>8</v>
    </oc>
    <nc r="K81">
      <v>160</v>
    </nc>
  </rcc>
  <rcc rId="16729" sId="3" numFmtId="4">
    <nc r="K104">
      <v>740</v>
    </nc>
  </rcc>
  <rcc rId="16730" sId="3" numFmtId="4">
    <nc r="J105">
      <v>9</v>
    </nc>
  </rcc>
  <rcc rId="16731" sId="3" numFmtId="4">
    <nc r="K105">
      <v>355</v>
    </nc>
  </rcc>
  <rcc rId="16732" sId="3" numFmtId="4">
    <nc r="K106">
      <v>240</v>
    </nc>
  </rcc>
  <rcc rId="16733" sId="3" numFmtId="4">
    <nc r="J118">
      <v>1</v>
    </nc>
  </rcc>
  <rcc rId="16734" sId="3" numFmtId="4">
    <nc r="K204">
      <v>310</v>
    </nc>
  </rcc>
  <rcc rId="16735" sId="3" numFmtId="4">
    <nc r="K208">
      <v>120</v>
    </nc>
  </rcc>
  <rcc rId="16736" sId="3" numFmtId="4">
    <nc r="K155">
      <v>356</v>
    </nc>
  </rcc>
  <rcc rId="16737" sId="3" numFmtId="4">
    <nc r="K156">
      <v>215</v>
    </nc>
  </rcc>
  <rcc rId="16738" sId="3" numFmtId="4">
    <nc r="J162">
      <v>1</v>
    </nc>
  </rcc>
  <rcc rId="16739" sId="3" numFmtId="4">
    <nc r="K162">
      <v>63</v>
    </nc>
  </rcc>
  <rcc rId="16740" sId="3" numFmtId="4">
    <oc r="K117">
      <f>15</f>
    </oc>
    <nc r="K117">
      <v>740</v>
    </nc>
  </rcc>
  <rcc rId="16741" sId="3" numFmtId="4">
    <nc r="K118">
      <v>40</v>
    </nc>
  </rcc>
  <rcc rId="16742" sId="3" numFmtId="4">
    <nc r="J131">
      <v>6</v>
    </nc>
  </rcc>
  <rcc rId="16743" sId="3" numFmtId="4">
    <nc r="K131">
      <v>165</v>
    </nc>
  </rcc>
  <rcc rId="16744" sId="3" numFmtId="4">
    <nc r="J132">
      <v>4</v>
    </nc>
  </rcc>
  <rcc rId="16745" sId="3" numFmtId="4">
    <nc r="K132">
      <v>170</v>
    </nc>
  </rcc>
  <rcc rId="16746" sId="3" numFmtId="4">
    <nc r="J106">
      <v>6</v>
    </nc>
  </rcc>
  <rcc rId="16747" sId="3" numFmtId="4">
    <nc r="J74">
      <v>5</v>
    </nc>
  </rcc>
  <rcc rId="16748" sId="3" numFmtId="4">
    <nc r="J66">
      <v>19</v>
    </nc>
  </rcc>
  <rcc rId="16749" sId="3" numFmtId="4">
    <nc r="J53">
      <v>3</v>
    </nc>
  </rcc>
  <rcc rId="16750" sId="3" numFmtId="4">
    <nc r="K53">
      <v>80</v>
    </nc>
  </rcc>
  <rcc rId="16751" sId="3">
    <nc r="J49">
      <v>4</v>
    </nc>
  </rcc>
  <rcc rId="16752" sId="3">
    <nc r="K49">
      <v>135</v>
    </nc>
  </rcc>
  <rcc rId="16753" sId="3">
    <nc r="J36">
      <v>3</v>
    </nc>
  </rcc>
  <rcc rId="16754" sId="3" numFmtId="4">
    <nc r="J40">
      <v>8</v>
    </nc>
  </rcc>
  <rcc rId="16755" sId="3" numFmtId="4">
    <nc r="J39">
      <v>13</v>
    </nc>
  </rcc>
  <rcc rId="16756" sId="3" numFmtId="4">
    <oc r="J34">
      <v>1</v>
    </oc>
    <nc r="J34">
      <v>9</v>
    </nc>
  </rcc>
  <rcc rId="16757" sId="3" numFmtId="4">
    <nc r="J214">
      <v>1</v>
    </nc>
  </rcc>
  <rcc rId="16758" sId="3" numFmtId="4">
    <nc r="K214">
      <v>40</v>
    </nc>
  </rcc>
  <rcc rId="16759" sId="3" numFmtId="4">
    <nc r="J215">
      <v>1</v>
    </nc>
  </rcc>
  <rcc rId="16760" sId="3" numFmtId="4">
    <nc r="K215">
      <v>25</v>
    </nc>
  </rcc>
  <rcc rId="16761" sId="3" numFmtId="4">
    <nc r="J187">
      <v>1</v>
    </nc>
  </rcc>
  <rcc rId="16762" sId="3" numFmtId="4">
    <nc r="K187">
      <v>40</v>
    </nc>
  </rcc>
  <rcc rId="16763" sId="3" numFmtId="4">
    <nc r="J208">
      <v>2</v>
    </nc>
  </rcc>
  <rcc rId="16764" sId="3" numFmtId="4">
    <nc r="J204">
      <v>5</v>
    </nc>
  </rcc>
  <rcc rId="16765" sId="3" numFmtId="4">
    <nc r="J156">
      <v>6</v>
    </nc>
  </rcc>
  <rcc rId="16766" sId="3" numFmtId="4">
    <nc r="J155">
      <v>12</v>
    </nc>
  </rcc>
  <rcc rId="16767" sId="3" numFmtId="4">
    <oc r="J117">
      <v>1</v>
    </oc>
    <nc r="J117">
      <v>19</v>
    </nc>
  </rcc>
  <rcc rId="16768" sId="3" numFmtId="4">
    <nc r="J104">
      <v>13</v>
    </nc>
  </rcc>
  <rcc rId="16769" sId="3" numFmtId="4">
    <nc r="J111">
      <v>1</v>
    </nc>
  </rcc>
  <rcc rId="16770" sId="3" numFmtId="4">
    <nc r="K111">
      <v>40</v>
    </nc>
  </rcc>
  <rcc rId="16771" sId="3" numFmtId="4">
    <nc r="J70">
      <v>1</v>
    </nc>
  </rcc>
  <rcc rId="16772" sId="3">
    <nc r="K70">
      <v>20</v>
    </nc>
  </rcc>
  <rcc rId="16773" sId="3" numFmtId="4">
    <nc r="J225">
      <v>1</v>
    </nc>
  </rcc>
  <rcc rId="16774" sId="3" numFmtId="4">
    <nc r="K225">
      <v>15</v>
    </nc>
  </rcc>
  <rcc rId="16775" sId="3" numFmtId="4">
    <nc r="J42">
      <v>1</v>
    </nc>
  </rcc>
  <rcc rId="16776" sId="3" numFmtId="4">
    <nc r="K42">
      <v>20</v>
    </nc>
  </rcc>
  <rcc rId="16777" sId="3">
    <oc r="J251">
      <v>178</v>
    </oc>
    <nc r="J251"/>
  </rcc>
  <rcc rId="16778" sId="3">
    <oc r="K251">
      <v>8664.2000000000007</v>
    </oc>
    <nc r="K251"/>
  </rcc>
  <rcc rId="16779" sId="3">
    <oc r="H252">
      <f>H246-H251</f>
    </oc>
    <nc r="H252"/>
  </rcc>
  <rcc rId="16780" sId="3">
    <oc r="I252">
      <f>I246-I251</f>
    </oc>
    <nc r="I252"/>
  </rcc>
  <rcc rId="16781" sId="3">
    <oc r="J252">
      <f>J246-J251</f>
    </oc>
    <nc r="J252"/>
  </rcc>
  <rcc rId="16782" sId="3">
    <oc r="K252">
      <f>K246-K251</f>
    </oc>
    <nc r="K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16976" sId="4" numFmtId="4">
    <nc r="J43">
      <v>19</v>
    </nc>
  </rcc>
  <rcc rId="16977" sId="4" numFmtId="4">
    <nc r="K43">
      <v>215</v>
    </nc>
  </rcc>
  <rcc rId="16978" sId="4" numFmtId="4">
    <nc r="J45">
      <v>26</v>
    </nc>
  </rcc>
  <rcc rId="16979" sId="4" numFmtId="4">
    <nc r="K45">
      <v>290</v>
    </nc>
  </rcc>
  <rcc rId="16980" sId="4" numFmtId="4">
    <nc r="J48">
      <v>32</v>
    </nc>
  </rcc>
  <rcc rId="16981" sId="4" numFmtId="4">
    <nc r="K48">
      <v>358</v>
    </nc>
  </rcc>
  <rcc rId="16982" sId="4" numFmtId="4">
    <nc r="J51">
      <v>36</v>
    </nc>
  </rcc>
  <rcc rId="16983" sId="4" numFmtId="4">
    <nc r="K51">
      <v>480</v>
    </nc>
  </rcc>
  <rcc rId="16984" sId="4" numFmtId="4">
    <oc r="J53">
      <v>1</v>
    </oc>
    <nc r="J53">
      <v>18</v>
    </nc>
  </rcc>
  <rcc rId="16985" sId="4" numFmtId="4">
    <oc r="K53">
      <f>10</f>
    </oc>
    <nc r="K53">
      <v>230</v>
    </nc>
  </rcc>
  <rcc rId="16986" sId="4" numFmtId="4">
    <nc r="J54">
      <v>6</v>
    </nc>
  </rcc>
  <rcc rId="16987" sId="4" numFmtId="4">
    <nc r="K54">
      <v>78</v>
    </nc>
  </rcc>
  <rcc rId="16988" sId="4" numFmtId="4">
    <nc r="J57">
      <v>29</v>
    </nc>
  </rcc>
  <rcc rId="16989" sId="4" numFmtId="4">
    <nc r="K57">
      <v>360</v>
    </nc>
  </rcc>
  <rcc rId="16990" sId="4" numFmtId="4">
    <nc r="J67">
      <v>17</v>
    </nc>
  </rcc>
  <rcc rId="16991" sId="4" numFmtId="4">
    <nc r="K67">
      <v>214</v>
    </nc>
  </rcc>
  <rcc rId="16992" sId="4" numFmtId="4">
    <oc r="J63">
      <v>5</v>
    </oc>
    <nc r="J63">
      <v>15</v>
    </nc>
  </rcc>
  <rcc rId="16993" sId="4" numFmtId="4">
    <oc r="K63">
      <f>10+7+12+8+15</f>
    </oc>
    <nc r="K63">
      <v>190</v>
    </nc>
  </rcc>
  <rcc rId="16994" sId="4" numFmtId="4">
    <oc r="J64">
      <v>4</v>
    </oc>
    <nc r="J64">
      <v>16</v>
    </nc>
  </rcc>
  <rcc rId="16995" sId="4" numFmtId="4">
    <oc r="K64">
      <f>15+15+5+15</f>
    </oc>
    <nc r="K64">
      <v>170</v>
    </nc>
  </rcc>
  <rcc rId="16996" sId="4" numFmtId="4">
    <nc r="J75">
      <v>17</v>
    </nc>
  </rcc>
  <rcc rId="16997" sId="4" numFmtId="4">
    <nc r="K75">
      <v>203</v>
    </nc>
  </rcc>
  <rcc rId="16998" sId="4" numFmtId="4">
    <nc r="J73">
      <v>18</v>
    </nc>
  </rcc>
  <rcc rId="16999" sId="4" numFmtId="4">
    <nc r="K73">
      <v>198</v>
    </nc>
  </rcc>
  <rcc rId="17000" sId="4" numFmtId="4">
    <nc r="J101">
      <v>5</v>
    </nc>
  </rcc>
  <rcc rId="17001" sId="4" numFmtId="4">
    <nc r="K101">
      <v>56</v>
    </nc>
  </rcc>
  <rcc rId="17002" sId="4" numFmtId="4">
    <nc r="J102">
      <v>9</v>
    </nc>
  </rcc>
  <rcc rId="17003" sId="4" numFmtId="4">
    <nc r="K102">
      <v>123</v>
    </nc>
  </rcc>
  <rcc rId="17004" sId="4" numFmtId="4">
    <nc r="J103">
      <v>25</v>
    </nc>
  </rcc>
  <rcc rId="17005" sId="4" numFmtId="4">
    <nc r="K103">
      <v>280</v>
    </nc>
  </rcc>
  <rcc rId="17006" sId="4" numFmtId="4">
    <oc r="J104">
      <v>2</v>
    </oc>
    <nc r="J104">
      <v>22</v>
    </nc>
  </rcc>
  <rcc rId="17007" sId="4" numFmtId="4">
    <oc r="K104">
      <f>5+5</f>
    </oc>
    <nc r="K104">
      <v>264</v>
    </nc>
  </rcc>
  <rcc rId="17008" sId="4" numFmtId="4">
    <oc r="J105">
      <v>1</v>
    </oc>
    <nc r="J105">
      <v>11</v>
    </nc>
  </rcc>
  <rcc rId="17009" sId="4" numFmtId="4">
    <oc r="K105">
      <f>10</f>
    </oc>
    <nc r="K105">
      <v>140</v>
    </nc>
  </rcc>
  <rcc rId="17010" sId="4" numFmtId="4">
    <nc r="J106">
      <v>16</v>
    </nc>
  </rcc>
  <rcc rId="17011" sId="4" numFmtId="4">
    <nc r="K106">
      <v>180</v>
    </nc>
  </rcc>
  <rcc rId="17012" sId="4" numFmtId="4">
    <nc r="J107">
      <v>9</v>
    </nc>
  </rcc>
  <rcc rId="17013" sId="4" numFmtId="4">
    <nc r="K107">
      <v>72</v>
    </nc>
  </rcc>
  <rcc rId="17014" sId="4" numFmtId="4">
    <nc r="J111">
      <v>9</v>
    </nc>
  </rcc>
  <rcc rId="17015" sId="4" numFmtId="4">
    <nc r="K111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6802" sId="4" numFmtId="4">
    <oc r="D237">
      <v>12</v>
    </oc>
    <nc r="D237">
      <v>30</v>
    </nc>
  </rcc>
  <rcc rId="16803" sId="4" numFmtId="4">
    <oc r="F237">
      <v>12</v>
    </oc>
    <nc r="F237">
      <v>15</v>
    </nc>
  </rcc>
  <rcc rId="16804" sId="4" numFmtId="4">
    <oc r="E237">
      <f>15+15+15+15+10+3+8+8+8+8+80+15</f>
    </oc>
    <nc r="E237">
      <v>450</v>
    </nc>
  </rcc>
  <rcc rId="16805" sId="4" numFmtId="4">
    <oc r="F229">
      <v>1</v>
    </oc>
    <nc r="F229">
      <v>5</v>
    </nc>
  </rcc>
  <rcc rId="16806" sId="4" numFmtId="4">
    <oc r="D229">
      <v>1</v>
    </oc>
    <nc r="D229">
      <v>10</v>
    </nc>
  </rcc>
  <rcc rId="16807" sId="4" numFmtId="4">
    <oc r="D221">
      <v>10</v>
    </oc>
    <nc r="D221">
      <v>15</v>
    </nc>
  </rcc>
  <rcc rId="16808" sId="4" numFmtId="4">
    <oc r="E221">
      <f>10+8+2+10+8+8+6+8+15+15</f>
    </oc>
    <nc r="E221">
      <v>290</v>
    </nc>
  </rcc>
  <rcc rId="16809" sId="4" numFmtId="4">
    <oc r="D201">
      <v>1</v>
    </oc>
    <nc r="D201">
      <v>25</v>
    </nc>
  </rcc>
  <rcc rId="16810" sId="4" numFmtId="4">
    <oc r="E201">
      <v>14.5</v>
    </oc>
    <nc r="E201">
      <v>130</v>
    </nc>
  </rcc>
  <rcc rId="16811" sId="4" numFmtId="4">
    <oc r="D203">
      <v>1</v>
    </oc>
    <nc r="D203">
      <v>30</v>
    </nc>
  </rcc>
  <rcc rId="16812" sId="4" numFmtId="4">
    <oc r="E203">
      <v>29</v>
    </oc>
    <nc r="E203">
      <v>120</v>
    </nc>
  </rcc>
  <rcc rId="16813" sId="4" numFmtId="4">
    <oc r="D205">
      <v>18</v>
    </oc>
    <nc r="D205">
      <v>38</v>
    </nc>
  </rcc>
  <rcc rId="16814" sId="4" numFmtId="4">
    <oc r="E205">
      <f>5+7.4+10+25+5+10+15+3+10+5+7.5+15+5+15+5+10+15+5</f>
    </oc>
    <nc r="E205">
      <v>340</v>
    </nc>
  </rcc>
  <rcc rId="16815" sId="4" numFmtId="4">
    <oc r="G205">
      <v>172.9</v>
    </oc>
    <nc r="G205">
      <v>69</v>
    </nc>
  </rcc>
  <rcc rId="16816" sId="4" numFmtId="4">
    <oc r="G229">
      <v>120</v>
    </oc>
    <nc r="G229">
      <v>75</v>
    </nc>
  </rcc>
  <rcc rId="16817" sId="4" numFmtId="4">
    <oc r="D185">
      <v>10</v>
    </oc>
    <nc r="D185">
      <v>48</v>
    </nc>
  </rcc>
  <rcc rId="16818" sId="4" numFmtId="4">
    <oc r="D184">
      <v>12</v>
    </oc>
    <nc r="D184">
      <v>70</v>
    </nc>
  </rcc>
  <rcc rId="16819" sId="4" numFmtId="4">
    <oc r="D175">
      <v>10</v>
    </oc>
    <nc r="D175">
      <v>15</v>
    </nc>
  </rcc>
  <rcc rId="16820" sId="4" numFmtId="4">
    <oc r="G175">
      <v>125</v>
    </oc>
    <nc r="G175">
      <v>78</v>
    </nc>
  </rcc>
  <rcc rId="16821" sId="4" numFmtId="4">
    <oc r="D152">
      <v>16</v>
    </oc>
    <nc r="D152">
      <v>74</v>
    </nc>
  </rcc>
  <rcc rId="16822" sId="4" numFmtId="4">
    <oc r="D153">
      <v>5</v>
    </oc>
    <nc r="D153">
      <v>45</v>
    </nc>
  </rcc>
  <rcc rId="16823" sId="4" numFmtId="4">
    <oc r="E153">
      <f>10+15+10+3+5</f>
    </oc>
    <nc r="E153">
      <v>120</v>
    </nc>
  </rcc>
  <rcc rId="16824" sId="4" numFmtId="4">
    <oc r="E229">
      <v>120</v>
    </oc>
    <nc r="E229">
      <v>201</v>
    </nc>
  </rcc>
  <rcc rId="16825" sId="4" numFmtId="4">
    <oc r="D114">
      <v>11</v>
    </oc>
    <nc r="D114">
      <v>21</v>
    </nc>
  </rcc>
  <rcc rId="16826" sId="4" numFmtId="4">
    <oc r="D101">
      <v>25</v>
    </oc>
    <nc r="D101">
      <v>45</v>
    </nc>
  </rcc>
  <rcc rId="16827" sId="4" numFmtId="4">
    <oc r="D102">
      <v>16</v>
    </oc>
    <nc r="D102">
      <v>36</v>
    </nc>
  </rcc>
  <rcc rId="16828" sId="4" numFmtId="4">
    <oc r="D37">
      <v>18</v>
    </oc>
    <nc r="D37">
      <v>68</v>
    </nc>
  </rcc>
  <rcc rId="16829" sId="4" numFmtId="4">
    <oc r="D36">
      <v>70</v>
    </oc>
    <nc r="D36">
      <v>90</v>
    </nc>
  </rcc>
  <rcc rId="16830" sId="4" numFmtId="4">
    <oc r="D231">
      <v>3</v>
    </oc>
    <nc r="D231">
      <v>4</v>
    </nc>
  </rcc>
  <rcc rId="16831" sId="4" numFmtId="4">
    <oc r="F231">
      <v>3</v>
    </oc>
    <nc r="F231">
      <v>4</v>
    </nc>
  </rcc>
  <rcc rId="16832" sId="4" numFmtId="4">
    <oc r="F114">
      <v>11</v>
    </oc>
    <nc r="F114">
      <v>21</v>
    </nc>
  </rcc>
  <rcc rId="16833" sId="4" numFmtId="4">
    <oc r="G22">
      <v>250</v>
    </oc>
    <nc r="G22">
      <v>0</v>
    </nc>
  </rcc>
  <rcc rId="16834" sId="4" numFmtId="4">
    <oc r="F22">
      <v>1</v>
    </oc>
    <nc r="F22">
      <v>0</v>
    </nc>
  </rcc>
  <rcc rId="16835" sId="4" numFmtId="4">
    <oc r="F23">
      <v>1</v>
    </oc>
    <nc r="F23">
      <v>0</v>
    </nc>
  </rcc>
  <rcc rId="16836" sId="4" numFmtId="4">
    <oc r="G23">
      <v>100</v>
    </oc>
    <nc r="G23">
      <v>0</v>
    </nc>
  </rcc>
  <rcc rId="16837" sId="4" numFmtId="4">
    <oc r="D39">
      <v>10</v>
    </oc>
    <nc r="D39">
      <v>20</v>
    </nc>
  </rcc>
  <rcc rId="16838" sId="4" numFmtId="4">
    <oc r="D38">
      <v>19</v>
    </oc>
    <nc r="D38">
      <v>29</v>
    </nc>
  </rcc>
  <rcc rId="16839" sId="4" numFmtId="4">
    <oc r="G39">
      <v>113</v>
    </oc>
    <nc r="G39">
      <v>55</v>
    </nc>
  </rcc>
  <rcc rId="16840" sId="4" numFmtId="4">
    <oc r="D40">
      <v>6</v>
    </oc>
    <nc r="D40">
      <v>16</v>
    </nc>
  </rcc>
  <rcc rId="16841" sId="4" numFmtId="4">
    <oc r="G40">
      <v>166</v>
    </oc>
    <nc r="G40">
      <v>66</v>
    </nc>
  </rcc>
  <rcc rId="16842" sId="4" numFmtId="4">
    <oc r="G185">
      <v>80</v>
    </oc>
    <nc r="G185">
      <v>54</v>
    </nc>
  </rcc>
  <rcc rId="16843" sId="4" numFmtId="4">
    <oc r="G187">
      <v>70</v>
    </oc>
    <nc r="G187">
      <v>45</v>
    </nc>
  </rcc>
  <rcc rId="16844" sId="4" numFmtId="4">
    <oc r="G188">
      <v>75</v>
    </oc>
    <nc r="G188">
      <v>65</v>
    </nc>
  </rcc>
  <rcc rId="16845" sId="4" numFmtId="4">
    <oc r="G152">
      <v>120</v>
    </oc>
    <nc r="G152">
      <v>74</v>
    </nc>
  </rcc>
  <rcc rId="16846" sId="4" numFmtId="4">
    <oc r="G101">
      <v>341</v>
    </oc>
    <nc r="G101">
      <v>145</v>
    </nc>
  </rcc>
  <rcc rId="16847" sId="4" numFmtId="4">
    <oc r="G102">
      <v>209</v>
    </oc>
    <nc r="G102">
      <v>120</v>
    </nc>
  </rcc>
  <rcc rId="16848" sId="4" numFmtId="4">
    <oc r="G94">
      <v>62</v>
    </oc>
    <nc r="G94">
      <v>48</v>
    </nc>
  </rcc>
  <rcc rId="16849" sId="4" numFmtId="4">
    <oc r="F37">
      <v>18</v>
    </oc>
    <nc r="F37">
      <v>27</v>
    </nc>
  </rcc>
  <rcc rId="16850" sId="4" numFmtId="4">
    <oc r="G37">
      <v>150.5</v>
    </oc>
    <nc r="G37">
      <v>97</v>
    </nc>
  </rcc>
  <rcc rId="16851" sId="4" numFmtId="4">
    <oc r="G38">
      <v>226.2</v>
    </oc>
    <nc r="G38">
      <v>59</v>
    </nc>
  </rcc>
  <rcc rId="16852" sId="4" numFmtId="4">
    <oc r="G45">
      <v>204</v>
    </oc>
    <nc r="G45">
      <v>160</v>
    </nc>
  </rcc>
  <rcc rId="16853" sId="4" numFmtId="4">
    <oc r="G53">
      <f>10</f>
    </oc>
    <nc r="G53">
      <v>5</v>
    </nc>
  </rcc>
  <rcc rId="16854" sId="4" numFmtId="4">
    <oc r="G54">
      <v>14</v>
    </oc>
    <nc r="G54">
      <v>4</v>
    </nc>
  </rcc>
  <rcc rId="16855" sId="4" numFmtId="4">
    <oc r="G55">
      <v>79</v>
    </oc>
    <nc r="G55">
      <v>63</v>
    </nc>
  </rcc>
  <rcc rId="16856" sId="4">
    <oc r="G65">
      <f>5+350+5+30+5+4.5</f>
    </oc>
    <nc r="G65">
      <f>5+50+5+30+5+4.5</f>
    </nc>
  </rcc>
  <rcc rId="16857" sId="4" numFmtId="4">
    <oc r="G80">
      <f>100+5+5+10</f>
    </oc>
    <nc r="G80">
      <v>80</v>
    </nc>
  </rcc>
  <rcc rId="16858" sId="4" numFmtId="4">
    <oc r="G63">
      <v>690</v>
    </oc>
    <nc r="G63">
      <v>540</v>
    </nc>
  </rcc>
  <rcc rId="16859" sId="4" numFmtId="4">
    <oc r="G218">
      <f>45+50</f>
    </oc>
    <nc r="G218">
      <v>30</v>
    </nc>
  </rcc>
  <rcc rId="16860" sId="4" numFmtId="4">
    <oc r="G221">
      <v>90</v>
    </oc>
    <nc r="G221">
      <v>70</v>
    </nc>
  </rcc>
  <rcc rId="16861" sId="4" numFmtId="4">
    <oc r="G222">
      <f>14+10+10+10+10+6</f>
    </oc>
    <nc r="G222">
      <v>45</v>
    </nc>
  </rcc>
  <rcc rId="16862" sId="4" numFmtId="4">
    <oc r="G223">
      <v>26</v>
    </oc>
    <nc r="G223">
      <v>16</v>
    </nc>
  </rcc>
  <rcc rId="16863" sId="4" numFmtId="4">
    <oc r="G237">
      <v>200</v>
    </oc>
    <nc r="G237">
      <v>65</v>
    </nc>
  </rcc>
  <rcc rId="16864" sId="4" numFmtId="4">
    <oc r="G240">
      <v>101</v>
    </oc>
    <nc r="G240">
      <v>79</v>
    </nc>
  </rcc>
  <rcc rId="16865" sId="4" numFmtId="4">
    <oc r="G201">
      <v>14.5</v>
    </oc>
    <nc r="G201">
      <v>5</v>
    </nc>
  </rcc>
  <rcc rId="16866" sId="4" numFmtId="4">
    <oc r="G184">
      <v>180</v>
    </oc>
    <nc r="G184">
      <v>60</v>
    </nc>
  </rcc>
  <rcc rId="16867" sId="4" numFmtId="4">
    <oc r="G186">
      <v>75</v>
    </oc>
    <nc r="G186">
      <v>48</v>
    </nc>
  </rcc>
  <rcc rId="16868" sId="4" numFmtId="4">
    <oc r="G190">
      <v>65</v>
    </oc>
    <nc r="G190">
      <v>55</v>
    </nc>
  </rcc>
  <rcc rId="16869" sId="4" numFmtId="4">
    <oc r="G36">
      <v>623.9</v>
    </oc>
    <nc r="G36">
      <v>300</v>
    </nc>
  </rcc>
  <rcc rId="16870" sId="4" numFmtId="4">
    <oc r="G67">
      <v>111</v>
    </oc>
    <nc r="G67">
      <v>97</v>
    </nc>
  </rcc>
  <rcc rId="16871" sId="4">
    <oc r="D249">
      <v>1413</v>
    </oc>
    <nc r="D249"/>
  </rcc>
  <rcc rId="16872" sId="4">
    <oc r="E249">
      <v>11409</v>
    </oc>
    <nc r="E249"/>
  </rcc>
  <rcc rId="16873" sId="4">
    <oc r="F249">
      <v>973</v>
    </oc>
    <nc r="F249"/>
  </rcc>
  <rcc rId="16874" sId="4">
    <oc r="G249">
      <v>7680</v>
    </oc>
    <nc r="G249"/>
  </rcc>
  <rcc rId="16875" sId="4">
    <oc r="D250">
      <f>D243-D249</f>
    </oc>
    <nc r="D250"/>
  </rcc>
  <rcc rId="16876" sId="4">
    <oc r="E250">
      <f>E243-E249</f>
    </oc>
    <nc r="E250"/>
  </rcc>
  <rcc rId="16877" sId="4">
    <oc r="F250">
      <f>F243-F249</f>
    </oc>
    <nc r="F250"/>
  </rcc>
  <rcc rId="16878" sId="4">
    <oc r="G250">
      <f>G243-G249</f>
    </oc>
    <nc r="G250"/>
  </rcc>
  <rcc rId="16879" sId="4">
    <oc r="H250">
      <f>H243-H249</f>
    </oc>
    <nc r="H250"/>
  </rcc>
  <rcc rId="16880" sId="4">
    <oc r="I250">
      <f>I243-I249</f>
    </oc>
    <nc r="I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7022" sId="4" numFmtId="4">
    <nc r="K114">
      <v>290</v>
    </nc>
  </rcc>
  <rcc rId="17023" sId="4" numFmtId="4">
    <oc r="K201">
      <v>280</v>
    </oc>
    <nc r="K201">
      <v>260</v>
    </nc>
  </rcc>
  <rcc rId="17024" sId="4" numFmtId="4">
    <oc r="K208">
      <v>85</v>
    </oc>
    <nc r="K208">
      <v>65</v>
    </nc>
  </rcc>
  <rcc rId="17025" sId="4" numFmtId="4">
    <oc r="K21">
      <v>312</v>
    </oc>
    <nc r="K21">
      <v>260</v>
    </nc>
  </rcc>
  <rcc rId="17026" sId="4" numFmtId="4">
    <oc r="K27">
      <v>340</v>
    </oc>
    <nc r="K27">
      <v>302</v>
    </nc>
  </rcc>
  <rcc rId="17027" sId="4" numFmtId="4">
    <oc r="K28">
      <v>301</v>
    </oc>
    <nc r="K28">
      <v>267</v>
    </nc>
  </rcc>
  <rcc rId="17028" sId="4" numFmtId="4">
    <oc r="K30">
      <v>509</v>
    </oc>
    <nc r="K30">
      <v>320</v>
    </nc>
  </rcc>
  <rcc rId="17029" sId="4" numFmtId="4">
    <oc r="K31">
      <v>160</v>
    </oc>
    <nc r="K31">
      <v>120</v>
    </nc>
  </rcc>
  <rcc rId="17030" sId="4" numFmtId="4">
    <oc r="K32">
      <v>168</v>
    </oc>
    <nc r="K32">
      <v>136</v>
    </nc>
  </rcc>
  <rcc rId="17031" sId="4">
    <oc r="K33">
      <v>386</v>
    </oc>
    <nc r="K33">
      <v>298</v>
    </nc>
  </rcc>
  <rcc rId="17032" sId="4" numFmtId="4">
    <oc r="K35">
      <v>390</v>
    </oc>
    <nc r="K35">
      <v>320</v>
    </nc>
  </rcc>
  <rcc rId="17033" sId="4" numFmtId="4">
    <oc r="K36">
      <v>600</v>
    </oc>
    <nc r="K36">
      <v>490</v>
    </nc>
  </rcc>
  <rcc rId="17034" sId="4" numFmtId="4">
    <oc r="K37">
      <v>720</v>
    </oc>
    <nc r="K37">
      <v>610</v>
    </nc>
  </rcc>
  <rcc rId="17035" sId="4" numFmtId="4">
    <oc r="K39">
      <v>160</v>
    </oc>
    <nc r="K39">
      <v>141</v>
    </nc>
  </rcc>
  <rcc rId="17036" sId="4" numFmtId="4">
    <oc r="K43">
      <v>215</v>
    </oc>
    <nc r="K43">
      <v>175</v>
    </nc>
  </rcc>
  <rcc rId="17037" sId="4" numFmtId="4">
    <oc r="K45">
      <v>290</v>
    </oc>
    <nc r="K45">
      <v>221</v>
    </nc>
  </rcc>
  <rcc rId="17038" sId="4" numFmtId="4">
    <oc r="K48">
      <v>358</v>
    </oc>
    <nc r="K48">
      <v>302</v>
    </nc>
  </rcc>
  <rcc rId="17039" sId="4" numFmtId="4">
    <oc r="K51">
      <v>480</v>
    </oc>
    <nc r="K51">
      <v>364</v>
    </nc>
  </rcc>
  <rcc rId="17040" sId="4" numFmtId="4">
    <oc r="K53">
      <v>230</v>
    </oc>
    <nc r="K53">
      <v>180</v>
    </nc>
  </rcc>
  <rcc rId="17041" sId="4" numFmtId="4">
    <oc r="K57">
      <v>360</v>
    </oc>
    <nc r="K57">
      <v>245</v>
    </nc>
  </rcc>
  <rcc rId="17042" sId="4" numFmtId="4">
    <oc r="J65">
      <v>2</v>
    </oc>
    <nc r="J65">
      <v>4</v>
    </nc>
  </rcc>
  <rcc rId="17043" sId="4" numFmtId="4">
    <oc r="J64">
      <v>16</v>
    </oc>
    <nc r="J64">
      <v>27</v>
    </nc>
  </rcc>
  <rcc rId="17044" sId="4" numFmtId="4">
    <oc r="J63">
      <v>15</v>
    </oc>
    <nc r="J63">
      <v>35</v>
    </nc>
  </rcc>
  <rcc rId="17045" sId="4" numFmtId="4">
    <oc r="J75">
      <v>17</v>
    </oc>
    <nc r="J75">
      <v>27</v>
    </nc>
  </rcc>
  <rcc rId="17046" sId="4" numFmtId="4">
    <oc r="J73">
      <v>18</v>
    </oc>
    <nc r="J73">
      <v>29</v>
    </nc>
  </rcc>
  <rcc rId="17047" sId="4" numFmtId="4">
    <oc r="K102">
      <v>123</v>
    </oc>
    <nc r="K102">
      <v>80</v>
    </nc>
  </rcc>
  <rcc rId="17048" sId="4" numFmtId="4">
    <oc r="K103">
      <v>280</v>
    </oc>
    <nc r="K103">
      <v>160</v>
    </nc>
  </rcc>
  <rcc rId="17049" sId="4" numFmtId="4">
    <oc r="K104">
      <v>264</v>
    </oc>
    <nc r="K104">
      <v>154</v>
    </nc>
  </rcc>
  <rcc rId="17050" sId="4" numFmtId="4">
    <oc r="J105">
      <v>11</v>
    </oc>
    <nc r="J105">
      <v>24</v>
    </nc>
  </rcc>
  <rcc rId="17051" sId="4" numFmtId="4">
    <nc r="J114">
      <v>41</v>
    </nc>
  </rcc>
  <rcc rId="17052" sId="4" numFmtId="4">
    <oc r="K129">
      <v>200</v>
    </oc>
    <nc r="K129">
      <v>201</v>
    </nc>
  </rcc>
  <rcc rId="17053" sId="4" numFmtId="4">
    <oc r="J212">
      <v>5</v>
    </oc>
    <nc r="J212">
      <v>15</v>
    </nc>
  </rcc>
  <rcc rId="17054" sId="4" numFmtId="4">
    <oc r="J210">
      <v>25</v>
    </oc>
    <nc r="J210">
      <v>43</v>
    </nc>
  </rcc>
  <rcc rId="17055" sId="4" numFmtId="4">
    <oc r="K207">
      <v>70</v>
    </oc>
    <nc r="K207">
      <v>50</v>
    </nc>
  </rcc>
  <rcc rId="17056" sId="4" numFmtId="4">
    <oc r="K205">
      <v>255</v>
    </oc>
    <nc r="K205">
      <v>245</v>
    </nc>
  </rcc>
  <rcc rId="17057" sId="4" numFmtId="4">
    <nc r="J217">
      <v>18</v>
    </nc>
  </rcc>
  <rcc rId="17058" sId="4" numFmtId="4">
    <nc r="K217">
      <v>56</v>
    </nc>
  </rcc>
  <rcc rId="17059" sId="4" numFmtId="4">
    <oc r="J209">
      <v>9</v>
    </oc>
    <nc r="J209">
      <v>17</v>
    </nc>
  </rcc>
  <rcc rId="17060" sId="4" numFmtId="4">
    <oc r="J205">
      <v>29</v>
    </oc>
    <nc r="J205">
      <v>36</v>
    </nc>
  </rcc>
  <rcc rId="17061" sId="4" numFmtId="4">
    <oc r="J201">
      <v>28</v>
    </oc>
    <nc r="J201">
      <v>48</v>
    </nc>
  </rcc>
  <rcc rId="17062" sId="4">
    <nc r="K192">
      <f>SUM(K184:K191)</f>
    </nc>
  </rcc>
  <rcc rId="17063" sId="4" numFmtId="4">
    <oc r="K199">
      <f>SUM(K194:K198)</f>
    </oc>
    <nc r="K199">
      <v>140</v>
    </nc>
  </rcc>
  <rcc rId="17064" sId="4" numFmtId="4">
    <oc r="K194">
      <v>141</v>
    </oc>
    <nc r="K194">
      <v>98</v>
    </nc>
  </rcc>
  <rcc rId="17065" sId="4" numFmtId="4">
    <oc r="J171">
      <v>11</v>
    </oc>
    <nc r="J171">
      <v>31</v>
    </nc>
  </rcc>
  <rcc rId="17066" sId="4" numFmtId="4">
    <oc r="K166">
      <v>78</v>
    </oc>
    <nc r="K166">
      <v>49</v>
    </nc>
  </rcc>
  <rcc rId="17067" sId="4" numFmtId="4">
    <oc r="K128">
      <v>190</v>
    </oc>
    <nc r="K128">
      <v>137</v>
    </nc>
  </rcc>
  <rcc rId="17068" sId="4" numFmtId="4">
    <oc r="K75">
      <v>203</v>
    </oc>
    <nc r="K75">
      <v>197</v>
    </nc>
  </rcc>
  <rcc rId="17069" sId="4" numFmtId="4">
    <oc r="K237">
      <f>10+15+10+10</f>
    </oc>
    <nc r="K237">
      <v>43</v>
    </nc>
  </rcc>
  <rcc rId="17070" sId="4" numFmtId="4">
    <oc r="J57">
      <v>29</v>
    </oc>
    <nc r="J57">
      <v>34</v>
    </nc>
  </rcc>
  <rcc rId="17071" sId="4" numFmtId="4">
    <oc r="J53">
      <v>18</v>
    </oc>
    <nc r="J53">
      <v>28</v>
    </nc>
  </rcc>
  <rcc rId="17072" sId="4" numFmtId="4">
    <oc r="J51">
      <v>36</v>
    </oc>
    <nc r="J51">
      <v>46</v>
    </nc>
  </rcc>
  <rcc rId="17073" sId="4" numFmtId="4">
    <oc r="J48">
      <v>32</v>
    </oc>
    <nc r="J48">
      <v>42</v>
    </nc>
  </rcc>
  <rcc rId="17074" sId="4" numFmtId="4">
    <oc r="J42">
      <v>1</v>
    </oc>
    <nc r="J42">
      <v>3</v>
    </nc>
  </rcc>
  <rcc rId="17075" sId="4" numFmtId="4">
    <oc r="J40">
      <v>14</v>
    </oc>
    <nc r="J40">
      <v>18</v>
    </nc>
  </rcc>
  <rcc rId="17076" sId="4" numFmtId="4">
    <oc r="J54">
      <v>6</v>
    </oc>
    <nc r="J54">
      <v>16</v>
    </nc>
  </rcc>
  <rcc rId="17077" sId="4" numFmtId="4">
    <oc r="J29">
      <v>25</v>
    </oc>
    <nc r="J29">
      <v>39</v>
    </nc>
  </rcc>
  <rcc rId="17078" sId="4" numFmtId="4">
    <oc r="J27">
      <v>31</v>
    </oc>
    <nc r="J27">
      <v>41</v>
    </nc>
  </rcc>
  <rcc rId="17079" sId="4" numFmtId="4">
    <oc r="J25">
      <v>40</v>
    </oc>
    <nc r="J25">
      <v>50</v>
    </nc>
  </rcc>
  <rcc rId="17080" sId="4" numFmtId="4">
    <oc r="J101">
      <v>5</v>
    </oc>
    <nc r="J101">
      <v>15</v>
    </nc>
  </rcc>
  <rcc rId="17081" sId="4" numFmtId="4">
    <oc r="J102">
      <v>9</v>
    </oc>
    <nc r="J102">
      <v>18</v>
    </nc>
  </rcc>
  <rcc rId="17082" sId="4" numFmtId="4">
    <oc r="J106">
      <v>16</v>
    </oc>
    <nc r="J106">
      <v>35</v>
    </nc>
  </rcc>
  <rcc rId="17083" sId="4" numFmtId="4">
    <oc r="J129">
      <v>20</v>
    </oc>
    <nc r="J129">
      <v>37</v>
    </nc>
  </rcc>
  <rcc rId="17084" sId="4" numFmtId="4">
    <oc r="J131">
      <v>9</v>
    </oc>
    <nc r="J131">
      <v>16</v>
    </nc>
  </rcc>
  <rcc rId="17085" sId="4" numFmtId="4">
    <oc r="J184">
      <v>15</v>
    </oc>
    <nc r="J184">
      <v>27</v>
    </nc>
  </rcc>
  <rcc rId="17086" sId="4" numFmtId="4">
    <oc r="J179">
      <v>1</v>
    </oc>
    <nc r="J179">
      <v>3</v>
    </nc>
  </rcc>
  <rcc rId="17087" sId="4" numFmtId="4">
    <oc r="J176">
      <v>1</v>
    </oc>
    <nc r="J176">
      <v>2</v>
    </nc>
  </rcc>
  <rcc rId="17088" sId="4" numFmtId="4">
    <oc r="J107">
      <v>9</v>
    </oc>
    <nc r="J107">
      <v>15</v>
    </nc>
  </rcc>
  <rcc rId="17089" sId="4" numFmtId="4">
    <oc r="J237">
      <v>4</v>
    </oc>
    <nc r="J237">
      <v>9</v>
    </nc>
  </rcc>
  <rcc rId="17090" sId="4" numFmtId="4">
    <oc r="J221">
      <v>1</v>
    </oc>
    <nc r="J221">
      <v>3</v>
    </nc>
  </rcc>
  <rcc rId="17091" sId="4" numFmtId="4">
    <oc r="J67">
      <v>17</v>
    </oc>
    <nc r="J67">
      <v>34</v>
    </nc>
  </rcc>
  <rcc rId="17092" sId="4" numFmtId="4">
    <oc r="J28">
      <v>24</v>
    </oc>
    <nc r="J28">
      <v>37</v>
    </nc>
  </rcc>
  <rcc rId="17093" sId="4" numFmtId="4">
    <oc r="J21">
      <v>30</v>
    </oc>
    <nc r="J21">
      <v>31</v>
    </nc>
  </rcc>
  <rcc rId="17094" sId="4">
    <oc r="J249">
      <v>1596</v>
    </oc>
    <nc r="J249"/>
  </rcc>
  <rcc rId="17095" sId="4">
    <oc r="K249">
      <v>10823.1</v>
    </oc>
    <nc r="K249"/>
  </rcc>
  <rcc rId="17096" sId="4">
    <oc r="J250">
      <f>J243-J249</f>
    </oc>
    <nc r="J250"/>
  </rcc>
  <rcc rId="17097" sId="4">
    <oc r="K250">
      <f>K243-K249</f>
    </oc>
    <nc r="K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16096" sId="4" numFmtId="4">
    <oc r="D166">
      <v>5</v>
    </oc>
    <nc r="D166">
      <v>8</v>
    </nc>
  </rcc>
  <rcc rId="16097" sId="4">
    <oc r="E166">
      <f>5+15+8+8+10</f>
    </oc>
    <nc r="E166">
      <f>5+15+8+8+10+8+8+8</f>
    </nc>
  </rcc>
  <rcc rId="16098" sId="4" numFmtId="4">
    <oc r="F166">
      <v>5</v>
    </oc>
    <nc r="F166">
      <v>8</v>
    </nc>
  </rcc>
  <rcc rId="16099" sId="4" numFmtId="4">
    <oc r="G166">
      <v>46</v>
    </oc>
    <nc r="G166">
      <v>70</v>
    </nc>
  </rcc>
  <rcc rId="16100" sId="4" numFmtId="4">
    <oc r="D208">
      <v>4</v>
    </oc>
    <nc r="D208">
      <v>5</v>
    </nc>
  </rcc>
  <rcc rId="16101" sId="4">
    <oc r="E208">
      <f>13+15+13+8</f>
    </oc>
    <nc r="E208">
      <f>13+15+13+8+6</f>
    </nc>
  </rcc>
  <rcc rId="16102" sId="4" numFmtId="4">
    <oc r="F208">
      <v>4</v>
    </oc>
    <nc r="F208">
      <v>5</v>
    </nc>
  </rcc>
  <rcc rId="16103" sId="4" numFmtId="4">
    <oc r="G208">
      <v>49</v>
    </oc>
    <nc r="G208">
      <v>55</v>
    </nc>
  </rcc>
  <rcc rId="16104" sId="4" numFmtId="4">
    <oc r="D205">
      <v>17</v>
    </oc>
    <nc r="D205">
      <v>18</v>
    </nc>
  </rcc>
  <rcc rId="16105" sId="4">
    <oc r="E205">
      <f>5+7.4+10+25+5+10+15+3+10+5+7.5+15+5+15+5+10+15</f>
    </oc>
    <nc r="E205">
      <f>5+7.4+10+25+5+10+15+3+10+5+7.5+15+5+15+5+10+15+5</f>
    </nc>
  </rcc>
  <rcc rId="16106" sId="4" numFmtId="4">
    <oc r="F205">
      <v>17</v>
    </oc>
    <nc r="F205">
      <v>18</v>
    </nc>
  </rcc>
  <rcc rId="16107" sId="4" numFmtId="4">
    <oc r="G205">
      <v>167.9</v>
    </oc>
    <nc r="G205">
      <v>172.9</v>
    </nc>
  </rcc>
  <rcc rId="16108" sId="4" numFmtId="4">
    <oc r="D122">
      <v>4</v>
    </oc>
    <nc r="D122">
      <v>5</v>
    </nc>
  </rcc>
  <rcc rId="16109" sId="4">
    <oc r="E122">
      <f>8+10+1.8+14</f>
    </oc>
    <nc r="E122">
      <f>8+10+1.8+14+8</f>
    </nc>
  </rcc>
  <rcc rId="16110" sId="4" numFmtId="4">
    <oc r="F122">
      <v>4</v>
    </oc>
    <nc r="F122">
      <v>5</v>
    </nc>
  </rcc>
  <rcc rId="16111" sId="4" numFmtId="4">
    <oc r="G122">
      <v>33.799999999999997</v>
    </oc>
    <nc r="G122">
      <v>41.8</v>
    </nc>
  </rcc>
  <rcc rId="16112" sId="4" numFmtId="4">
    <oc r="D108">
      <v>27</v>
    </oc>
    <nc r="D108">
      <v>28</v>
    </nc>
  </rcc>
  <rcc rId="16113" sId="4">
    <oc r="E108">
      <f>50+10+5+5+5+10+5+10+13+5+7+10+5+5+5+5+11+5+15+5+7+7+5+14+5+5+15</f>
    </oc>
    <nc r="E108">
      <f>50+10+5+5+5+10+5+10+13+5+7+10+5+5+5+5+11+5+15+5+7+7+5+14+5+5+15+5.5</f>
    </nc>
  </rcc>
  <rcc rId="16114" sId="4" numFmtId="4">
    <oc r="F108">
      <v>27</v>
    </oc>
    <nc r="F108">
      <v>28</v>
    </nc>
  </rcc>
  <rcc rId="16115" sId="4" numFmtId="4">
    <oc r="G108">
      <v>249</v>
    </oc>
    <nc r="G108">
      <v>254.5</v>
    </nc>
  </rcc>
  <rcc rId="16116" sId="4" numFmtId="4">
    <oc r="D109">
      <v>9</v>
    </oc>
    <nc r="D109">
      <v>11</v>
    </nc>
  </rcc>
  <rcc rId="16117" sId="4">
    <oc r="E109">
      <f>6+4+5+5+3+7+7+5+7</f>
    </oc>
    <nc r="E109">
      <f>6+4+5+5+3+7+7+5+7+5+7</f>
    </nc>
  </rcc>
  <rcc rId="16118" sId="4" numFmtId="4">
    <oc r="F109">
      <v>9</v>
    </oc>
    <nc r="F109">
      <v>11</v>
    </nc>
  </rcc>
  <rcc rId="16119" sId="4" numFmtId="4">
    <oc r="G109">
      <v>49</v>
    </oc>
    <nc r="G109">
      <v>61</v>
    </nc>
  </rcc>
  <rcc rId="16120" sId="4" numFmtId="4">
    <nc r="D149">
      <v>1</v>
    </nc>
  </rcc>
  <rcc rId="16121" sId="4" numFmtId="4">
    <nc r="E149">
      <v>5</v>
    </nc>
  </rcc>
  <rcc rId="16122" sId="4" numFmtId="4">
    <nc r="F149">
      <v>1</v>
    </nc>
  </rcc>
  <rcc rId="16123" sId="4" numFmtId="4">
    <nc r="G149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6190" sId="4" numFmtId="4">
    <oc r="D145">
      <v>3</v>
    </oc>
    <nc r="D145">
      <v>4</v>
    </nc>
  </rcc>
  <rcc rId="16191" sId="4">
    <oc r="E145">
      <f>5+6+4</f>
    </oc>
    <nc r="E145">
      <f>5+6+4+8</f>
    </nc>
  </rcc>
  <rcc rId="16192" sId="4" numFmtId="4">
    <oc r="F145">
      <v>3</v>
    </oc>
    <nc r="F145">
      <v>4</v>
    </nc>
  </rcc>
  <rcc rId="16193" sId="4" numFmtId="4">
    <oc r="G145">
      <v>15</v>
    </oc>
    <nc r="G145">
      <v>23</v>
    </nc>
  </rcc>
  <rcc rId="16194" sId="4" numFmtId="4">
    <oc r="D115">
      <v>3</v>
    </oc>
    <nc r="D115">
      <v>4</v>
    </nc>
  </rcc>
  <rcc rId="16195" sId="4">
    <oc r="E115">
      <f>4+10+12</f>
    </oc>
    <nc r="E115">
      <f>4+10+12+10</f>
    </nc>
  </rcc>
  <rcc rId="16196" sId="4" numFmtId="4">
    <oc r="F115">
      <v>3</v>
    </oc>
    <nc r="F115">
      <v>4</v>
    </nc>
  </rcc>
  <rcc rId="16197" sId="4" numFmtId="4">
    <oc r="G115">
      <v>26</v>
    </oc>
    <nc r="G115">
      <v>36</v>
    </nc>
  </rcc>
  <rcc rId="16198" sId="4" numFmtId="4">
    <oc r="D153">
      <v>4</v>
    </oc>
    <nc r="D153">
      <v>5</v>
    </nc>
  </rcc>
  <rcc rId="16199" sId="4">
    <oc r="E153">
      <f>10+15+10+3</f>
    </oc>
    <nc r="E153">
      <f>10+15+10+3+5</f>
    </nc>
  </rcc>
  <rcc rId="16200" sId="4" numFmtId="4">
    <oc r="F153">
      <v>4</v>
    </oc>
    <nc r="F153">
      <v>5</v>
    </nc>
  </rcc>
  <rcc rId="16201" sId="4" numFmtId="4">
    <oc r="G153">
      <v>38</v>
    </oc>
    <nc r="G153">
      <v>43</v>
    </nc>
  </rcc>
  <rcc rId="16202" sId="4" numFmtId="4">
    <oc r="D152">
      <v>12</v>
    </oc>
    <nc r="D152">
      <v>16</v>
    </nc>
  </rcc>
  <rcc rId="16203" sId="4">
    <oc r="E152">
      <f>5+4+10+5+5+15+5+6+5+6+6+5</f>
    </oc>
    <nc r="E152">
      <f>5+4+10+5+5+15+5+6+5+6+6+5+3+10+15+15</f>
    </nc>
  </rcc>
  <rcc rId="16204" sId="4" numFmtId="4">
    <oc r="F152">
      <v>12</v>
    </oc>
    <nc r="F152">
      <v>16</v>
    </nc>
  </rcc>
  <rcc rId="16205" sId="4" numFmtId="4">
    <oc r="G152">
      <v>77</v>
    </oc>
    <nc r="G152">
      <v>120</v>
    </nc>
  </rcc>
  <rcc rId="16206" sId="4" numFmtId="4">
    <nc r="D155">
      <v>1</v>
    </nc>
  </rcc>
  <rcc rId="16207" sId="4" numFmtId="4">
    <nc r="E155">
      <v>15</v>
    </nc>
  </rcc>
  <rcc rId="16208" sId="4" numFmtId="4">
    <nc r="F155">
      <v>1</v>
    </nc>
  </rcc>
  <rcc rId="16209" sId="4" numFmtId="4">
    <nc r="G155">
      <v>15</v>
    </nc>
  </rcc>
  <rcc rId="16210" sId="4" numFmtId="4">
    <oc r="D209">
      <v>1</v>
    </oc>
    <nc r="D209">
      <v>2</v>
    </nc>
  </rcc>
  <rcc rId="16211" sId="4" numFmtId="4">
    <oc r="E209">
      <v>10</v>
    </oc>
    <nc r="E209">
      <f>10+15</f>
    </nc>
  </rcc>
  <rcc rId="16212" sId="4" numFmtId="4">
    <oc r="F209">
      <v>1</v>
    </oc>
    <nc r="F209">
      <v>2</v>
    </nc>
  </rcc>
  <rcc rId="16213" sId="4" numFmtId="4">
    <oc r="G209">
      <v>10</v>
    </oc>
    <nc r="G209">
      <v>25</v>
    </nc>
  </rcc>
  <rcc rId="16214" sId="4" numFmtId="4">
    <oc r="D146">
      <v>2</v>
    </oc>
    <nc r="D146">
      <v>3</v>
    </nc>
  </rcc>
  <rcc rId="16215" sId="4">
    <oc r="E146">
      <f>3+3</f>
    </oc>
    <nc r="E146">
      <f>3+3+2.5</f>
    </nc>
  </rcc>
  <rcc rId="16216" sId="4" numFmtId="4">
    <oc r="F146">
      <v>2</v>
    </oc>
    <nc r="F146">
      <v>3</v>
    </nc>
  </rcc>
  <rcc rId="16217" sId="4" numFmtId="4">
    <oc r="G146">
      <f>3+3</f>
    </oc>
    <nc r="G146">
      <v>8.5</v>
    </nc>
  </rcc>
  <rcc rId="16218" sId="4" numFmtId="4">
    <oc r="D40">
      <v>4</v>
    </oc>
    <nc r="D40">
      <v>6</v>
    </nc>
  </rcc>
  <rcc rId="16219" sId="4">
    <oc r="E40">
      <f>10+10+5+11</f>
    </oc>
    <nc r="E40">
      <f>10+10+5+11+10+120</f>
    </nc>
  </rcc>
  <rcc rId="16220" sId="4" numFmtId="4">
    <oc r="F40">
      <v>4</v>
    </oc>
    <nc r="F40">
      <v>6</v>
    </nc>
  </rcc>
  <rcc rId="16221" sId="4" numFmtId="4">
    <oc r="G40">
      <f>10+10+5+11</f>
    </oc>
    <nc r="G40">
      <v>166</v>
    </nc>
  </rcc>
  <rcc rId="16222" sId="4" numFmtId="4">
    <oc r="D102">
      <v>15</v>
    </oc>
    <nc r="D102">
      <v>16</v>
    </nc>
  </rcc>
  <rcc rId="16223" sId="4">
    <oc r="E102">
      <f>12+12+5+8+50+14+30+12+8+12+5+3+13+10+5</f>
    </oc>
    <nc r="E102">
      <f>12+12+5+8+50+14+30+12+8+12+5+3+13+10+5+10</f>
    </nc>
  </rcc>
  <rcc rId="16224" sId="4" numFmtId="4">
    <oc r="F102">
      <v>15</v>
    </oc>
    <nc r="F102">
      <v>16</v>
    </nc>
  </rcc>
  <rcc rId="16225" sId="4" numFmtId="4">
    <oc r="G102">
      <v>199</v>
    </oc>
    <nc r="G102">
      <v>209</v>
    </nc>
  </rcc>
  <rcc rId="16226" sId="4" numFmtId="4">
    <oc r="D101">
      <v>22</v>
    </oc>
    <nc r="D101">
      <v>25</v>
    </nc>
  </rcc>
  <rcc rId="16227" sId="4">
    <oc r="E101">
      <f>4+5+13+8+160+10+5+14+10+3+5+6+8+3+10+10+12+6+6+5+3+5</f>
    </oc>
    <nc r="E101">
      <f>4+5+13+8+160+10+5+14+10+3+5+6+8+3+10+10+12+6+6+5+3+5+10+10+10</f>
    </nc>
  </rcc>
  <rcc rId="16228" sId="4" numFmtId="4">
    <oc r="F101">
      <v>22</v>
    </oc>
    <nc r="F101">
      <v>25</v>
    </nc>
  </rcc>
  <rcc rId="16229" sId="4" numFmtId="4">
    <oc r="G101">
      <v>311</v>
    </oc>
    <nc r="G101">
      <v>341</v>
    </nc>
  </rcc>
  <rcc rId="16230" sId="4" numFmtId="4">
    <oc r="D144">
      <v>15</v>
    </oc>
    <nc r="D144">
      <v>17</v>
    </nc>
  </rcc>
  <rcc rId="16231" sId="4">
    <oc r="E144">
      <f>2+4.2+13+2.5+5+2.5+2.5+2.5+3+4+2+1.5+13+3+5</f>
    </oc>
    <nc r="E144">
      <f>2+4.2+13+2.5+5+2.5+2.5+2.5+3+4+2+1.5+13+3+5+3.5+5.5</f>
    </nc>
  </rcc>
  <rcc rId="16232" sId="4" numFmtId="4">
    <oc r="F144">
      <v>14</v>
    </oc>
    <nc r="F144">
      <v>17</v>
    </nc>
  </rcc>
  <rcc rId="16233" sId="4" numFmtId="4">
    <oc r="G144">
      <v>60.7</v>
    </oc>
    <nc r="G144">
      <v>74.7</v>
    </nc>
  </rcc>
  <rcc rId="16234" sId="4" numFmtId="4">
    <oc r="D37">
      <v>16</v>
    </oc>
    <nc r="D37">
      <v>18</v>
    </nc>
  </rcc>
  <rcc rId="16235" sId="4">
    <oc r="E37">
      <f>10+10+15+6+2+4+3+2+2.5+3+5+10+15+15+3+15</f>
    </oc>
    <nc r="E37">
      <f>10+10+15+6+2+4+3+2+2.5+3+5+10+15+15+3+15+15+15</f>
    </nc>
  </rcc>
  <rcc rId="16236" sId="4" numFmtId="4">
    <oc r="F37">
      <v>16</v>
    </oc>
    <nc r="F37">
      <v>18</v>
    </nc>
  </rcc>
  <rcc rId="16237" sId="4" numFmtId="4">
    <oc r="G37">
      <v>120.5</v>
    </oc>
    <nc r="G37">
      <v>150.5</v>
    </nc>
  </rcc>
  <rcc rId="16238" sId="4" numFmtId="4">
    <oc r="D36">
      <v>67</v>
    </oc>
    <nc r="D36">
      <v>70</v>
    </nc>
  </rcc>
  <rcc rId="16239" sId="4">
    <oc r="E36">
      <f>5+6+5+2+5+10+3+5+2+14+5+6+2+6+5+3+2.5+10+1+2+3+2+1.5+14+2.5+2+3+3+5+14.5+5+5+15+15+10+10+15+4+3.5+7+2+20+5+15+2+8+7+10+6+5+8+15+11.5+5+3+10+5+2+15+15+15+121.9+5+5+8+15+15</f>
    </oc>
    <nc r="E36">
      <f>5+6+5+2+5+10+3+5+2+14+5+6+2+6+5+3+2.5+10+1+2+3+2+1.5+14+2.5+2+3+3+5+14.5+5+5+15+15+10+10+15+4+3.5+7+2+20+5+15+2+8+7+10+6+5+8+15+11.5+5+3+10+5+2+15+15+15+121.9+5+5+8+15+15+10+10+10</f>
    </nc>
  </rcc>
  <rcc rId="16240" sId="4" numFmtId="4">
    <oc r="F36">
      <v>67</v>
    </oc>
    <nc r="F36">
      <v>70</v>
    </nc>
  </rcc>
  <rcc rId="16241" sId="4" numFmtId="4">
    <oc r="G36">
      <v>593.9</v>
    </oc>
    <nc r="G36">
      <v>623.9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6272" sId="4" numFmtId="4">
    <oc r="D179">
      <v>2</v>
    </oc>
    <nc r="D179">
      <v>3</v>
    </nc>
  </rcc>
  <rcc rId="16273" sId="4">
    <oc r="E179">
      <f>15+12</f>
    </oc>
    <nc r="E179">
      <f>15+12+9</f>
    </nc>
  </rcc>
  <rcc rId="16274" sId="4" numFmtId="4">
    <oc r="F179">
      <v>2</v>
    </oc>
    <nc r="F179">
      <v>3</v>
    </nc>
  </rcc>
  <rcc rId="16275" sId="4" numFmtId="4">
    <oc r="G179">
      <f>15+12</f>
    </oc>
    <nc r="G179">
      <v>36</v>
    </nc>
  </rcc>
  <rcc rId="16276" sId="4" numFmtId="4">
    <oc r="D171">
      <v>9</v>
    </oc>
    <nc r="D171">
      <v>10</v>
    </nc>
  </rcc>
  <rcc rId="16277" sId="4">
    <oc r="E171">
      <f>5+5+5+3+3+3+15+5+5</f>
    </oc>
    <nc r="E171">
      <f>5+5+5+3+3+3+15+5+5+5</f>
    </nc>
  </rcc>
  <rcc rId="16278" sId="4" numFmtId="4">
    <oc r="F171">
      <v>9</v>
    </oc>
    <nc r="F171">
      <v>10</v>
    </nc>
  </rcc>
  <rcc rId="16279" sId="4" numFmtId="4">
    <oc r="G171">
      <v>49</v>
    </oc>
    <nc r="G171">
      <v>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c rId="16454" sId="4">
    <oc r="C248" t="inlineStr">
      <is>
        <t>раисаткины</t>
      </is>
    </oc>
    <nc r="C248"/>
  </rcc>
  <rcc rId="16455" sId="4">
    <oc r="D248">
      <v>973</v>
    </oc>
    <nc r="D248"/>
  </rcc>
  <rcc rId="16456" sId="4">
    <oc r="E248">
      <v>7680</v>
    </oc>
    <nc r="E248"/>
  </rcc>
  <rcc rId="16457" sId="4">
    <oc r="C249" t="inlineStr">
      <is>
        <t>мои</t>
      </is>
    </oc>
    <nc r="C249"/>
  </rcc>
  <rcc rId="16458" sId="4">
    <oc r="D250">
      <f>D243+D249-D248</f>
    </oc>
    <nc r="D250"/>
  </rcc>
  <rcc rId="16459" sId="4">
    <oc r="E250">
      <v>10472.799999999999</v>
    </oc>
    <nc r="E250"/>
  </rcc>
  <rcc rId="16460" sId="4">
    <oc r="D251">
      <v>5</v>
    </oc>
    <nc r="D251"/>
  </rcc>
  <rcc rId="16461" sId="4">
    <oc r="E251">
      <f>E250-E243</f>
    </oc>
    <nc r="E251"/>
  </rcc>
  <rcc rId="16462" sId="4">
    <oc r="D249">
      <v>62</v>
    </oc>
    <nc r="D249">
      <v>1413</v>
    </nc>
  </rcc>
  <rcc rId="16463" sId="4">
    <oc r="E249">
      <v>686.5</v>
    </oc>
    <nc r="E249">
      <v>11409</v>
    </nc>
  </rcc>
  <rcc rId="16464" sId="4">
    <nc r="F249">
      <v>973</v>
    </nc>
  </rcc>
  <rcc rId="16465" sId="4">
    <nc r="G249">
      <v>7680</v>
    </nc>
  </rcc>
  <rfmt sheetId="4" sqref="G249">
    <dxf>
      <fill>
        <patternFill patternType="none">
          <fgColor indexed="64"/>
          <bgColor indexed="65"/>
        </patternFill>
      </fill>
    </dxf>
  </rfmt>
  <rcc rId="16466" sId="4">
    <nc r="J249">
      <v>1596</v>
    </nc>
  </rcc>
  <rcc rId="16467" sId="4">
    <nc r="K249">
      <v>10823.1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c rId="16248" sId="4" numFmtId="4">
    <oc r="D23">
      <v>0</v>
    </oc>
    <nc r="D23">
      <v>1</v>
    </nc>
  </rcc>
  <rcc rId="16249" sId="4" numFmtId="4">
    <oc r="E23">
      <v>0</v>
    </oc>
    <nc r="E23">
      <v>100</v>
    </nc>
  </rcc>
  <rcc rId="16250" sId="4" numFmtId="4">
    <oc r="F23">
      <v>0</v>
    </oc>
    <nc r="F23">
      <v>1</v>
    </nc>
  </rcc>
  <rcc rId="16251" sId="4" numFmtId="4">
    <oc r="G23">
      <v>0</v>
    </oc>
    <nc r="G23">
      <v>100</v>
    </nc>
  </rcc>
  <rcc rId="16252" sId="4" numFmtId="4">
    <oc r="D45">
      <v>17</v>
    </oc>
    <nc r="D45">
      <v>18</v>
    </nc>
  </rcc>
  <rcc rId="16253" sId="4">
    <oc r="E45">
      <f>15+10+10+13+6+10+15+15+15+15+15+8+10+10+12+15</f>
    </oc>
    <nc r="E45">
      <f>15+10+10+13+6+10+15+15+15+15+15+8+10+10+12+15+10</f>
    </nc>
  </rcc>
  <rcc rId="16254" sId="4" numFmtId="4">
    <oc r="F45">
      <v>17</v>
    </oc>
    <nc r="F45">
      <v>18</v>
    </nc>
  </rcc>
  <rcc rId="16255" sId="4" numFmtId="4">
    <oc r="G45">
      <v>194</v>
    </oc>
    <nc r="G45">
      <v>204</v>
    </nc>
  </rcc>
  <rcc rId="16256" sId="4">
    <oc r="D33">
      <v>35</v>
    </oc>
    <nc r="D33">
      <v>37</v>
    </nc>
  </rcc>
  <rcc rId="16257" sId="4">
    <oc r="E33">
      <f>5.5+15+6+4+10+10+6+6+15+10+8+5+6+5+4+12+12+5+5+5+11+14+10+8+12+10+12+13+10+20+9+10+15+6+9</f>
    </oc>
    <nc r="E33">
      <f>5.5+15+6+4+10+10+6+6+15+10+8+5+6+5+4+12+12+5+5+5+11+14+10+8+12+10+12+13+10+20+9+10+15+6+9+15+2</f>
    </nc>
  </rcc>
  <rcc rId="16258" sId="4">
    <oc r="F33">
      <v>35</v>
    </oc>
    <nc r="F33">
      <v>37</v>
    </nc>
  </rcc>
  <rcc rId="16259" sId="4">
    <oc r="G33">
      <v>323.5</v>
    </oc>
    <nc r="G33">
      <v>340.5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6307" sId="3" numFmtId="4">
    <oc r="D78">
      <v>2</v>
    </oc>
    <nc r="D78">
      <v>3</v>
    </nc>
  </rcc>
  <rcc rId="16308" sId="3" numFmtId="4">
    <oc r="E78">
      <f>30+15</f>
    </oc>
    <nc r="E78">
      <v>55</v>
    </nc>
  </rcc>
  <rcc rId="16309" sId="3" numFmtId="4">
    <oc r="F78">
      <v>2</v>
    </oc>
    <nc r="F78">
      <v>3</v>
    </nc>
  </rcc>
  <rcc rId="16310" sId="3" numFmtId="4">
    <oc r="G78">
      <v>45</v>
    </oc>
    <nc r="G78">
      <v>55</v>
    </nc>
  </rcc>
  <rcc rId="16311" sId="3" numFmtId="4">
    <oc r="D67">
      <v>10</v>
    </oc>
    <nc r="D67">
      <v>12</v>
    </nc>
  </rcc>
  <rcc rId="16312" sId="3">
    <oc r="E67">
      <f>41+15+15+155+50+15+60+50+250+100</f>
    </oc>
    <nc r="E67">
      <f>41+15+15+155+50+15+60+50+250+100</f>
    </nc>
  </rcc>
  <rcc rId="16313" sId="1">
    <oc r="D252">
      <f>D246-D251</f>
    </oc>
    <nc r="D252">
      <f>D251-D246</f>
    </nc>
  </rcc>
  <rcc rId="16314" sId="1">
    <oc r="E252">
      <f>E246-E251</f>
    </oc>
    <nc r="E252">
      <f>E251-E246</f>
    </nc>
  </rcc>
  <rcc rId="16315" sId="1">
    <oc r="F252">
      <f>F246-F251</f>
    </oc>
    <nc r="F252">
      <f>F251-F246</f>
    </nc>
  </rcc>
  <rcc rId="16316" sId="1">
    <oc r="G252">
      <f>G246-G251</f>
    </oc>
    <nc r="G252">
      <f>G251-G246</f>
    </nc>
  </rcc>
  <rcc rId="16317" sId="1">
    <nc r="D253">
      <v>190</v>
    </nc>
  </rcc>
  <rcc rId="16318" sId="3">
    <nc r="D251">
      <v>493</v>
    </nc>
  </rcc>
  <rcc rId="16319" sId="3">
    <nc r="E251">
      <v>59937</v>
    </nc>
  </rcc>
  <rcc rId="16320" sId="3">
    <nc r="F251">
      <v>322</v>
    </nc>
  </rcc>
  <rcc rId="16321" sId="4">
    <nc r="D248">
      <v>973</v>
    </nc>
  </rcc>
  <rcc rId="16322" sId="4">
    <nc r="E248">
      <v>7680</v>
    </nc>
  </rcc>
  <rfmt sheetId="1" sqref="D254" start="0" length="0">
    <dxf>
      <numFmt numFmtId="3" formatCode="#,##0"/>
    </dxf>
  </rfmt>
  <rcc rId="16323" sId="1">
    <nc r="E253">
      <v>2400</v>
    </nc>
  </rcc>
  <rcc rId="16324" sId="3">
    <nc r="D252">
      <v>38</v>
    </nc>
  </rcc>
  <rcc rId="16325" sId="3">
    <nc r="E252">
      <v>1904</v>
    </nc>
  </rcc>
  <rfmt sheetId="3" sqref="D252:E252">
    <dxf>
      <fill>
        <patternFill patternType="solid">
          <bgColor rgb="FFFFFF00"/>
        </patternFill>
      </fill>
    </dxf>
  </rfmt>
  <rcc rId="16326" sId="4">
    <nc r="E249">
      <v>686.5</v>
    </nc>
  </rcc>
  <rcc rId="16327" sId="4">
    <nc r="D249">
      <v>62</v>
    </nc>
  </rcc>
  <rfmt sheetId="4" sqref="D249:E249">
    <dxf>
      <fill>
        <patternFill patternType="solid">
          <bgColor rgb="FFFFFF00"/>
        </patternFill>
      </fill>
    </dxf>
  </rfmt>
  <rcc rId="16328" sId="3">
    <nc r="D253">
      <v>503</v>
    </nc>
  </rcc>
  <rfmt sheetId="3" sqref="D254" start="0" length="0">
    <dxf>
      <numFmt numFmtId="3" formatCode="#,##0"/>
    </dxf>
  </rfmt>
  <rcc rId="16329" sId="3">
    <nc r="E253">
      <v>33668.800000000003</v>
    </nc>
  </rcc>
  <rfmt sheetId="3" sqref="E254" start="0" length="0">
    <dxf>
      <numFmt numFmtId="4" formatCode="#,##0.00"/>
    </dxf>
  </rfmt>
  <rcc rId="16330" sId="3" numFmtId="4">
    <nc r="D199">
      <v>18</v>
    </nc>
  </rcc>
  <rcc rId="16331" sId="3">
    <nc r="D254">
      <f>D246+D252-D253</f>
    </nc>
  </rcc>
  <rcc rId="16332" sId="3">
    <nc r="E254">
      <f>E246+E252-E253</f>
    </nc>
  </rcc>
  <rcc rId="16333" sId="3" numFmtId="4">
    <oc r="D104">
      <v>15</v>
    </oc>
    <nc r="D104">
      <v>25</v>
    </nc>
  </rcc>
  <rcc rId="16334" sId="3">
    <oc r="E104">
      <f>350+130+70+160+200+65+8+10+160+15+200+20+15+80+3</f>
    </oc>
    <nc r="E104">
      <f>350+130+70+160+200+65+8+10+160+15+200+20+15+80+3+500</f>
    </nc>
  </rcc>
  <rcc rId="16335" sId="3" numFmtId="4">
    <nc r="F199">
      <v>15</v>
    </nc>
  </rcc>
  <rcc rId="16336" sId="3" numFmtId="4">
    <nc r="G199">
      <v>200</v>
    </nc>
  </rcc>
  <rfmt sheetId="3" sqref="D199:G199">
    <dxf>
      <fill>
        <patternFill patternType="solid">
          <bgColor rgb="FFFFFF00"/>
        </patternFill>
      </fill>
    </dxf>
  </rfmt>
  <rfmt sheetId="3" sqref="D26:E26">
    <dxf>
      <fill>
        <patternFill>
          <bgColor rgb="FFFFFF00"/>
        </patternFill>
      </fill>
    </dxf>
  </rfmt>
  <rcc rId="16337" sId="3">
    <nc r="E255">
      <f>E254-E252</f>
    </nc>
  </rcc>
  <rcc rId="16338" sId="3">
    <nc r="D255">
      <f>D254-D252</f>
    </nc>
  </rcc>
  <rcc rId="16339" sId="3" numFmtId="4">
    <oc r="D26">
      <v>3</v>
    </oc>
    <nc r="D26">
      <v>13</v>
    </nc>
  </rcc>
  <rcc rId="16340" sId="3" numFmtId="4">
    <oc r="F26">
      <v>3</v>
    </oc>
    <nc r="F26">
      <v>11</v>
    </nc>
  </rcc>
  <rcc rId="16341" sId="3">
    <oc r="E26">
      <f>80+100+200</f>
    </oc>
    <nc r="E26">
      <f>80+100+200+1100</f>
    </nc>
  </rcc>
  <rcc rId="16342" sId="3" numFmtId="4">
    <nc r="E199">
      <v>304</v>
    </nc>
  </rcc>
  <rfmt sheetId="3" sqref="D104:E104">
    <dxf>
      <fill>
        <patternFill>
          <bgColor rgb="FFFFFF00"/>
        </patternFill>
      </fill>
    </dxf>
  </rfmt>
  <rcc rId="16343" sId="3">
    <oc r="G104">
      <v>1486</v>
    </oc>
    <nc r="G104">
      <f>1486+550</f>
    </nc>
  </rcc>
  <rcc rId="16344" sId="3" numFmtId="4">
    <oc r="F104">
      <v>15</v>
    </oc>
    <nc r="F104">
      <v>23</v>
    </nc>
  </rcc>
  <rcc rId="16345" sId="3">
    <oc r="G26">
      <f>80+100+200</f>
    </oc>
    <nc r="G26">
      <f>80+100+200+750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6887" sId="4" numFmtId="4">
    <nc r="K201">
      <v>280</v>
    </nc>
  </rcc>
  <rcc rId="16888" sId="4" numFmtId="4">
    <nc r="K205">
      <v>255</v>
    </nc>
  </rcc>
  <rcc rId="16889" sId="4" numFmtId="4">
    <nc r="J207">
      <v>15</v>
    </nc>
  </rcc>
  <rcc rId="16890" sId="4" numFmtId="4">
    <nc r="K207">
      <v>70</v>
    </nc>
  </rcc>
  <rcc rId="16891" sId="4" numFmtId="4">
    <nc r="J208">
      <v>15</v>
    </nc>
  </rcc>
  <rcc rId="16892" sId="4" numFmtId="4">
    <nc r="K208">
      <v>85</v>
    </nc>
  </rcc>
  <rcc rId="16893" sId="4" numFmtId="4">
    <nc r="J209">
      <v>9</v>
    </nc>
  </rcc>
  <rcc rId="16894" sId="4" numFmtId="4">
    <nc r="K209">
      <v>69</v>
    </nc>
  </rcc>
  <rcc rId="16895" sId="4" numFmtId="4">
    <nc r="J210">
      <v>25</v>
    </nc>
  </rcc>
  <rcc rId="16896" sId="4" numFmtId="4">
    <nc r="K210">
      <v>223</v>
    </nc>
  </rcc>
  <rcc rId="16897" sId="4" numFmtId="4">
    <nc r="J211">
      <v>13</v>
    </nc>
  </rcc>
  <rcc rId="16898" sId="4" numFmtId="4">
    <nc r="K211">
      <v>98</v>
    </nc>
  </rcc>
  <rcc rId="16899" sId="4" numFmtId="4">
    <nc r="J212">
      <v>5</v>
    </nc>
  </rcc>
  <rcc rId="16900" sId="4" numFmtId="4">
    <nc r="K212">
      <v>70</v>
    </nc>
  </rcc>
  <rcc rId="16901" sId="4" numFmtId="4">
    <nc r="J214">
      <v>19</v>
    </nc>
  </rcc>
  <rcc rId="16902" sId="4" numFmtId="4">
    <nc r="K214">
      <v>145</v>
    </nc>
  </rcc>
  <rcc rId="16903" sId="4" numFmtId="4">
    <nc r="J201">
      <v>28</v>
    </nc>
  </rcc>
  <rcc rId="16904" sId="4" numFmtId="4">
    <nc r="J203">
      <v>16</v>
    </nc>
  </rcc>
  <rcc rId="16905" sId="4" numFmtId="4">
    <nc r="J205">
      <v>29</v>
    </nc>
  </rcc>
  <rcc rId="16906" sId="4" numFmtId="4">
    <nc r="K203">
      <v>145</v>
    </nc>
  </rcc>
  <rcc rId="16907" sId="4" numFmtId="4">
    <nc r="J184">
      <v>15</v>
    </nc>
  </rcc>
  <rcc rId="16908" sId="4" numFmtId="4">
    <nc r="K184">
      <v>150</v>
    </nc>
  </rcc>
  <rcc rId="16909" sId="4" numFmtId="4">
    <nc r="J194">
      <v>13</v>
    </nc>
  </rcc>
  <rcc rId="16910" sId="4" numFmtId="4">
    <nc r="K194">
      <v>141</v>
    </nc>
  </rcc>
  <rcc rId="16911" sId="4" numFmtId="4">
    <nc r="J198">
      <v>9</v>
    </nc>
  </rcc>
  <rcc rId="16912" sId="4" numFmtId="4">
    <nc r="K198">
      <v>82</v>
    </nc>
  </rcc>
  <rcc rId="16913" sId="4">
    <nc r="K199">
      <f>SUM(K194:K198)</f>
    </nc>
  </rcc>
  <rcc rId="16914" sId="4" numFmtId="4">
    <oc r="J171">
      <v>1</v>
    </oc>
    <nc r="J171">
      <v>11</v>
    </nc>
  </rcc>
  <rcc rId="16915" sId="4" numFmtId="4">
    <oc r="K171">
      <v>5</v>
    </oc>
    <nc r="K171">
      <v>99</v>
    </nc>
  </rcc>
  <rcc rId="16916" sId="4" numFmtId="4">
    <nc r="J152">
      <v>24</v>
    </nc>
  </rcc>
  <rcc rId="16917" sId="4" numFmtId="4">
    <nc r="K152">
      <v>186</v>
    </nc>
  </rcc>
  <rcc rId="16918" sId="4" numFmtId="4">
    <nc r="J153">
      <v>12</v>
    </nc>
  </rcc>
  <rcc rId="16919" sId="4" numFmtId="4">
    <nc r="K153">
      <v>96</v>
    </nc>
  </rcc>
  <rcc rId="16920" sId="4" numFmtId="4">
    <nc r="K155">
      <v>6</v>
    </nc>
  </rcc>
  <rcc rId="16921" sId="4" numFmtId="4">
    <nc r="J155">
      <v>1</v>
    </nc>
  </rcc>
  <rcc rId="16922" sId="4" numFmtId="4">
    <nc r="J157">
      <v>3</v>
    </nc>
  </rcc>
  <rcc rId="16923" sId="4" numFmtId="4">
    <nc r="K157">
      <v>18</v>
    </nc>
  </rcc>
  <rcc rId="16924" sId="4" numFmtId="4">
    <nc r="J161">
      <v>6</v>
    </nc>
  </rcc>
  <rcc rId="16925" sId="4" numFmtId="4">
    <nc r="K161">
      <v>36</v>
    </nc>
  </rcc>
  <rcc rId="16926" sId="4" numFmtId="4">
    <nc r="J163">
      <v>8</v>
    </nc>
  </rcc>
  <rcc rId="16927" sId="4" numFmtId="4">
    <nc r="K163">
      <v>48</v>
    </nc>
  </rcc>
  <rcc rId="16928" sId="4" numFmtId="4">
    <nc r="J166">
      <v>15</v>
    </nc>
  </rcc>
  <rcc rId="16929" sId="4" numFmtId="4">
    <nc r="K166">
      <v>78</v>
    </nc>
  </rcc>
  <rcc rId="16930" sId="4" numFmtId="4">
    <nc r="J167">
      <v>6</v>
    </nc>
  </rcc>
  <rcc rId="16931" sId="4" numFmtId="4">
    <nc r="K167">
      <v>46</v>
    </nc>
  </rcc>
  <rcc rId="16932" sId="4" numFmtId="4">
    <nc r="J128">
      <v>24</v>
    </nc>
  </rcc>
  <rcc rId="16933" sId="4" numFmtId="4">
    <nc r="K128">
      <v>190</v>
    </nc>
  </rcc>
  <rcc rId="16934" sId="4" numFmtId="4">
    <nc r="J129">
      <v>20</v>
    </nc>
  </rcc>
  <rcc rId="16935" sId="4" numFmtId="4">
    <nc r="K129">
      <v>200</v>
    </nc>
  </rcc>
  <rcc rId="16936" sId="4" numFmtId="4">
    <nc r="J131">
      <v>9</v>
    </nc>
  </rcc>
  <rcc rId="16937" sId="4" numFmtId="4">
    <nc r="K131">
      <v>87</v>
    </nc>
  </rcc>
  <rcc rId="16938" sId="4" numFmtId="4">
    <nc r="J21">
      <v>30</v>
    </nc>
  </rcc>
  <rcc rId="16939" sId="4" numFmtId="4">
    <nc r="K21">
      <v>312</v>
    </nc>
  </rcc>
  <rcc rId="16940" sId="4" numFmtId="4">
    <nc r="J25">
      <v>40</v>
    </nc>
  </rcc>
  <rcc rId="16941" sId="4" numFmtId="4">
    <nc r="K25">
      <v>390</v>
    </nc>
  </rcc>
  <rcc rId="16942" sId="4" numFmtId="4">
    <oc r="J27">
      <v>1</v>
    </oc>
    <nc r="J27">
      <v>31</v>
    </nc>
  </rcc>
  <rcc rId="16943" sId="4" numFmtId="4">
    <oc r="K27">
      <f>10</f>
    </oc>
    <nc r="K27">
      <v>340</v>
    </nc>
  </rcc>
  <rcc rId="16944" sId="4" numFmtId="4">
    <nc r="J28">
      <v>24</v>
    </nc>
  </rcc>
  <rcc rId="16945" sId="4" numFmtId="4">
    <nc r="K28">
      <v>301</v>
    </nc>
  </rcc>
  <rcc rId="16946" sId="4" numFmtId="4">
    <nc r="J29">
      <v>25</v>
    </nc>
  </rcc>
  <rcc rId="16947" sId="4" numFmtId="4">
    <nc r="K29">
      <v>280</v>
    </nc>
  </rcc>
  <rcc rId="16948" sId="4" numFmtId="4">
    <nc r="J30">
      <v>41</v>
    </nc>
  </rcc>
  <rcc rId="16949" sId="4" numFmtId="4">
    <nc r="K30">
      <v>509</v>
    </nc>
  </rcc>
  <rcc rId="16950" sId="4" numFmtId="4">
    <oc r="J31">
      <v>1</v>
    </oc>
    <nc r="J31">
      <v>16</v>
    </nc>
  </rcc>
  <rcc rId="16951" sId="4" numFmtId="4">
    <oc r="K31">
      <v>12</v>
    </oc>
    <nc r="K31">
      <v>160</v>
    </nc>
  </rcc>
  <rcc rId="16952" sId="4" numFmtId="4">
    <nc r="J32">
      <v>18</v>
    </nc>
  </rcc>
  <rcc rId="16953" sId="4" numFmtId="4">
    <nc r="K32">
      <v>168</v>
    </nc>
  </rcc>
  <rcc rId="16954" sId="4">
    <oc r="J33">
      <v>6</v>
    </oc>
    <nc r="J33">
      <v>35</v>
    </nc>
  </rcc>
  <rcc rId="16955" sId="4">
    <oc r="K33">
      <f>6+6+10+10+4+6+5.5</f>
    </oc>
    <nc r="K33">
      <v>386</v>
    </nc>
  </rcc>
  <rcc rId="16956" sId="4" numFmtId="4">
    <nc r="J34">
      <v>2</v>
    </nc>
  </rcc>
  <rcc rId="16957" sId="4" numFmtId="4">
    <nc r="K34">
      <v>14</v>
    </nc>
  </rcc>
  <rcc rId="16958" sId="4" numFmtId="4">
    <nc r="J35">
      <v>36</v>
    </nc>
  </rcc>
  <rcc rId="16959" sId="4" numFmtId="4">
    <nc r="K35">
      <v>390</v>
    </nc>
  </rcc>
  <rcc rId="16960" sId="4" numFmtId="4">
    <nc r="J36">
      <v>54</v>
    </nc>
  </rcc>
  <rcc rId="16961" sId="4" numFmtId="4">
    <nc r="K36">
      <v>600</v>
    </nc>
  </rcc>
  <rcc rId="16962" sId="4" numFmtId="4">
    <oc r="J37">
      <v>1</v>
    </oc>
    <nc r="J37">
      <v>62</v>
    </nc>
  </rcc>
  <rcc rId="16963" sId="4" numFmtId="4">
    <oc r="K37">
      <f>10</f>
    </oc>
    <nc r="K37">
      <v>720</v>
    </nc>
  </rcc>
  <rcc rId="16964" sId="4" numFmtId="4">
    <oc r="J38">
      <v>2</v>
    </oc>
    <nc r="J38">
      <v>12</v>
    </nc>
  </rcc>
  <rcc rId="16965" sId="4" numFmtId="4">
    <oc r="K38">
      <f>7+6</f>
    </oc>
    <nc r="K38">
      <v>120</v>
    </nc>
  </rcc>
  <rcc rId="16966" sId="4" numFmtId="4">
    <oc r="J39">
      <v>2</v>
    </oc>
    <nc r="J39">
      <v>15</v>
    </nc>
  </rcc>
  <rcc rId="16967" sId="4" numFmtId="4">
    <oc r="K39">
      <f>10+10</f>
    </oc>
    <nc r="K39">
      <v>160</v>
    </nc>
  </rcc>
  <rcc rId="16968" sId="4" numFmtId="4">
    <oc r="J40">
      <v>1</v>
    </oc>
    <nc r="J40">
      <v>14</v>
    </nc>
  </rcc>
  <rcc rId="16969" sId="4" numFmtId="4">
    <oc r="K40">
      <f>10</f>
    </oc>
    <nc r="K40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6423" sId="3" numFmtId="4">
    <oc r="H156">
      <v>20</v>
    </oc>
    <nc r="H156">
      <v>0</v>
    </nc>
  </rcc>
  <rcc rId="16424" sId="1">
    <oc r="D251">
      <v>1271</v>
    </oc>
    <nc r="D251"/>
  </rcc>
  <rcc rId="16425" sId="1">
    <oc r="E251">
      <v>39426.6</v>
    </oc>
    <nc r="E251"/>
  </rcc>
  <rcc rId="16426" sId="1">
    <oc r="F251">
      <v>1264</v>
    </oc>
    <nc r="F251"/>
  </rcc>
  <rcc rId="16427" sId="1">
    <oc r="G251">
      <v>39190.6</v>
    </oc>
    <nc r="G251"/>
  </rcc>
  <rcc rId="16428" sId="1">
    <oc r="D252">
      <f>D251-D246</f>
    </oc>
    <nc r="D252"/>
  </rcc>
  <rcc rId="16429" sId="1">
    <oc r="E252">
      <f>E251-E246</f>
    </oc>
    <nc r="E252"/>
  </rcc>
  <rcc rId="16430" sId="1">
    <oc r="F252">
      <f>F251-F246</f>
    </oc>
    <nc r="F252"/>
  </rcc>
  <rcc rId="16431" sId="1">
    <oc r="G252">
      <f>G251-G246</f>
    </oc>
    <nc r="G252"/>
  </rcc>
  <rcc rId="16432" sId="1">
    <oc r="D253">
      <v>190</v>
    </oc>
    <nc r="D253"/>
  </rcc>
  <rcc rId="16433" sId="1">
    <oc r="E253">
      <v>2400</v>
    </oc>
    <nc r="E253"/>
  </rcc>
  <rcc rId="16434" sId="3">
    <oc r="D252">
      <v>38</v>
    </oc>
    <nc r="D252"/>
  </rcc>
  <rcc rId="16435" sId="3">
    <oc r="E252">
      <v>1904</v>
    </oc>
    <nc r="E252"/>
  </rcc>
  <rcc rId="16436" sId="3">
    <oc r="D253">
      <v>503</v>
    </oc>
    <nc r="D253"/>
  </rcc>
  <rcc rId="16437" sId="3">
    <oc r="E253">
      <v>33668.800000000003</v>
    </oc>
    <nc r="E253"/>
  </rcc>
  <rcc rId="16438" sId="3">
    <oc r="D254">
      <f>D246+D252-D253</f>
    </oc>
    <nc r="D254"/>
  </rcc>
  <rcc rId="16439" sId="3">
    <oc r="E254">
      <f>E246+E252-E253</f>
    </oc>
    <nc r="E254"/>
  </rcc>
  <rcc rId="16440" sId="3">
    <oc r="D255">
      <f>D254-D252</f>
    </oc>
    <nc r="D255"/>
  </rcc>
  <rcc rId="16441" sId="3">
    <oc r="E255">
      <f>E254-E252</f>
    </oc>
    <nc r="E255"/>
  </rcc>
  <rcc rId="16442" sId="3">
    <oc r="C251" t="inlineStr">
      <is>
        <t>раисаткины</t>
      </is>
    </oc>
    <nc r="C251"/>
  </rcc>
  <rcc rId="16443" sId="3">
    <oc r="C252" t="inlineStr">
      <is>
        <t>мои</t>
      </is>
    </oc>
    <nc r="C252"/>
  </rcc>
  <rcc rId="16444" sId="3">
    <nc r="G251">
      <v>21655.5</v>
    </nc>
  </rcc>
  <rfmt sheetId="3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5" sId="3">
    <oc r="I250" t="inlineStr">
      <is>
        <t>Расторгнутые договора</t>
      </is>
    </oc>
    <nc r="I250"/>
  </rcc>
  <rcc rId="16446" sId="3">
    <nc r="J251">
      <v>178</v>
    </nc>
  </rcc>
  <rfmt sheetId="3" sqref="J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7" sId="3">
    <nc r="K251">
      <v>8664.2000000000007</v>
    </nc>
  </rcc>
  <rfmt sheetId="3" sqref="D251:K251" start="0" length="2147483647">
    <dxf>
      <font>
        <b/>
      </font>
    </dxf>
  </rfmt>
  <rfmt sheetId="3" sqref="D252:I258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6590" sId="3" numFmtId="4">
    <oc r="F136">
      <v>2</v>
    </oc>
    <nc r="F136"/>
  </rcc>
  <rcc rId="16591" sId="3" numFmtId="4">
    <oc r="G136">
      <v>36</v>
    </oc>
    <nc r="G136"/>
  </rcc>
  <rcc rId="16592" sId="3" numFmtId="4">
    <oc r="E129">
      <v>65</v>
    </oc>
    <nc r="E129">
      <v>165</v>
    </nc>
  </rcc>
  <rcc rId="16593" sId="3" numFmtId="4">
    <oc r="E130">
      <v>25</v>
    </oc>
    <nc r="E130">
      <v>123</v>
    </nc>
  </rcc>
  <rcc rId="16594" sId="3" numFmtId="4">
    <oc r="E125">
      <v>10</v>
    </oc>
    <nc r="E125">
      <v>98</v>
    </nc>
  </rcc>
  <rcc rId="16595" sId="3" numFmtId="4">
    <oc r="F125">
      <v>1</v>
    </oc>
    <nc r="F125"/>
  </rcc>
  <rcc rId="16596" sId="3" numFmtId="4">
    <oc r="G125">
      <v>10</v>
    </oc>
    <nc r="G125"/>
  </rcc>
  <rcc rId="16597" sId="3" numFmtId="4">
    <oc r="F118">
      <v>7</v>
    </oc>
    <nc r="F118">
      <v>2</v>
    </nc>
  </rcc>
  <rcc rId="16598" sId="3" numFmtId="4">
    <oc r="G118">
      <v>1295</v>
    </oc>
    <nc r="G118">
      <v>120</v>
    </nc>
  </rcc>
  <rcc rId="16599" sId="3" numFmtId="4">
    <oc r="G117">
      <v>2143</v>
    </oc>
    <nc r="G117">
      <v>1210</v>
    </nc>
  </rcc>
  <rcc rId="16600" sId="3" numFmtId="4">
    <oc r="F117">
      <v>18</v>
    </oc>
    <nc r="F117">
      <v>9</v>
    </nc>
  </rcc>
  <rcc rId="16601" sId="3" numFmtId="4">
    <oc r="F114">
      <v>10</v>
    </oc>
    <nc r="F114">
      <v>4</v>
    </nc>
  </rcc>
  <rcc rId="16602" sId="3" numFmtId="4">
    <oc r="G114">
      <v>976</v>
    </oc>
    <nc r="G114">
      <v>430</v>
    </nc>
  </rcc>
  <rcc rId="16603" sId="3" numFmtId="4">
    <oc r="F111">
      <v>6</v>
    </oc>
    <nc r="F111">
      <v>2</v>
    </nc>
  </rcc>
  <rcc rId="16604" sId="3" numFmtId="4">
    <oc r="G111">
      <v>148</v>
    </oc>
    <nc r="G111">
      <v>60</v>
    </nc>
  </rcc>
  <rcc rId="16605" sId="3" numFmtId="4">
    <oc r="E111">
      <f>40+7+50+35+10+6</f>
    </oc>
    <nc r="E111">
      <v>460</v>
    </nc>
  </rcc>
  <rcc rId="16606" sId="3" numFmtId="4">
    <oc r="F109">
      <v>6</v>
    </oc>
    <nc r="F109">
      <v>5</v>
    </nc>
  </rcc>
  <rcc rId="16607" sId="3" numFmtId="4">
    <oc r="G109">
      <v>163</v>
    </oc>
    <nc r="G109">
      <v>105</v>
    </nc>
  </rcc>
  <rcc rId="16608" sId="3" numFmtId="4">
    <oc r="F156">
      <v>4</v>
    </oc>
    <nc r="F156">
      <v>1</v>
    </nc>
  </rcc>
  <rcc rId="16609" sId="3" numFmtId="4">
    <oc r="G156">
      <v>220</v>
    </oc>
    <nc r="G156">
      <v>20</v>
    </nc>
  </rcc>
  <rcc rId="16610" sId="3" numFmtId="4">
    <oc r="E156">
      <f>20+180+10+10</f>
    </oc>
    <nc r="E156">
      <v>630</v>
    </nc>
  </rcc>
  <rcc rId="16611" sId="3" numFmtId="4">
    <oc r="E160">
      <v>20</v>
    </oc>
    <nc r="E160">
      <v>90</v>
    </nc>
  </rcc>
  <rcc rId="16612" sId="3">
    <oc r="E161">
      <v>10</v>
    </oc>
    <nc r="E161">
      <v>75</v>
    </nc>
  </rcc>
  <rcc rId="16613" sId="3" numFmtId="4">
    <oc r="E162">
      <v>10</v>
    </oc>
    <nc r="E162">
      <v>63</v>
    </nc>
  </rcc>
  <rcc rId="16614" sId="3" numFmtId="4">
    <oc r="E164">
      <v>10</v>
    </oc>
    <nc r="E164">
      <v>75</v>
    </nc>
  </rcc>
  <rcc rId="16615" sId="3" numFmtId="4">
    <oc r="E169">
      <f>60+15+6</f>
    </oc>
    <nc r="E169">
      <v>190</v>
    </nc>
  </rcc>
  <rcc rId="16616" sId="3" numFmtId="4">
    <oc r="E170">
      <f>20+60</f>
    </oc>
    <nc r="E170">
      <v>180</v>
    </nc>
  </rcc>
  <rcc rId="16617" sId="3">
    <oc r="E173">
      <f>15+20</f>
    </oc>
    <nc r="E173">
      <v>135</v>
    </nc>
  </rcc>
  <rcc rId="16618" sId="3" numFmtId="4">
    <oc r="E171">
      <f>10+10</f>
    </oc>
    <nc r="E171">
      <v>240</v>
    </nc>
  </rcc>
  <rcc rId="16619" sId="3" numFmtId="4">
    <oc r="E93">
      <f>10+15</f>
    </oc>
    <nc r="E93">
      <v>125</v>
    </nc>
  </rcc>
  <rcc rId="16620" sId="3" numFmtId="4">
    <oc r="E92">
      <v>15</v>
    </oc>
    <nc r="E92">
      <v>114</v>
    </nc>
  </rcc>
  <rcc rId="16621" sId="3" numFmtId="4">
    <oc r="F93">
      <v>2</v>
    </oc>
    <nc r="F93">
      <v>1</v>
    </nc>
  </rcc>
  <rcc rId="16622" sId="3" numFmtId="4">
    <oc r="F90">
      <v>2</v>
    </oc>
    <nc r="F90">
      <v>1</v>
    </nc>
  </rcc>
  <rcc rId="16623" sId="3" numFmtId="4">
    <oc r="E90">
      <f>10+10</f>
    </oc>
    <nc r="E90">
      <v>305</v>
    </nc>
  </rcc>
  <rcc rId="16624" sId="3" numFmtId="4">
    <oc r="E87">
      <f>15+10+10</f>
    </oc>
    <nc r="E87">
      <v>340</v>
    </nc>
  </rcc>
  <rcc rId="16625" sId="3" numFmtId="4">
    <oc r="F86">
      <v>2</v>
    </oc>
    <nc r="F86"/>
  </rcc>
  <rcc rId="16626" sId="3" numFmtId="4">
    <oc r="G86">
      <v>25</v>
    </oc>
    <nc r="G86"/>
  </rcc>
  <rcc rId="16627" sId="3" numFmtId="4">
    <oc r="F81">
      <v>4</v>
    </oc>
    <nc r="F81"/>
  </rcc>
  <rcc rId="16628" sId="3" numFmtId="4">
    <oc r="G81">
      <v>43</v>
    </oc>
    <nc r="G81"/>
  </rcc>
  <rcc rId="16629" sId="3" numFmtId="4">
    <oc r="E81">
      <f>8+10+15+10</f>
    </oc>
    <nc r="E81">
      <v>145</v>
    </nc>
  </rcc>
  <rcc rId="16630" sId="3" numFmtId="4">
    <oc r="E82">
      <v>5</v>
    </oc>
    <nc r="E82">
      <v>25</v>
    </nc>
  </rcc>
  <rcc rId="16631" sId="3" numFmtId="4">
    <oc r="E83">
      <v>3</v>
    </oc>
    <nc r="E83">
      <v>45</v>
    </nc>
  </rcc>
  <rcc rId="16632" sId="3" numFmtId="4">
    <oc r="E85">
      <v>15</v>
    </oc>
    <nc r="E85">
      <v>35</v>
    </nc>
  </rcc>
  <rcc rId="16633" sId="3" numFmtId="4">
    <oc r="E69">
      <f>15+10</f>
    </oc>
    <nc r="E69">
      <v>125</v>
    </nc>
  </rcc>
  <rcc rId="16634" sId="3" numFmtId="4">
    <oc r="G68">
      <f>65+155</f>
    </oc>
    <nc r="G68">
      <v>20</v>
    </nc>
  </rcc>
  <rcc rId="16635" sId="3" numFmtId="4">
    <oc r="F70">
      <v>4</v>
    </oc>
    <nc r="F7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6040" sId="4" numFmtId="4">
    <oc r="D106">
      <v>3</v>
    </oc>
    <nc r="D106">
      <v>4</v>
    </nc>
  </rcc>
  <rcc rId="16041" sId="4">
    <oc r="E106">
      <f>7+14.5+7</f>
    </oc>
    <nc r="E106">
      <f>7+14.5+7+10</f>
    </nc>
  </rcc>
  <rcc rId="16042" sId="4" numFmtId="4">
    <oc r="F106">
      <v>3</v>
    </oc>
    <nc r="F106">
      <v>4</v>
    </nc>
  </rcc>
  <rcc rId="16043" sId="4" numFmtId="4">
    <oc r="G106">
      <v>28.5</v>
    </oc>
    <nc r="G106">
      <v>38.5</v>
    </nc>
  </rcc>
  <rcc rId="16044" sId="4" numFmtId="4">
    <oc r="D104">
      <v>25</v>
    </oc>
    <nc r="D104">
      <v>27</v>
    </nc>
  </rcc>
  <rcc rId="16045" sId="4">
    <oc r="E104">
      <f>5+70+5+13+5+5+8+10+5+8+15+12+5+5+10+5+5+12+5+10+5+5+30+13+10</f>
    </oc>
    <nc r="E104">
      <f>5+70+5+13+5+5+8+10+5+8+15+12+5+5+10+5+5+12+5+10+5+5+30+13+10+3+8</f>
    </nc>
  </rcc>
  <rcc rId="16046" sId="4" numFmtId="4">
    <oc r="F104">
      <v>25</v>
    </oc>
    <nc r="F104">
      <v>27</v>
    </nc>
  </rcc>
  <rcc rId="16047" sId="4" numFmtId="4">
    <oc r="G104">
      <v>281</v>
    </oc>
    <nc r="G104">
      <v>292</v>
    </nc>
  </rcc>
  <rcc rId="16048" sId="4" numFmtId="4">
    <oc r="D139">
      <v>10</v>
    </oc>
    <nc r="D139">
      <v>11</v>
    </nc>
  </rcc>
  <rcc rId="16049" sId="4">
    <oc r="E139">
      <f>8+14+13+3+5+12+5+5+5+13</f>
    </oc>
    <nc r="E139">
      <f>8+14+13+3+5+12+5+5+5+13+8</f>
    </nc>
  </rcc>
  <rcc rId="16050" sId="4" numFmtId="4">
    <oc r="F139">
      <v>10</v>
    </oc>
    <nc r="F139">
      <v>11</v>
    </nc>
  </rcc>
  <rcc rId="16051" sId="4" numFmtId="4">
    <oc r="G139">
      <v>83</v>
    </oc>
    <nc r="G139">
      <v>91</v>
    </nc>
  </rcc>
  <rcc rId="16052" sId="4" numFmtId="4">
    <oc r="D42">
      <v>4</v>
    </oc>
    <nc r="D42">
      <v>5</v>
    </nc>
  </rcc>
  <rcc rId="16053" sId="4">
    <oc r="E42">
      <f>12+6+12+15</f>
    </oc>
    <nc r="E42">
      <f>12+6+12+15+12</f>
    </nc>
  </rcc>
  <rcc rId="16054" sId="4" numFmtId="4">
    <oc r="F42">
      <v>4</v>
    </oc>
    <nc r="F42">
      <v>5</v>
    </nc>
  </rcc>
  <rcc rId="16055" sId="4" numFmtId="4">
    <oc r="G42">
      <v>45</v>
    </oc>
    <nc r="G42">
      <v>57</v>
    </nc>
  </rcc>
  <rcc rId="16056" sId="4" numFmtId="4">
    <oc r="D83">
      <v>4</v>
    </oc>
    <nc r="D83">
      <v>6</v>
    </nc>
  </rcc>
  <rcc rId="16057" sId="4">
    <oc r="E83">
      <f>8+2.5+12+6</f>
    </oc>
    <nc r="E83">
      <f>8+2.5+12+6+3+2.5</f>
    </nc>
  </rcc>
  <rcc rId="16058" sId="4" numFmtId="4">
    <oc r="F83">
      <v>4</v>
    </oc>
    <nc r="F83">
      <v>6</v>
    </nc>
  </rcc>
  <rcc rId="16059" sId="4" numFmtId="4">
    <oc r="G83">
      <v>28.5</v>
    </oc>
    <nc r="G83">
      <v>34</v>
    </nc>
  </rcc>
  <rcc rId="16060" sId="4" numFmtId="4">
    <nc r="E48">
      <v>5</v>
    </nc>
  </rcc>
  <rcc rId="16061" sId="4" numFmtId="4">
    <nc r="G48">
      <v>5</v>
    </nc>
  </rcc>
  <rcc rId="16062" sId="3" numFmtId="4">
    <nc r="D135">
      <v>1</v>
    </nc>
  </rcc>
  <rcc rId="16063" sId="3" numFmtId="4">
    <nc r="E135">
      <v>100</v>
    </nc>
  </rcc>
  <rcc rId="16064" sId="3" numFmtId="4">
    <nc r="F135">
      <v>1</v>
    </nc>
  </rcc>
  <rcc rId="16065" sId="3" numFmtId="4">
    <nc r="G135">
      <v>100</v>
    </nc>
  </rcc>
  <rcc rId="16066" sId="3" numFmtId="4">
    <nc r="D82">
      <v>1</v>
    </nc>
  </rcc>
  <rcc rId="16067" sId="3" numFmtId="4">
    <nc r="E82">
      <v>5</v>
    </nc>
  </rcc>
  <rcc rId="16068" sId="3" numFmtId="4">
    <nc r="F82">
      <v>1</v>
    </nc>
  </rcc>
  <rcc rId="16069" sId="3" numFmtId="4">
    <nc r="G82">
      <v>5</v>
    </nc>
  </rcc>
  <rcc rId="16070" sId="3" numFmtId="4">
    <oc r="D108">
      <v>8</v>
    </oc>
    <nc r="D108">
      <v>9</v>
    </nc>
  </rcc>
  <rcc rId="16071" sId="3">
    <oc r="E108">
      <f>10+10+15+55+6+60+85+65</f>
    </oc>
    <nc r="E108">
      <f>10+10+15+55+6+60+85+65+70</f>
    </nc>
  </rcc>
  <rcc rId="16072" sId="3" numFmtId="4">
    <oc r="F108">
      <v>8</v>
    </oc>
    <nc r="F108">
      <v>9</v>
    </nc>
  </rcc>
  <rcc rId="16073" sId="3" numFmtId="4">
    <oc r="G108">
      <v>306</v>
    </oc>
    <nc r="G108">
      <v>376</v>
    </nc>
  </rcc>
  <rcc rId="16074" sId="3" numFmtId="4">
    <oc r="D117">
      <v>17</v>
    </oc>
    <nc r="D117">
      <v>18</v>
    </nc>
  </rcc>
  <rcc rId="16075" sId="3">
    <oc r="E117">
      <f>360+15+320+20+155+360+80+60+15+54+80+50+10+10+200+60+194</f>
    </oc>
    <nc r="E117">
      <f>360+15+320+20+155+360+80+60+15+54+80+50+10+10+200+60+194+100</f>
    </nc>
  </rcc>
  <rcc rId="16076" sId="3" numFmtId="4">
    <oc r="F117">
      <v>17</v>
    </oc>
    <nc r="F117">
      <v>18</v>
    </nc>
  </rcc>
  <rcc rId="16077" sId="3" numFmtId="4">
    <oc r="G117">
      <v>2043</v>
    </oc>
    <nc r="G117">
      <v>2143</v>
    </nc>
  </rcc>
  <rcc rId="16078" sId="3" numFmtId="4">
    <nc r="D91">
      <v>1</v>
    </nc>
  </rcc>
  <rcc rId="16079" sId="3" numFmtId="4">
    <nc r="E91">
      <v>15</v>
    </nc>
  </rcc>
  <rcc rId="16080" sId="3" numFmtId="4">
    <nc r="F91">
      <v>1</v>
    </nc>
  </rcc>
  <rcc rId="16081" sId="3" numFmtId="4">
    <nc r="G91">
      <v>15</v>
    </nc>
  </rcc>
  <rcc rId="16082" sId="4" numFmtId="4">
    <oc r="D36">
      <v>63</v>
    </oc>
    <nc r="D36">
      <v>67</v>
    </nc>
  </rcc>
  <rcc rId="16083" sId="4">
    <oc r="E36">
      <f>5+6+5+2+5+10+3+5+2+14+5+6+2+6+5+3+2.5+10+1+2+3+2+1.5+14+2.5+2+3+3+5+14.5+5+5+15+15+10+10+15+4+3.5+7+2+20+5+15+2+8+7+10+6+5+8+15+11.5+5+3+10+5+2+15+15+15+121.9+5</f>
    </oc>
    <nc r="E36">
      <f>5+6+5+2+5+10+3+5+2+14+5+6+2+6+5+3+2.5+10+1+2+3+2+1.5+14+2.5+2+3+3+5+14.5+5+5+15+15+10+10+15+4+3.5+7+2+20+5+15+2+8+7+10+6+5+8+15+11.5+5+3+10+5+2+15+15+15+121.9+5+5+8+15+15</f>
    </nc>
  </rcc>
  <rcc rId="16084" sId="4" numFmtId="4">
    <oc r="F36">
      <v>63</v>
    </oc>
    <nc r="F36">
      <v>67</v>
    </nc>
  </rcc>
  <rcc rId="16085" sId="4" numFmtId="4">
    <oc r="G36">
      <v>550.9</v>
    </oc>
    <nc r="G36">
      <v>593.9</v>
    </nc>
  </rcc>
  <rcc rId="16086" sId="4" numFmtId="4">
    <oc r="D37">
      <v>15</v>
    </oc>
    <nc r="D37">
      <v>16</v>
    </nc>
  </rcc>
  <rcc rId="16087" sId="4">
    <oc r="E37">
      <f>10+10+15+6+2+4+3+2+2.5+3+5+10+15+15+3</f>
    </oc>
    <nc r="E37">
      <f>10+10+15+6+2+4+3+2+2.5+3+5+10+15+15+3+15</f>
    </nc>
  </rcc>
  <rcc rId="16088" sId="4" numFmtId="4">
    <oc r="F37">
      <v>15</v>
    </oc>
    <nc r="F37">
      <v>16</v>
    </nc>
  </rcc>
  <rcc rId="16089" sId="4" numFmtId="4">
    <oc r="G37">
      <v>105.5</v>
    </oc>
    <nc r="G37">
      <v>120.5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6642" sId="3" numFmtId="4">
    <oc r="E218">
      <v>4.4000000000000004</v>
    </oc>
    <nc r="E218">
      <v>140</v>
    </nc>
  </rcc>
  <rcc rId="16643" sId="3" numFmtId="4">
    <oc r="E219">
      <v>44</v>
    </oc>
    <nc r="E219">
      <v>260</v>
    </nc>
  </rcc>
  <rcc rId="16644" sId="3" numFmtId="4">
    <oc r="E223">
      <v>15</v>
    </oc>
    <nc r="E223">
      <v>100</v>
    </nc>
  </rcc>
  <rcc rId="16645" sId="3" numFmtId="4">
    <oc r="E204">
      <v>96</v>
    </oc>
    <nc r="E204">
      <v>296</v>
    </nc>
  </rcc>
  <rcc rId="16646" sId="3" numFmtId="4">
    <oc r="F204">
      <v>1</v>
    </oc>
    <nc r="F204"/>
  </rcc>
  <rcc rId="16647" sId="3" numFmtId="4">
    <oc r="G204">
      <v>96</v>
    </oc>
    <nc r="G204"/>
  </rcc>
  <rcc rId="16648" sId="3" numFmtId="4">
    <oc r="G188">
      <v>90</v>
    </oc>
    <nc r="G188">
      <v>10</v>
    </nc>
  </rcc>
  <rcc rId="16649" sId="3" numFmtId="4">
    <oc r="E136">
      <f>10+26</f>
    </oc>
    <nc r="E136">
      <v>336</v>
    </nc>
  </rcc>
  <rcc rId="16650" sId="3" numFmtId="4">
    <oc r="E106">
      <f>15+8+15+15+10</f>
    </oc>
    <nc r="E106">
      <v>540</v>
    </nc>
  </rcc>
  <rcc rId="16651" sId="3">
    <oc r="E108">
      <f>10+10+15+55+6+60+85+65+70</f>
    </oc>
    <nc r="E108">
      <f>10+10+15+55+6+60+85+65+70+300</f>
    </nc>
  </rcc>
  <rcc rId="16652" sId="3">
    <oc r="E110">
      <f>15+25+15</f>
    </oc>
    <nc r="E110">
      <f>15+25+15+200</f>
    </nc>
  </rcc>
  <rcc rId="16653" sId="3" numFmtId="4">
    <oc r="G63">
      <v>785</v>
    </oc>
    <nc r="G63">
      <v>385</v>
    </nc>
  </rcc>
  <rcc rId="16654" sId="3" numFmtId="4">
    <oc r="F63">
      <v>5</v>
    </oc>
    <nc r="F63">
      <v>3</v>
    </nc>
  </rcc>
  <rcc rId="16655" sId="3" numFmtId="4">
    <oc r="E24">
      <v>10</v>
    </oc>
    <nc r="E24">
      <v>100</v>
    </nc>
  </rcc>
  <rcc rId="16656" sId="3" numFmtId="4">
    <oc r="E28">
      <f>70+400</f>
    </oc>
    <nc r="E28">
      <v>970</v>
    </nc>
  </rcc>
  <rcc rId="16657" sId="3" numFmtId="4">
    <oc r="F28">
      <v>2</v>
    </oc>
    <nc r="F28">
      <v>1</v>
    </nc>
  </rcc>
  <rcc rId="16658" sId="3" numFmtId="4">
    <oc r="F30">
      <v>10</v>
    </oc>
    <nc r="F30">
      <v>8</v>
    </nc>
  </rcc>
  <rcc rId="16659" sId="3" numFmtId="4">
    <oc r="G40">
      <v>60</v>
    </oc>
    <nc r="G40">
      <v>120</v>
    </nc>
  </rcc>
  <rcc rId="16660" sId="3" numFmtId="4">
    <oc r="F41">
      <v>7</v>
    </oc>
    <nc r="F41">
      <v>5</v>
    </nc>
  </rcc>
  <rcc rId="16661" sId="3" numFmtId="4">
    <oc r="G43">
      <v>123</v>
    </oc>
    <nc r="G43">
      <v>220</v>
    </nc>
  </rcc>
  <rcc rId="16662" sId="3" numFmtId="4">
    <oc r="F26">
      <v>8</v>
    </oc>
    <nc r="F26">
      <v>6</v>
    </nc>
  </rcc>
  <rcc rId="16663" sId="3" numFmtId="4">
    <oc r="G24">
      <v>10</v>
    </oc>
    <nc r="G24">
      <v>100</v>
    </nc>
  </rcc>
  <rcc rId="16664" sId="3" numFmtId="4">
    <oc r="F48">
      <v>8</v>
    </oc>
    <nc r="F48">
      <v>4</v>
    </nc>
  </rcc>
  <rcc rId="16665" sId="3" numFmtId="4">
    <oc r="G45">
      <v>95</v>
    </oc>
    <nc r="G45">
      <v>272</v>
    </nc>
  </rcc>
  <rcc rId="16666" sId="3">
    <oc r="E161">
      <v>75</v>
    </oc>
    <nc r="E161">
      <v>175</v>
    </nc>
  </rcc>
  <rcc rId="16667" sId="3" numFmtId="4">
    <oc r="F147">
      <v>2</v>
    </oc>
    <nc r="F147">
      <v>1</v>
    </nc>
  </rcc>
  <rcc rId="16668" sId="3" numFmtId="4">
    <oc r="E147">
      <f>10+10</f>
    </oc>
    <nc r="E147">
      <v>120</v>
    </nc>
  </rcc>
  <rcc rId="16669" sId="3" numFmtId="4">
    <oc r="E85">
      <v>35</v>
    </oc>
    <nc r="E85">
      <v>145</v>
    </nc>
  </rcc>
  <rcc rId="16670" sId="3" numFmtId="4">
    <oc r="E86">
      <f>15+10</f>
    </oc>
    <nc r="E86">
      <v>148</v>
    </nc>
  </rcc>
  <rcc rId="16671" sId="3" numFmtId="4">
    <oc r="E88">
      <v>15</v>
    </oc>
    <nc r="E88">
      <v>65</v>
    </nc>
  </rcc>
  <rcc rId="16672" sId="3" numFmtId="4">
    <oc r="E91">
      <v>15</v>
    </oc>
    <nc r="E91">
      <v>85</v>
    </nc>
  </rcc>
  <rcc rId="16673" sId="3" numFmtId="4">
    <oc r="E78">
      <v>55</v>
    </oc>
    <nc r="E78">
      <v>320</v>
    </nc>
  </rcc>
  <rcc rId="16674" sId="3" numFmtId="4">
    <oc r="F58">
      <v>5</v>
    </oc>
    <nc r="F58">
      <v>4</v>
    </nc>
  </rcc>
  <rcc rId="16675" sId="3" numFmtId="4">
    <oc r="E45">
      <f>50+45</f>
    </oc>
    <nc r="E45">
      <v>470</v>
    </nc>
  </rcc>
  <rcc rId="16676" sId="3" numFmtId="4">
    <oc r="E133">
      <v>4.4000000000000004</v>
    </oc>
    <nc r="E133">
      <v>32</v>
    </nc>
  </rcc>
  <rcc rId="16677" sId="3" numFmtId="4">
    <oc r="F118">
      <v>2</v>
    </oc>
    <nc r="F118">
      <v>3</v>
    </nc>
  </rcc>
  <rcc rId="16678" sId="3" numFmtId="4">
    <oc r="E115">
      <v>4.4000000000000004</v>
    </oc>
    <nc r="E115">
      <v>100</v>
    </nc>
  </rcc>
  <rcc rId="16679" sId="3" numFmtId="4">
    <oc r="E81">
      <v>145</v>
    </oc>
    <nc r="E81">
      <v>654</v>
    </nc>
  </rcc>
  <rcc rId="16680" sId="3" numFmtId="4">
    <oc r="E79">
      <v>10</v>
    </oc>
    <nc r="E79">
      <v>90</v>
    </nc>
  </rcc>
  <rcc rId="16681" sId="3">
    <oc r="E67">
      <f>41+15+15+155+50+15+60+50+250+100</f>
    </oc>
    <nc r="E67">
      <f>41+15+15+155+50+15+60+50+250+100+300+250</f>
    </nc>
  </rcc>
  <rcc rId="16682" sId="3">
    <oc r="E26">
      <f>80+100+200+1100</f>
    </oc>
    <nc r="E26">
      <f>80+100+200+1100+120</f>
    </nc>
  </rcc>
  <rcc rId="16683" sId="3" numFmtId="4">
    <oc r="E30">
      <f>30+4.4+15+10+30+15+10+5+150+10</f>
    </oc>
    <nc r="E30">
      <v>2300</v>
    </nc>
  </rcc>
  <rcc rId="16684" sId="3" numFmtId="4">
    <oc r="E37">
      <f>60+15+15</f>
    </oc>
    <nc r="E37">
      <v>940</v>
    </nc>
  </rcc>
  <rcc rId="16685" sId="3" numFmtId="4">
    <oc r="E41">
      <f>10+15+15+20+70+90+30</f>
    </oc>
    <nc r="E41">
      <v>1760</v>
    </nc>
  </rcc>
  <rcc rId="16686" sId="3" numFmtId="4">
    <oc r="E48">
      <f>100+170+100+60+160+63+80+30+50+90+15</f>
    </oc>
    <nc r="E48">
      <v>1918</v>
    </nc>
  </rcc>
  <rcc rId="16687" sId="3">
    <oc r="E51">
      <f>200+40+155+100+80+30+70</f>
    </oc>
    <nc r="E51">
      <f>200+40+155+100+80+30+70+300</f>
    </nc>
  </rcc>
  <rcc rId="16688" sId="3" numFmtId="4">
    <oc r="E208">
      <v>789</v>
    </oc>
    <nc r="E208">
      <v>3789</v>
    </nc>
  </rcc>
  <rcc rId="16689" sId="3" numFmtId="4">
    <oc r="E199">
      <v>40</v>
    </oc>
    <nc r="E199">
      <v>400</v>
    </nc>
  </rcc>
  <rcc rId="16690" sId="3" numFmtId="4">
    <oc r="E201">
      <f>10+15+10</f>
    </oc>
    <nc r="E201">
      <v>535</v>
    </nc>
  </rcc>
  <rcc rId="16691" sId="3" numFmtId="4">
    <oc r="E156">
      <v>630</v>
    </oc>
    <nc r="E156">
      <v>1830</v>
    </nc>
  </rcc>
  <rcc rId="16692" sId="3" numFmtId="4">
    <oc r="E105">
      <v>554</v>
    </oc>
    <nc r="E105">
      <v>1954</v>
    </nc>
  </rcc>
  <rcc rId="16693" sId="3">
    <oc r="E104">
      <f>350+130+70+160+200+65+8+10+160+15+200+20+15+80+3+500</f>
    </oc>
    <nc r="E104">
      <f>350+130+70+160+200+65+8+10+160+15+200+20+15+80+3+500+400+700</f>
    </nc>
  </rcc>
  <rcc rId="16694" sId="3" numFmtId="4">
    <oc r="E77">
      <f>15+5+10+10+100</f>
    </oc>
    <nc r="E77">
      <v>740</v>
    </nc>
  </rcc>
  <rcc rId="16695" sId="3" numFmtId="4">
    <oc r="E70">
      <v>256</v>
    </oc>
    <nc r="E70">
      <v>645</v>
    </nc>
  </rcc>
  <rcc rId="16696" sId="3">
    <oc r="E36">
      <f>50+150+18+160+90+200+75+15+150+50+86+20+6+400+15+15+40+55</f>
    </oc>
    <nc r="E36">
      <f>50+150+18+160+90+200+75+15+150+50+86+20+6+400+15+15+40+55+300</f>
    </nc>
  </rcc>
  <rcc rId="16697" sId="3">
    <oc r="E109">
      <f>30+60+20+10+20+15+15+86+6</f>
    </oc>
    <nc r="E109">
      <f>30+60+20+10+20+15+15+86+6+300+268</f>
    </nc>
  </rcc>
  <rcc rId="16698" sId="3">
    <oc r="E35">
      <f>15+100+25+20+20+25+160+45+15+90+30+120+160+10</f>
    </oc>
    <nc r="E35">
      <f>15+100+25+20+20+25+160+45+15+90+30+120+160+10+200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6412" sId="4" numFmtId="4">
    <oc r="D189">
      <v>5</v>
    </oc>
    <nc r="D189"/>
  </rcc>
  <rcc rId="16413" sId="4" numFmtId="4">
    <oc r="E189">
      <v>45</v>
    </oc>
    <nc r="E189"/>
  </rcc>
  <rcc rId="16414" sId="4" numFmtId="4">
    <oc r="F189">
      <v>5</v>
    </oc>
    <nc r="F189"/>
  </rcc>
  <rcc rId="16415" sId="4" numFmtId="4">
    <oc r="G189">
      <v>45</v>
    </oc>
    <nc r="G189"/>
  </rcc>
  <rcc rId="16416" sId="4">
    <nc r="D251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cc rId="15986" sId="4" numFmtId="4">
    <oc r="D152">
      <v>11</v>
    </oc>
    <nc r="D152">
      <v>12</v>
    </nc>
  </rcc>
  <rcc rId="15987" sId="4">
    <oc r="E152">
      <f>5+4+10+5+5+15+5+6+5+6+6</f>
    </oc>
    <nc r="E152">
      <f>5+4+10+5+5+15+5+6+5+6+6+5</f>
    </nc>
  </rcc>
  <rcc rId="15988" sId="4" numFmtId="4">
    <oc r="F152">
      <v>11</v>
    </oc>
    <nc r="F152">
      <v>12</v>
    </nc>
  </rcc>
  <rcc rId="15989" sId="4" numFmtId="4">
    <oc r="G152">
      <v>72</v>
    </oc>
    <nc r="G152">
      <v>77</v>
    </nc>
  </rcc>
  <rcc rId="15990" sId="4" numFmtId="4">
    <oc r="D36">
      <v>62</v>
    </oc>
    <nc r="D36">
      <v>63</v>
    </nc>
  </rcc>
  <rcc rId="15991" sId="4">
    <oc r="E36">
      <f>5+6+5+2+5+10+3+5+2+14+5+6+2+6+5+3+2.5+10+1+2+3+2+1.5+14+2.5+2+3+3+5+14.5+5+5+15+15+10+10+15+4+3.5+7+2+20+5+15+2+8+7+10+6+5+8+15+11.5+5+3+10+5+2+15+15+15+121.9</f>
    </oc>
    <nc r="E36">
      <f>5+6+5+2+5+10+3+5+2+14+5+6+2+6+5+3+2.5+10+1+2+3+2+1.5+14+2.5+2+3+3+5+14.5+5+5+15+15+10+10+15+4+3.5+7+2+20+5+15+2+8+7+10+6+5+8+15+11.5+5+3+10+5+2+15+15+15+121.9+5</f>
    </nc>
  </rcc>
  <rcc rId="15992" sId="4" numFmtId="4">
    <oc r="F36">
      <v>62</v>
    </oc>
    <nc r="F36">
      <v>63</v>
    </nc>
  </rcc>
  <rcc rId="15993" sId="4" numFmtId="4">
    <oc r="G36">
      <v>545.9</v>
    </oc>
    <nc r="G36">
      <v>550.9</v>
    </nc>
  </rcc>
  <rcc rId="15994" sId="4" numFmtId="4">
    <oc r="D63">
      <v>56</v>
    </oc>
    <nc r="D63">
      <v>68</v>
    </nc>
  </rcc>
  <rcc rId="15995" sId="4">
    <oc r="E63">
      <f>10+7+12+8+15+15+4+12+8+8+7+12+7+15+6+6+8+7+5+15+10+3+15+10+10+5+5+15+5+20+14+15+15+10+15+10+15+3+6+6+8+6+3+10+8+15+25+6+5+15+10+25+15+15+15+25</f>
    </oc>
    <nc r="E63">
      <f>10+7+12+8+15+15+4+12+8+8+7+12+7+15+6+6+8+7+5+15+10+3+15+10+10+5+5+15+5+20+14+15+15+10+15+10+15+3+6+6+8+6+3+10+8+15+25+6+5+15+10+25+15+15+15+25+10+10+7+10+8+10+3+7+7+10+5+3</f>
    </nc>
  </rcc>
  <rcc rId="15996" sId="4" numFmtId="4">
    <oc r="F63">
      <v>56</v>
    </oc>
    <nc r="F63">
      <v>68</v>
    </nc>
  </rcc>
  <rcc rId="15997" sId="4" numFmtId="4">
    <oc r="G63">
      <v>600</v>
    </oc>
    <nc r="G63">
      <v>690</v>
    </nc>
  </rcc>
  <rcc rId="15998" sId="4">
    <oc r="D33">
      <v>34</v>
    </oc>
    <nc r="D33">
      <v>35</v>
    </nc>
  </rcc>
  <rcc rId="15999" sId="4">
    <oc r="E33">
      <f>5.5+15+6+4+10+10+6+6+15+10+8+5+6+5+4+12+12+5+5+5+11+14+10+8+12+10+12+13+10+20+9+10+15+6</f>
    </oc>
    <nc r="E33">
      <f>5.5+15+6+4+10+10+6+6+15+10+8+5+6+5+4+12+12+5+5+5+11+14+10+8+12+10+12+13+10+20+9+10+15+6+9</f>
    </nc>
  </rcc>
  <rcc rId="16000" sId="4">
    <oc r="F33">
      <v>33</v>
    </oc>
    <nc r="F33">
      <v>35</v>
    </nc>
  </rcc>
  <rcc rId="16001" sId="4">
    <oc r="G33">
      <v>308.5</v>
    </oc>
    <nc r="G33">
      <v>323.5</v>
    </nc>
  </rcc>
  <rcc rId="16002" sId="4" numFmtId="4">
    <oc r="D35">
      <v>6</v>
    </oc>
    <nc r="D35">
      <v>7</v>
    </nc>
  </rcc>
  <rcc rId="16003" sId="4">
    <oc r="E35">
      <f>6+10+15+3+7+5</f>
    </oc>
    <nc r="E35">
      <f>6+10+15+3+7+5+5</f>
    </nc>
  </rcc>
  <rcc rId="16004" sId="4" numFmtId="4">
    <oc r="F35">
      <v>6</v>
    </oc>
    <nc r="F35">
      <v>7</v>
    </nc>
  </rcc>
  <rcc rId="16005" sId="4" numFmtId="4">
    <oc r="G35">
      <v>46</v>
    </oc>
    <nc r="G35">
      <v>51</v>
    </nc>
  </rcc>
  <rcc rId="16006" sId="4" numFmtId="4">
    <nc r="D70">
      <v>1</v>
    </nc>
  </rcc>
  <rcc rId="16007" sId="4" numFmtId="4">
    <nc r="E70">
      <v>15</v>
    </nc>
  </rcc>
  <rcc rId="16008" sId="4" numFmtId="4">
    <nc r="F70">
      <v>1</v>
    </nc>
  </rcc>
  <rcc rId="16009" sId="4" numFmtId="4">
    <nc r="G70">
      <v>15</v>
    </nc>
  </rcc>
  <rcc rId="16010" sId="4" numFmtId="4">
    <oc r="D71">
      <v>7</v>
    </oc>
    <nc r="D71">
      <v>8</v>
    </nc>
  </rcc>
  <rcc rId="16011" sId="4">
    <oc r="E71">
      <f>5+15+10+10+15+10+5</f>
    </oc>
    <nc r="E71">
      <f>5+15+10+10+15+10+5+12</f>
    </nc>
  </rcc>
  <rcc rId="16012" sId="4" numFmtId="4">
    <oc r="F71">
      <v>7</v>
    </oc>
    <nc r="F71">
      <v>8</v>
    </nc>
  </rcc>
  <rcc rId="16013" sId="4" numFmtId="4">
    <oc r="G71">
      <v>70</v>
    </oc>
    <nc r="G71">
      <v>82</v>
    </nc>
  </rcc>
  <rcc rId="16014" sId="4" numFmtId="4">
    <oc r="D64">
      <v>37</v>
    </oc>
    <nc r="D64">
      <v>38</v>
    </nc>
  </rcc>
  <rcc rId="16015" sId="4">
    <oc r="E64">
      <f>15+15+5+15+15+15+15+8+15+15+15+15+4.5+15+10+15+10+15+15+15+13+15+15+5+5+15+10+5+15+6+6+15+10+15+10+15+15</f>
    </oc>
    <nc r="E64">
      <f>15+15+5+15+15+15+15+8+15+15+15+15+4.5+15+10+15+10+15+15+15+13+15+15+5+5+15+10+5+15+6+6+15+10+15+10+15+15+7</f>
    </nc>
  </rcc>
  <rcc rId="16016" sId="4" numFmtId="4">
    <oc r="F64">
      <v>37</v>
    </oc>
    <nc r="F64">
      <v>38</v>
    </nc>
  </rcc>
  <rcc rId="16017" sId="4" numFmtId="4">
    <oc r="G64">
      <v>452.5</v>
    </oc>
    <nc r="G64">
      <v>459.5</v>
    </nc>
  </rcc>
  <rcc rId="16018" sId="3" numFmtId="4">
    <oc r="D74">
      <v>5</v>
    </oc>
    <nc r="D74">
      <v>6</v>
    </nc>
  </rcc>
  <rcc rId="16019" sId="3">
    <oc r="E74">
      <f>15+15+100+10+100</f>
    </oc>
    <nc r="E74">
      <f>15+15+100+10+100+40</f>
    </nc>
  </rcc>
  <rcc rId="16020" sId="3" numFmtId="4">
    <oc r="F74">
      <v>4</v>
    </oc>
    <nc r="F74">
      <v>6</v>
    </nc>
  </rcc>
  <rcc rId="16021" sId="3" numFmtId="4">
    <oc r="G74">
      <v>140</v>
    </oc>
    <nc r="G74">
      <v>280</v>
    </nc>
  </rcc>
  <rcc rId="16022" sId="3" numFmtId="4">
    <oc r="D51">
      <v>5</v>
    </oc>
    <nc r="D51">
      <v>7</v>
    </nc>
  </rcc>
  <rcc rId="16023" sId="3">
    <oc r="E51">
      <f>200+40+155+100+80</f>
    </oc>
    <nc r="E51">
      <f>200+40+155+100+80+30+70</f>
    </nc>
  </rcc>
  <rcc rId="16024" sId="3" numFmtId="4">
    <oc r="F51">
      <v>5</v>
    </oc>
    <nc r="F51">
      <v>7</v>
    </nc>
  </rcc>
  <rcc rId="16025" sId="3" numFmtId="4">
    <oc r="G51">
      <v>575</v>
    </oc>
    <nc r="G51">
      <v>675</v>
    </nc>
  </rcc>
  <rcc rId="16026" sId="3" numFmtId="4">
    <nc r="D130">
      <v>1</v>
    </nc>
  </rcc>
  <rcc rId="16027" sId="3" numFmtId="4">
    <nc r="E130">
      <v>25</v>
    </nc>
  </rcc>
  <rcc rId="16028" sId="3" numFmtId="4">
    <nc r="F130">
      <v>1</v>
    </nc>
  </rcc>
  <rcc rId="16029" sId="3" numFmtId="4">
    <nc r="G130">
      <v>25</v>
    </nc>
  </rcc>
  <rcc rId="16030" sId="3" numFmtId="4">
    <oc r="D42">
      <v>6</v>
    </oc>
    <nc r="D42">
      <v>7</v>
    </nc>
  </rcc>
  <rcc rId="16031" sId="3">
    <oc r="E42">
      <f>20+170+180+60+1.1+400</f>
    </oc>
    <nc r="E42">
      <f>20+170+180+60+1.1+400+90</f>
    </nc>
  </rcc>
  <rcc rId="16032" sId="3" numFmtId="4">
    <oc r="F42">
      <v>6</v>
    </oc>
    <nc r="F42">
      <v>7</v>
    </nc>
  </rcc>
  <rcc rId="16033" sId="3" numFmtId="4">
    <oc r="G42">
      <v>831.1</v>
    </oc>
    <nc r="G42">
      <v>921.1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16292" sId="1">
    <nc r="D251">
      <v>1271</v>
    </nc>
  </rcc>
  <rcc rId="16293" sId="1">
    <nc r="E251">
      <v>39426.6</v>
    </nc>
  </rcc>
  <rcc rId="16294" sId="1">
    <nc r="F251">
      <v>1264</v>
    </nc>
  </rcc>
  <rcc rId="16295" sId="1">
    <nc r="G251">
      <v>39190.6</v>
    </nc>
  </rcc>
  <rcc rId="16296" sId="1" odxf="1" dxf="1">
    <nc r="D252">
      <f>D246-D251</f>
    </nc>
    <odxf>
      <numFmt numFmtId="0" formatCode="General"/>
    </odxf>
    <ndxf>
      <numFmt numFmtId="3" formatCode="#,##0"/>
    </ndxf>
  </rcc>
  <rcc rId="16297" sId="1" odxf="1" dxf="1">
    <nc r="E252">
      <f>E246-E251</f>
    </nc>
    <odxf>
      <numFmt numFmtId="0" formatCode="General"/>
    </odxf>
    <ndxf>
      <numFmt numFmtId="3" formatCode="#,##0"/>
    </ndxf>
  </rcc>
  <rcc rId="16298" sId="1" odxf="1" dxf="1">
    <nc r="F252">
      <f>F246-F251</f>
    </nc>
    <odxf>
      <numFmt numFmtId="0" formatCode="General"/>
    </odxf>
    <ndxf>
      <numFmt numFmtId="3" formatCode="#,##0"/>
    </ndxf>
  </rcc>
  <rcc rId="16299" sId="1" odxf="1" dxf="1">
    <nc r="G252">
      <f>G246-G251</f>
    </nc>
    <odxf>
      <numFmt numFmtId="0" formatCode="General"/>
    </odxf>
    <ndxf>
      <numFmt numFmtId="3" formatCode="#,##0"/>
    </ndxf>
  </rcc>
  <rcc rId="16300" sId="1">
    <oc r="B254" t="inlineStr">
      <is>
        <t>дошел№ 1127 не занес</t>
      </is>
    </oc>
    <nc r="B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1597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5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6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  <rsnm rId="15983" sheetId="1" oldName="[Сводная по поданным заявкам и заключенным договорам с присоединенной мощностью за сентябрь_2014.xlsx]август 2014г" newName="[Сводная по поданным заявкам и заключенным договорам с присоединенной мощностью за сентябрь_2014.xlsx]сентябрь 2014г"/>
  <rsnm rId="15984" sheetId="3" oldName="[Сводная по поданным заявкам и заключенным договорам с присоединенной мощностью за сентябрь_2014.xlsx]август 2014г. по 6-10" newName="[Сводная по поданным заявкам и заключенным договорам с присоединенной мощностью за сентябрь_2014.xlsx]сентябрь 2014г. по 6-10"/>
  <rsnm rId="15985" sheetId="4" oldName="[Сводная по поданным заявкам и заключенным договорам с присоединенной мощностью за сентябрь_2014.xlsx]август 2014г. по 0,4" newName="[Сводная по поданным заявкам и заключенным договорам с присоединенной мощностью за сентябрь_2014.xlsx]сентябрь 2014г. по 0,4"/>
</revisions>
</file>

<file path=xl/revisions/revisionLog16111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A89BC106-A455-4B61-9A50-DB7F2FC5B7CC}" name="Мамедова Фарида" id="-472689158" dateTime="2014-09-01T14:13:29"/>
  <userInfo guid="{F7EB85F5-5149-4C2F-9CC1-2146782E9316}" name="Мамедова Фарида" id="-472683827" dateTime="2014-10-21T11:25:01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4505D4E7-9021-4C26-8DF2-A0EA4064432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7"/>
      <c r="J1" s="107"/>
      <c r="K1" s="107"/>
      <c r="L1" s="107"/>
      <c r="M1" s="17" t="s">
        <v>16</v>
      </c>
      <c r="N1" s="17"/>
    </row>
    <row r="2" spans="2:15" ht="15.75" x14ac:dyDescent="0.25">
      <c r="B2" t="s">
        <v>0</v>
      </c>
      <c r="I2" s="107"/>
      <c r="J2" s="107"/>
      <c r="K2" s="107"/>
      <c r="L2" s="107"/>
      <c r="M2" s="17" t="s">
        <v>12</v>
      </c>
      <c r="N2" s="17"/>
      <c r="O2" s="17"/>
    </row>
    <row r="3" spans="2:15" ht="15.75" x14ac:dyDescent="0.25">
      <c r="I3" s="107"/>
      <c r="J3" s="107"/>
      <c r="K3" s="107"/>
      <c r="L3" s="107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07"/>
      <c r="J5" s="107"/>
      <c r="K5" s="107"/>
      <c r="L5" s="107"/>
      <c r="M5" s="17" t="s">
        <v>15</v>
      </c>
      <c r="N5" s="17"/>
      <c r="O5" s="17"/>
    </row>
    <row r="6" spans="2:15" ht="15.75" x14ac:dyDescent="0.25">
      <c r="I6" s="107"/>
      <c r="J6" s="107"/>
      <c r="K6" s="107"/>
      <c r="L6" s="107"/>
      <c r="O6" s="17"/>
    </row>
    <row r="7" spans="2:15" ht="15.75" x14ac:dyDescent="0.25">
      <c r="I7" s="107"/>
      <c r="J7" s="107"/>
      <c r="K7" s="107"/>
      <c r="L7" s="107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 x14ac:dyDescent="0.2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 x14ac:dyDescent="0.3">
      <c r="B14" s="108" t="s">
        <v>140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2:15" x14ac:dyDescent="0.2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0" t="s">
        <v>17</v>
      </c>
      <c r="E19" s="120"/>
      <c r="F19" s="120" t="s">
        <v>4</v>
      </c>
      <c r="G19" s="120"/>
      <c r="H19" s="121" t="s">
        <v>5</v>
      </c>
      <c r="I19" s="122"/>
      <c r="J19" s="121" t="s">
        <v>6</v>
      </c>
      <c r="K19" s="122"/>
      <c r="L19" s="113" t="s">
        <v>18</v>
      </c>
      <c r="M19" s="114"/>
      <c r="N19" s="113" t="s">
        <v>19</v>
      </c>
      <c r="O19" s="114"/>
      <c r="P19" s="113" t="s">
        <v>20</v>
      </c>
      <c r="Q19" s="114"/>
    </row>
    <row r="20" spans="1:17" ht="13.5" thickTop="1" x14ac:dyDescent="0.2">
      <c r="A20" s="4">
        <v>1</v>
      </c>
      <c r="B20" s="5">
        <v>2</v>
      </c>
      <c r="C20" s="6">
        <v>3</v>
      </c>
      <c r="D20" s="123">
        <v>4</v>
      </c>
      <c r="E20" s="124"/>
      <c r="F20" s="115">
        <v>5</v>
      </c>
      <c r="G20" s="116"/>
      <c r="H20" s="117">
        <v>6</v>
      </c>
      <c r="I20" s="116"/>
      <c r="J20" s="117">
        <v>7</v>
      </c>
      <c r="K20" s="116"/>
      <c r="L20" s="118">
        <v>8</v>
      </c>
      <c r="M20" s="119"/>
      <c r="N20" s="118">
        <v>9</v>
      </c>
      <c r="O20" s="119"/>
      <c r="P20" s="118">
        <v>10</v>
      </c>
      <c r="Q20" s="119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25" t="s">
        <v>21</v>
      </c>
      <c r="D22" s="126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'сентябрь 2014г. по 6-10'!D23+'сентябрь 2014г. по 0,4'!D20</f>
        <v>0</v>
      </c>
      <c r="E23" s="31">
        <f>'сентябрь 2014г. по 6-10'!E23+'сентябрь 2014г. по 0,4'!E20</f>
        <v>0</v>
      </c>
      <c r="F23" s="31">
        <f>'сентябрь 2014г. по 6-10'!F23+'сентябрь 2014г. по 0,4'!F20</f>
        <v>0</v>
      </c>
      <c r="G23" s="31">
        <f>'сентябрь 2014г. по 6-10'!G23+'сентябрь 2014г. по 0,4'!G20</f>
        <v>0</v>
      </c>
      <c r="H23" s="24">
        <v>2</v>
      </c>
      <c r="I23" s="24">
        <v>11.2</v>
      </c>
      <c r="J23" s="31">
        <f>'сентябрь 2014г. по 6-10'!J23+'сентябрь 2014г. по 0,4'!J20</f>
        <v>0</v>
      </c>
      <c r="K23" s="31">
        <f>'сентябрь 2014г. по 6-10'!K23+'сентябрь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'сентябрь 2014г. по 6-10'!D24+'сентябрь 2014г. по 0,4'!D21</f>
        <v>1</v>
      </c>
      <c r="E24" s="31">
        <f>'сентябрь 2014г. по 6-10'!E24+'сентябрь 2014г. по 0,4'!E21</f>
        <v>100</v>
      </c>
      <c r="F24" s="31">
        <f>'сентябрь 2014г. по 6-10'!F24+'сентябрь 2014г. по 0,4'!F21</f>
        <v>1</v>
      </c>
      <c r="G24" s="31">
        <f>'сентябрь 2014г. по 6-10'!G24+'сентябрь 2014г. по 0,4'!G21</f>
        <v>100</v>
      </c>
      <c r="H24" s="24">
        <v>0</v>
      </c>
      <c r="I24" s="24">
        <v>0</v>
      </c>
      <c r="J24" s="31">
        <f>'сентябрь 2014г. по 6-10'!J24+'сентябрь 2014г. по 0,4'!J21</f>
        <v>31</v>
      </c>
      <c r="K24" s="31">
        <f>'сентябрь 2014г. по 6-10'!K24+'сентябрь 2014г. по 0,4'!K21</f>
        <v>260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'сентябрь 2014г. по 6-10'!D25+'сентябрь 2014г. по 0,4'!D22</f>
        <v>1</v>
      </c>
      <c r="E25" s="31">
        <f>'сентябрь 2014г. по 6-10'!E25+'сентябрь 2014г. по 0,4'!E22</f>
        <v>250</v>
      </c>
      <c r="F25" s="31">
        <f>'сентябрь 2014г. по 6-10'!F25+'сентябрь 2014г. по 0,4'!F22</f>
        <v>0</v>
      </c>
      <c r="G25" s="31">
        <f>'сентябрь 2014г. по 6-10'!G25+'сентябрь 2014г. по 0,4'!G22</f>
        <v>0</v>
      </c>
      <c r="H25" s="24">
        <v>0</v>
      </c>
      <c r="I25" s="24">
        <v>0</v>
      </c>
      <c r="J25" s="31">
        <f>'сентябрь 2014г. по 6-10'!J25+'сентябрь 2014г. по 0,4'!J22</f>
        <v>0</v>
      </c>
      <c r="K25" s="31">
        <f>'сентябрь 2014г. по 6-10'!K25+'сентябрь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'сентябрь 2014г. по 6-10'!D26+'сентябрь 2014г. по 0,4'!D23</f>
        <v>14</v>
      </c>
      <c r="E26" s="31">
        <f>'сентябрь 2014г. по 6-10'!E26+'сентябрь 2014г. по 0,4'!E23</f>
        <v>1700</v>
      </c>
      <c r="F26" s="31">
        <f>'сентябрь 2014г. по 6-10'!F26+'сентябрь 2014г. по 0,4'!F23</f>
        <v>6</v>
      </c>
      <c r="G26" s="31">
        <f>'сентябрь 2014г. по 6-10'!G26+'сентябрь 2014г. по 0,4'!G23</f>
        <v>830</v>
      </c>
      <c r="H26" s="24">
        <v>0</v>
      </c>
      <c r="I26" s="24">
        <v>0</v>
      </c>
      <c r="J26" s="31">
        <f>'сентябрь 2014г. по 6-10'!J26+'сентябрь 2014г. по 0,4'!J23</f>
        <v>3</v>
      </c>
      <c r="K26" s="31">
        <f>'сентябрь 2014г. по 6-10'!K26+'сентябрь 2014г. по 0,4'!K23</f>
        <v>210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'сентябрь 2014г. по 6-10'!D27+'сентябрь 2014г. по 0,4'!D24</f>
        <v>1</v>
      </c>
      <c r="E27" s="31">
        <f>'сентябрь 2014г. по 6-10'!E27+'сентябрь 2014г. по 0,4'!E24</f>
        <v>80</v>
      </c>
      <c r="F27" s="31">
        <f>'сентябрь 2014г. по 6-10'!F27+'сентябрь 2014г. по 0,4'!F24</f>
        <v>0</v>
      </c>
      <c r="G27" s="31">
        <f>'сентябрь 2014г. по 6-10'!G27+'сентябрь 2014г. по 0,4'!G24</f>
        <v>0</v>
      </c>
      <c r="H27" s="24">
        <v>0</v>
      </c>
      <c r="I27" s="24">
        <v>0</v>
      </c>
      <c r="J27" s="31">
        <f>'сентябрь 2014г. по 6-10'!J27+'сентябрь 2014г. по 0,4'!J24</f>
        <v>0</v>
      </c>
      <c r="K27" s="31">
        <f>'сентябрь 2014г. по 6-10'!K27+'сентябрь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'сентябрь 2014г. по 6-10'!D28+'сентябрь 2014г. по 0,4'!D25</f>
        <v>2</v>
      </c>
      <c r="E28" s="31">
        <f>'сентябрь 2014г. по 6-10'!E28+'сентябрь 2014г. по 0,4'!E25</f>
        <v>970</v>
      </c>
      <c r="F28" s="31">
        <f>'сентябрь 2014г. по 6-10'!F28+'сентябрь 2014г. по 0,4'!F25</f>
        <v>1</v>
      </c>
      <c r="G28" s="31">
        <f>'сентябрь 2014г. по 6-10'!G28+'сентябрь 2014г. по 0,4'!G25</f>
        <v>470</v>
      </c>
      <c r="H28" s="24">
        <v>0</v>
      </c>
      <c r="I28" s="24">
        <v>0</v>
      </c>
      <c r="J28" s="31">
        <f>'сентябрь 2014г. по 6-10'!J28+'сентябрь 2014г. по 0,4'!J25</f>
        <v>50</v>
      </c>
      <c r="K28" s="31">
        <f>'сентябрь 2014г. по 6-10'!K28+'сентябрь 2014г. по 0,4'!K25</f>
        <v>390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'сентябрь 2014г. по 6-10'!D29+'сентябрь 2014г. по 0,4'!D26</f>
        <v>1</v>
      </c>
      <c r="E29" s="31">
        <f>'сентябрь 2014г. по 6-10'!E29+'сентябрь 2014г. по 0,4'!E26</f>
        <v>30</v>
      </c>
      <c r="F29" s="31">
        <f>'сентябрь 2014г. по 6-10'!F29+'сентябрь 2014г. по 0,4'!F26</f>
        <v>1</v>
      </c>
      <c r="G29" s="31">
        <f>'сентябрь 2014г. по 6-10'!G29+'сентябрь 2014г. по 0,4'!G26</f>
        <v>30</v>
      </c>
      <c r="H29" s="24">
        <v>1</v>
      </c>
      <c r="I29" s="24">
        <v>300</v>
      </c>
      <c r="J29" s="31">
        <f>'сентябрь 2014г. по 6-10'!J29+'сентябрь 2014г. по 0,4'!J26</f>
        <v>0</v>
      </c>
      <c r="K29" s="31">
        <f>'сентябрь 2014г. по 6-10'!K29+'сентябрь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20</v>
      </c>
      <c r="E30" s="29">
        <f t="shared" ref="E30:Q30" si="0">E23+E24+E25+E26+E27+E28+E29</f>
        <v>3130</v>
      </c>
      <c r="F30" s="29">
        <f t="shared" si="0"/>
        <v>9</v>
      </c>
      <c r="G30" s="29">
        <f t="shared" si="0"/>
        <v>1430</v>
      </c>
      <c r="H30" s="29">
        <f t="shared" si="0"/>
        <v>3</v>
      </c>
      <c r="I30" s="29">
        <f t="shared" si="0"/>
        <v>311.2</v>
      </c>
      <c r="J30" s="29">
        <f t="shared" si="0"/>
        <v>84</v>
      </c>
      <c r="K30" s="29">
        <f t="shared" si="0"/>
        <v>860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25" t="s">
        <v>29</v>
      </c>
      <c r="D31" s="126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'сентябрь 2014г. по 6-10'!D32+'сентябрь 2014г. по 0,4'!D29</f>
        <v>18</v>
      </c>
      <c r="E32" s="31">
        <f>'сентябрь 2014г. по 6-10'!E32+'сентябрь 2014г. по 0,4'!E29</f>
        <v>1406</v>
      </c>
      <c r="F32" s="31">
        <f>'сентябрь 2014г. по 6-10'!F32+'сентябрь 2014г. по 0,4'!F29</f>
        <v>16</v>
      </c>
      <c r="G32" s="31">
        <f>'сентябрь 2014г. по 6-10'!G32+'сентябрь 2014г. по 0,4'!G29</f>
        <v>1006</v>
      </c>
      <c r="H32" s="24">
        <v>0</v>
      </c>
      <c r="I32" s="24">
        <v>0</v>
      </c>
      <c r="J32" s="31">
        <f>'сентябрь 2014г. по 6-10'!J32+'сентябрь 2014г. по 0,4'!J29</f>
        <v>39</v>
      </c>
      <c r="K32" s="31">
        <f>'сентябрь 2014г. по 6-10'!K32+'сентябрь 2014г. по 0,4'!K29</f>
        <v>280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'сентябрь 2014г. по 6-10'!D33+'сентябрь 2014г. по 0,4'!D30</f>
        <v>14</v>
      </c>
      <c r="E33" s="31">
        <f>'сентябрь 2014г. по 6-10'!E33+'сентябрь 2014г. по 0,4'!E30</f>
        <v>1074.0999999999999</v>
      </c>
      <c r="F33" s="31">
        <f>'сентябрь 2014г. по 6-10'!F33+'сентябрь 2014г. по 0,4'!F30</f>
        <v>14</v>
      </c>
      <c r="G33" s="31">
        <f>'сентябрь 2014г. по 6-10'!G33+'сентябрь 2014г. по 0,4'!G30</f>
        <v>1074.0999999999999</v>
      </c>
      <c r="H33" s="24">
        <v>0</v>
      </c>
      <c r="I33" s="24">
        <v>0</v>
      </c>
      <c r="J33" s="31">
        <f>'сентябрь 2014г. по 6-10'!J33+'сентябрь 2014г. по 0,4'!J30</f>
        <v>41</v>
      </c>
      <c r="K33" s="31">
        <f>'сентябрь 2014г. по 6-10'!K33+'сентябрь 2014г. по 0,4'!K30</f>
        <v>320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'сентябрь 2014г. по 6-10'!D34+'сентябрь 2014г. по 0,4'!D31</f>
        <v>19</v>
      </c>
      <c r="E34" s="31">
        <f>'сентябрь 2014г. по 6-10'!E34+'сентябрь 2014г. по 0,4'!E31</f>
        <v>440</v>
      </c>
      <c r="F34" s="31">
        <f>'сентябрь 2014г. по 6-10'!F34+'сентябрь 2014г. по 0,4'!F31</f>
        <v>19</v>
      </c>
      <c r="G34" s="31">
        <f>'сентябрь 2014г. по 6-10'!G34+'сентябрь 2014г. по 0,4'!G31</f>
        <v>440</v>
      </c>
      <c r="H34" s="24">
        <v>0</v>
      </c>
      <c r="I34" s="24">
        <v>0</v>
      </c>
      <c r="J34" s="31">
        <f>'сентябрь 2014г. по 6-10'!J34+'сентябрь 2014г. по 0,4'!J31</f>
        <v>25</v>
      </c>
      <c r="K34" s="31">
        <f>'сентябрь 2014г. по 6-10'!K34+'сентябрь 2014г. по 0,4'!K31</f>
        <v>365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'сентябрь 2014г. по 6-10'!D35+'сентябрь 2014г. по 0,4'!D32</f>
        <v>19</v>
      </c>
      <c r="E35" s="31">
        <f>'сентябрь 2014г. по 6-10'!E35+'сентябрь 2014г. по 0,4'!E32</f>
        <v>1085</v>
      </c>
      <c r="F35" s="31">
        <f>'сентябрь 2014г. по 6-10'!F35+'сентябрь 2014г. по 0,4'!F32</f>
        <v>19</v>
      </c>
      <c r="G35" s="31">
        <f>'сентябрь 2014г. по 6-10'!G35+'сентябрь 2014г. по 0,4'!G32</f>
        <v>885</v>
      </c>
      <c r="H35" s="24">
        <v>0</v>
      </c>
      <c r="I35" s="24">
        <v>0</v>
      </c>
      <c r="J35" s="31">
        <f>'сентябрь 2014г. по 6-10'!J35+'сентябрь 2014г. по 0,4'!J32</f>
        <v>20</v>
      </c>
      <c r="K35" s="31">
        <f>'сентябрь 2014г. по 6-10'!K35+'сентябрь 2014г. по 0,4'!K32</f>
        <v>216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'сентябрь 2014г. по 6-10'!D36+'сентябрь 2014г. по 0,4'!D33</f>
        <v>55</v>
      </c>
      <c r="E36" s="31">
        <f>'сентябрь 2014г. по 6-10'!E36+'сентябрь 2014г. по 0,4'!E33</f>
        <v>2235.5</v>
      </c>
      <c r="F36" s="31">
        <f>'сентябрь 2014г. по 6-10'!F36+'сентябрь 2014г. по 0,4'!F33</f>
        <v>55</v>
      </c>
      <c r="G36" s="31">
        <f>'сентябрь 2014г. по 6-10'!G36+'сентябрь 2014г. по 0,4'!G33</f>
        <v>1935.5</v>
      </c>
      <c r="H36" s="24">
        <v>0</v>
      </c>
      <c r="I36" s="24">
        <v>0</v>
      </c>
      <c r="J36" s="31">
        <f>'сентябрь 2014г. по 6-10'!J36+'сентябрь 2014г. по 0,4'!J33</f>
        <v>38</v>
      </c>
      <c r="K36" s="31">
        <f>'сентябрь 2014г. по 6-10'!K36+'сентябрь 2014г. по 0,4'!K33</f>
        <v>418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'сентябрь 2014г. по 6-10'!D37+'сентябрь 2014г. по 0,4'!D34</f>
        <v>10</v>
      </c>
      <c r="E37" s="31">
        <f>'сентябрь 2014г. по 6-10'!E37+'сентябрь 2014г. по 0,4'!E34</f>
        <v>984</v>
      </c>
      <c r="F37" s="31">
        <f>'сентябрь 2014г. по 6-10'!F37+'сентябрь 2014г. по 0,4'!F34</f>
        <v>10</v>
      </c>
      <c r="G37" s="31">
        <f>'сентябрь 2014г. по 6-10'!G37+'сентябрь 2014г. по 0,4'!G34</f>
        <v>134</v>
      </c>
      <c r="H37" s="24">
        <v>0</v>
      </c>
      <c r="I37" s="24">
        <v>0</v>
      </c>
      <c r="J37" s="31">
        <f>'сентябрь 2014г. по 6-10'!J37+'сентябрь 2014г. по 0,4'!J34</f>
        <v>2</v>
      </c>
      <c r="K37" s="31">
        <f>'сентябрь 2014г. по 6-10'!K37+'сентябрь 2014г. по 0,4'!K34</f>
        <v>14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135</v>
      </c>
      <c r="E38" s="29">
        <f t="shared" ref="E38:Q38" si="1">E32+E33+E34+E35+E36+E37</f>
        <v>7224.6</v>
      </c>
      <c r="F38" s="29">
        <f t="shared" si="1"/>
        <v>133</v>
      </c>
      <c r="G38" s="29">
        <f t="shared" si="1"/>
        <v>5474.6</v>
      </c>
      <c r="H38" s="29">
        <f t="shared" si="1"/>
        <v>0</v>
      </c>
      <c r="I38" s="29">
        <f t="shared" si="1"/>
        <v>0</v>
      </c>
      <c r="J38" s="29">
        <f t="shared" si="1"/>
        <v>165</v>
      </c>
      <c r="K38" s="29">
        <f t="shared" si="1"/>
        <v>1613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0" t="s">
        <v>37</v>
      </c>
      <c r="D39" s="100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'сентябрь 2014г. по 6-10'!D40+'сентябрь 2014г. по 0,4'!D37</f>
        <v>69</v>
      </c>
      <c r="E40" s="31">
        <f>'сентябрь 2014г. по 6-10'!E40+'сентябрь 2014г. по 0,4'!E37</f>
        <v>510.5</v>
      </c>
      <c r="F40" s="31">
        <f>'сентябрь 2014г. по 6-10'!F40+'сентябрь 2014г. по 0,4'!F37</f>
        <v>28</v>
      </c>
      <c r="G40" s="31">
        <f>'сентябрь 2014г. по 6-10'!G40+'сентябрь 2014г. по 0,4'!G37</f>
        <v>217</v>
      </c>
      <c r="H40" s="24">
        <v>0</v>
      </c>
      <c r="I40" s="24">
        <v>0</v>
      </c>
      <c r="J40" s="31">
        <f>'сентябрь 2014г. по 6-10'!J40+'сентябрь 2014г. по 0,4'!J37</f>
        <v>70</v>
      </c>
      <c r="K40" s="31">
        <f>'сентябрь 2014г. по 6-10'!K40+'сентябрь 2014г. по 0,4'!K37</f>
        <v>1060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'сентябрь 2014г. по 6-10'!D41+'сентябрь 2014г. по 0,4'!D38</f>
        <v>36</v>
      </c>
      <c r="E41" s="31">
        <f>'сентябрь 2014г. по 6-10'!E41+'сентябрь 2014г. по 0,4'!E38</f>
        <v>1986.2</v>
      </c>
      <c r="F41" s="31">
        <f>'сентябрь 2014г. по 6-10'!F41+'сентябрь 2014г. по 0,4'!F38</f>
        <v>24</v>
      </c>
      <c r="G41" s="31">
        <f>'сентябрь 2014г. по 6-10'!G41+'сентябрь 2014г. по 0,4'!G38</f>
        <v>309</v>
      </c>
      <c r="H41" s="24">
        <v>0</v>
      </c>
      <c r="I41" s="24">
        <v>0</v>
      </c>
      <c r="J41" s="31">
        <f>'сентябрь 2014г. по 6-10'!J41+'сентябрь 2014г. по 0,4'!J38</f>
        <v>12</v>
      </c>
      <c r="K41" s="31">
        <f>'сентябрь 2014г. по 6-10'!K41+'сентябрь 2014г. по 0,4'!K38</f>
        <v>120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'сентябрь 2014г. по 6-10'!D42+'сентябрь 2014г. по 0,4'!D39</f>
        <v>27</v>
      </c>
      <c r="E42" s="31">
        <f>'сентябрь 2014г. по 6-10'!E42+'сентябрь 2014г. по 0,4'!E39</f>
        <v>1034.0999999999999</v>
      </c>
      <c r="F42" s="31">
        <f>'сентябрь 2014г. по 6-10'!F42+'сентябрь 2014г. по 0,4'!F39</f>
        <v>17</v>
      </c>
      <c r="G42" s="31">
        <f>'сентябрь 2014г. по 6-10'!G42+'сентябрь 2014г. по 0,4'!G39</f>
        <v>976.1</v>
      </c>
      <c r="H42" s="24">
        <v>0</v>
      </c>
      <c r="I42" s="24">
        <v>0</v>
      </c>
      <c r="J42" s="31">
        <f>'сентябрь 2014г. по 6-10'!J42+'сентябрь 2014г. по 0,4'!J39</f>
        <v>16</v>
      </c>
      <c r="K42" s="31">
        <f>'сентябрь 2014г. по 6-10'!K42+'сентябрь 2014г. по 0,4'!K39</f>
        <v>161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'сентябрь 2014г. по 6-10'!D43+'сентябрь 2014г. по 0,4'!D40</f>
        <v>20</v>
      </c>
      <c r="E43" s="31">
        <f>'сентябрь 2014г. по 6-10'!E43+'сентябрь 2014г. по 0,4'!E40</f>
        <v>589</v>
      </c>
      <c r="F43" s="31">
        <f>'сентябрь 2014г. по 6-10'!F43+'сентябрь 2014г. по 0,4'!F40</f>
        <v>8</v>
      </c>
      <c r="G43" s="31">
        <f>'сентябрь 2014г. по 6-10'!G43+'сентябрь 2014г. по 0,4'!G40</f>
        <v>286</v>
      </c>
      <c r="H43" s="24">
        <v>0</v>
      </c>
      <c r="I43" s="24">
        <v>0</v>
      </c>
      <c r="J43" s="31">
        <f>'сентябрь 2014г. по 6-10'!J43+'сентябрь 2014г. по 0,4'!J40</f>
        <v>18</v>
      </c>
      <c r="K43" s="31">
        <f>'сентябрь 2014г. по 6-10'!K43+'сентябрь 2014г. по 0,4'!K40</f>
        <v>100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'сентябрь 2014г. по 6-10'!D44+'сентябрь 2014г. по 0,4'!D41</f>
        <v>0</v>
      </c>
      <c r="E44" s="31">
        <f>'сентябрь 2014г. по 6-10'!E44+'сентябрь 2014г. по 0,4'!E41</f>
        <v>0</v>
      </c>
      <c r="F44" s="31">
        <f>'сентябрь 2014г. по 6-10'!F44+'сентябрь 2014г. по 0,4'!F41</f>
        <v>0</v>
      </c>
      <c r="G44" s="31">
        <f>'сентябрь 2014г. по 6-10'!G44+'сентябрь 2014г. по 0,4'!G41</f>
        <v>0</v>
      </c>
      <c r="H44" s="24">
        <v>0</v>
      </c>
      <c r="I44" s="24">
        <v>0</v>
      </c>
      <c r="J44" s="31">
        <f>'сентябрь 2014г. по 6-10'!J44+'сентябрь 2014г. по 0,4'!J41</f>
        <v>0</v>
      </c>
      <c r="K44" s="31">
        <f>'сентябрь 2014г. по 6-10'!K44+'сентябрь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'сентябрь 2014г. по 6-10'!D45+'сентябрь 2014г. по 0,4'!D42</f>
        <v>7</v>
      </c>
      <c r="E45" s="31">
        <f>'сентябрь 2014г. по 6-10'!E45+'сентябрь 2014г. по 0,4'!E42</f>
        <v>527</v>
      </c>
      <c r="F45" s="31">
        <f>'сентябрь 2014г. по 6-10'!F45+'сентябрь 2014г. по 0,4'!F42</f>
        <v>7</v>
      </c>
      <c r="G45" s="31">
        <f>'сентябрь 2014г. по 6-10'!G45+'сентябрь 2014г. по 0,4'!G42</f>
        <v>329</v>
      </c>
      <c r="H45" s="24">
        <v>0</v>
      </c>
      <c r="I45" s="24">
        <v>0</v>
      </c>
      <c r="J45" s="31">
        <f>'сентябрь 2014г. по 6-10'!J45+'сентябрь 2014г. по 0,4'!J42</f>
        <v>3</v>
      </c>
      <c r="K45" s="31">
        <f>'сентябрь 2014г. по 6-10'!K45+'сентябрь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'сентябрь 2014г. по 6-10'!D46+'сентябрь 2014г. по 0,4'!D43</f>
        <v>0</v>
      </c>
      <c r="E46" s="31">
        <f>'сентябрь 2014г. по 6-10'!E46+'сентябрь 2014г. по 0,4'!E43</f>
        <v>0</v>
      </c>
      <c r="F46" s="31">
        <f>'сентябрь 2014г. по 6-10'!F46+'сентябрь 2014г. по 0,4'!F43</f>
        <v>0</v>
      </c>
      <c r="G46" s="31">
        <f>'сентябрь 2014г. по 6-10'!G46+'сентябрь 2014г. по 0,4'!G43</f>
        <v>0</v>
      </c>
      <c r="H46" s="24">
        <v>0</v>
      </c>
      <c r="I46" s="24">
        <v>0</v>
      </c>
      <c r="J46" s="31">
        <f>'сентябрь 2014г. по 6-10'!J46+'сентябрь 2014г. по 0,4'!J43</f>
        <v>19</v>
      </c>
      <c r="K46" s="31">
        <f>'сентябрь 2014г. по 6-10'!K46+'сентябрь 2014г. по 0,4'!K43</f>
        <v>175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'сентябрь 2014г. по 6-10'!D47+'сентябрь 2014г. по 0,4'!D44</f>
        <v>0</v>
      </c>
      <c r="E47" s="31">
        <f>'сентябрь 2014г. по 6-10'!E47+'сентябрь 2014г. по 0,4'!E44</f>
        <v>0</v>
      </c>
      <c r="F47" s="31">
        <f>'сентябрь 2014г. по 6-10'!F47+'сентябрь 2014г. по 0,4'!F44</f>
        <v>0</v>
      </c>
      <c r="G47" s="31">
        <f>'сентябрь 2014г. по 6-10'!G47+'сентябрь 2014г. по 0,4'!G44</f>
        <v>0</v>
      </c>
      <c r="H47" s="24">
        <v>0</v>
      </c>
      <c r="I47" s="24">
        <v>0</v>
      </c>
      <c r="J47" s="31">
        <f>'сентябрь 2014г. по 6-10'!J47+'сентябрь 2014г. по 0,4'!J44</f>
        <v>0</v>
      </c>
      <c r="K47" s="31">
        <f>'сентябрь 2014г. по 6-10'!K47+'сентябрь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'сентябрь 2014г. по 6-10'!D48+'сентябрь 2014г. по 0,4'!D45</f>
        <v>29</v>
      </c>
      <c r="E48" s="31">
        <f>'сентябрь 2014г. по 6-10'!E48+'сентябрь 2014г. по 0,4'!E45</f>
        <v>2122</v>
      </c>
      <c r="F48" s="31">
        <f>'сентябрь 2014г. по 6-10'!F48+'сентябрь 2014г. по 0,4'!F45</f>
        <v>22</v>
      </c>
      <c r="G48" s="31">
        <f>'сентябрь 2014г. по 6-10'!G48+'сентябрь 2014г. по 0,4'!G45</f>
        <v>790</v>
      </c>
      <c r="H48" s="24">
        <v>0</v>
      </c>
      <c r="I48" s="24">
        <v>0</v>
      </c>
      <c r="J48" s="31">
        <f>'сентябрь 2014г. по 6-10'!J48+'сентябрь 2014г. по 0,4'!J45</f>
        <v>26</v>
      </c>
      <c r="K48" s="31">
        <f>'сентябрь 2014г. по 6-10'!K48+'сентябрь 2014г. по 0,4'!K45</f>
        <v>221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'сентябрь 2014г. по 6-10'!D49+'сентябрь 2014г. по 0,4'!D46</f>
        <v>3</v>
      </c>
      <c r="E49" s="31">
        <f>'сентябрь 2014г. по 6-10'!E49+'сентябрь 2014г. по 0,4'!E46</f>
        <v>201.1</v>
      </c>
      <c r="F49" s="31">
        <f>'сентябрь 2014г. по 6-10'!F49+'сентябрь 2014г. по 0,4'!F46</f>
        <v>3</v>
      </c>
      <c r="G49" s="31">
        <f>'сентябрь 2014г. по 6-10'!G49+'сентябрь 2014г. по 0,4'!G46</f>
        <v>201.1</v>
      </c>
      <c r="H49" s="24">
        <v>0</v>
      </c>
      <c r="I49" s="24">
        <v>0</v>
      </c>
      <c r="J49" s="31">
        <f>'сентябрь 2014г. по 6-10'!J49+'сентябрь 2014г. по 0,4'!J46</f>
        <v>4</v>
      </c>
      <c r="K49" s="31">
        <f>'сентябрь 2014г. по 6-10'!K49+'сентябрь 2014г. по 0,4'!K46</f>
        <v>135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'сентябрь 2014г. по 6-10'!D50+'сентябрь 2014г. по 0,4'!D47</f>
        <v>3</v>
      </c>
      <c r="E50" s="31">
        <f>'сентябрь 2014г. по 6-10'!E50+'сентябрь 2014г. по 0,4'!E47</f>
        <v>183</v>
      </c>
      <c r="F50" s="31">
        <f>'сентябрь 2014г. по 6-10'!F50+'сентябрь 2014г. по 0,4'!F47</f>
        <v>3</v>
      </c>
      <c r="G50" s="31">
        <f>'сентябрь 2014г. по 6-10'!G50+'сентябрь 2014г. по 0,4'!G47</f>
        <v>183</v>
      </c>
      <c r="H50" s="24">
        <v>0</v>
      </c>
      <c r="I50" s="24">
        <v>0</v>
      </c>
      <c r="J50" s="31">
        <f>'сентябрь 2014г. по 6-10'!J50+'сентябрь 2014г. по 0,4'!J47</f>
        <v>0</v>
      </c>
      <c r="K50" s="31">
        <f>'сентябрь 2014г. по 6-10'!K50+'сентябрь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'сентябрь 2014г. по 6-10'!D51+'сентябрь 2014г. по 0,4'!D48</f>
        <v>8</v>
      </c>
      <c r="E51" s="31">
        <f>'сентябрь 2014г. по 6-10'!E51+'сентябрь 2014г. по 0,4'!E48</f>
        <v>980</v>
      </c>
      <c r="F51" s="31">
        <f>'сентябрь 2014г. по 6-10'!F51+'сентябрь 2014г. по 0,4'!F48</f>
        <v>6</v>
      </c>
      <c r="G51" s="31">
        <f>'сентябрь 2014г. по 6-10'!G51+'сентябрь 2014г. по 0,4'!G48</f>
        <v>475</v>
      </c>
      <c r="H51" s="24">
        <v>0</v>
      </c>
      <c r="I51" s="24">
        <v>0</v>
      </c>
      <c r="J51" s="31">
        <f>'сентябрь 2014г. по 6-10'!J51+'сентябрь 2014г. по 0,4'!J48</f>
        <v>42</v>
      </c>
      <c r="K51" s="31">
        <f>'сентябрь 2014г. по 6-10'!K51+'сентябрь 2014г. по 0,4'!K48</f>
        <v>302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202</v>
      </c>
      <c r="E52" s="29">
        <f t="shared" ref="E52:Q52" si="2">E40+E41+E42+E43+E44+E45+E46+E47+E48+E49+E50+E51</f>
        <v>8132.9</v>
      </c>
      <c r="F52" s="29">
        <f t="shared" si="2"/>
        <v>118</v>
      </c>
      <c r="G52" s="29">
        <f t="shared" si="2"/>
        <v>3766.2</v>
      </c>
      <c r="H52" s="29">
        <f t="shared" si="2"/>
        <v>0</v>
      </c>
      <c r="I52" s="29">
        <f t="shared" si="2"/>
        <v>0</v>
      </c>
      <c r="J52" s="29">
        <f t="shared" si="2"/>
        <v>210</v>
      </c>
      <c r="K52" s="29">
        <f t="shared" si="2"/>
        <v>2286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0" t="s">
        <v>50</v>
      </c>
      <c r="D53" s="100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'сентябрь 2014г. по 6-10'!D54+'сентябрь 2014г. по 0,4'!D51</f>
        <v>5</v>
      </c>
      <c r="E54" s="31">
        <f>'сентябрь 2014г. по 6-10'!E54+'сентябрь 2014г. по 0,4'!E51</f>
        <v>438</v>
      </c>
      <c r="F54" s="31">
        <f>'сентябрь 2014г. по 6-10'!F54+'сентябрь 2014г. по 0,4'!F51</f>
        <v>5</v>
      </c>
      <c r="G54" s="31">
        <f>'сентябрь 2014г. по 6-10'!G54+'сентябрь 2014г. по 0,4'!G51</f>
        <v>438</v>
      </c>
      <c r="H54" s="24">
        <v>2</v>
      </c>
      <c r="I54" s="24">
        <v>350</v>
      </c>
      <c r="J54" s="31">
        <f>'сентябрь 2014г. по 6-10'!J54+'сентябрь 2014г. по 0,4'!J51</f>
        <v>46</v>
      </c>
      <c r="K54" s="31">
        <f>'сентябрь 2014г. по 6-10'!K54+'сентябрь 2014г. по 0,4'!K51</f>
        <v>364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'сентябрь 2014г. по 6-10'!D55+'сентябрь 2014г. по 0,4'!D52</f>
        <v>2</v>
      </c>
      <c r="E55" s="31">
        <f>'сентябрь 2014г. по 6-10'!E55+'сентябрь 2014г. по 0,4'!E52</f>
        <v>24</v>
      </c>
      <c r="F55" s="31">
        <f>'сентябрь 2014г. по 6-10'!F55+'сентябрь 2014г. по 0,4'!F52</f>
        <v>2</v>
      </c>
      <c r="G55" s="31">
        <f>'сентябрь 2014г. по 6-10'!G55+'сентябрь 2014г. по 0,4'!G52</f>
        <v>24</v>
      </c>
      <c r="H55" s="24">
        <v>0</v>
      </c>
      <c r="I55" s="24">
        <v>0</v>
      </c>
      <c r="J55" s="31">
        <f>'сентябрь 2014г. по 6-10'!J55+'сентябрь 2014г. по 0,4'!J52</f>
        <v>0</v>
      </c>
      <c r="K55" s="31">
        <f>'сентябрь 2014г. по 6-10'!K55+'сентябрь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'сентябрь 2014г. по 6-10'!D56+'сентябрь 2014г. по 0,4'!D53</f>
        <v>4</v>
      </c>
      <c r="E56" s="31">
        <f>'сентябрь 2014г. по 6-10'!E56+'сентябрь 2014г. по 0,4'!E53</f>
        <v>130</v>
      </c>
      <c r="F56" s="31">
        <f>'сентябрь 2014г. по 6-10'!F56+'сентябрь 2014г. по 0,4'!F53</f>
        <v>4</v>
      </c>
      <c r="G56" s="31">
        <f>'сентябрь 2014г. по 6-10'!G56+'сентябрь 2014г. по 0,4'!G53</f>
        <v>125</v>
      </c>
      <c r="H56" s="24">
        <v>0</v>
      </c>
      <c r="I56" s="24">
        <v>0</v>
      </c>
      <c r="J56" s="31">
        <f>'сентябрь 2014г. по 6-10'!J56+'сентябрь 2014г. по 0,4'!J53</f>
        <v>28</v>
      </c>
      <c r="K56" s="31">
        <f>'сентябрь 2014г. по 6-10'!K56+'сентябрь 2014г. по 0,4'!K53</f>
        <v>180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'сентябрь 2014г. по 6-10'!D57+'сентябрь 2014г. по 0,4'!D54</f>
        <v>3</v>
      </c>
      <c r="E57" s="31">
        <f>'сентябрь 2014г. по 6-10'!E57+'сентябрь 2014г. по 0,4'!E54</f>
        <v>155</v>
      </c>
      <c r="F57" s="31">
        <f>'сентябрь 2014г. по 6-10'!F57+'сентябрь 2014г. по 0,4'!F54</f>
        <v>3</v>
      </c>
      <c r="G57" s="31">
        <f>'сентябрь 2014г. по 6-10'!G57+'сентябрь 2014г. по 0,4'!G54</f>
        <v>145</v>
      </c>
      <c r="H57" s="24">
        <v>0</v>
      </c>
      <c r="I57" s="24">
        <v>0</v>
      </c>
      <c r="J57" s="31">
        <f>'сентябрь 2014г. по 6-10'!J57+'сентябрь 2014г. по 0,4'!J54</f>
        <v>16</v>
      </c>
      <c r="K57" s="31">
        <f>'сентябрь 2014г. по 6-10'!K57+'сентябрь 2014г. по 0,4'!K54</f>
        <v>78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'сентябрь 2014г. по 6-10'!D58+'сентябрь 2014г. по 0,4'!D55</f>
        <v>12</v>
      </c>
      <c r="E58" s="31">
        <f>'сентябрь 2014г. по 6-10'!E58+'сентябрь 2014г. по 0,4'!E55</f>
        <v>589</v>
      </c>
      <c r="F58" s="31">
        <f>'сентябрь 2014г. по 6-10'!F58+'сентябрь 2014г. по 0,4'!F55</f>
        <v>11</v>
      </c>
      <c r="G58" s="31">
        <f>'сентябрь 2014г. по 6-10'!G58+'сентябрь 2014г. по 0,4'!G55</f>
        <v>273</v>
      </c>
      <c r="H58" s="24">
        <v>0</v>
      </c>
      <c r="I58" s="24">
        <v>0</v>
      </c>
      <c r="J58" s="31">
        <f>'сентябрь 2014г. по 6-10'!J58+'сентябрь 2014г. по 0,4'!J55</f>
        <v>2</v>
      </c>
      <c r="K58" s="31">
        <f>'сентябрь 2014г. по 6-10'!K58+'сентябрь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'сентябрь 2014г. по 6-10'!D59+'сентябрь 2014г. по 0,4'!D56</f>
        <v>3</v>
      </c>
      <c r="E59" s="31">
        <f>'сентябрь 2014г. по 6-10'!E59+'сентябрь 2014г. по 0,4'!E56</f>
        <v>106</v>
      </c>
      <c r="F59" s="31">
        <f>'сентябрь 2014г. по 6-10'!F59+'сентябрь 2014г. по 0,4'!F56</f>
        <v>2</v>
      </c>
      <c r="G59" s="31">
        <f>'сентябрь 2014г. по 6-10'!G59+'сентябрь 2014г. по 0,4'!G56</f>
        <v>10</v>
      </c>
      <c r="H59" s="24">
        <v>2</v>
      </c>
      <c r="I59" s="24">
        <v>395</v>
      </c>
      <c r="J59" s="31">
        <f>'сентябрь 2014г. по 6-10'!J59+'сентябрь 2014г. по 0,4'!J56</f>
        <v>1</v>
      </c>
      <c r="K59" s="31">
        <f>'сентябрь 2014г. по 6-10'!K59+'сентябрь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'сентябрь 2014г. по 6-10'!D60+'сентябрь 2014г. по 0,4'!D57</f>
        <v>3</v>
      </c>
      <c r="E60" s="31">
        <f>'сентябрь 2014г. по 6-10'!E60+'сентябрь 2014г. по 0,4'!E57</f>
        <v>190</v>
      </c>
      <c r="F60" s="31">
        <f>'сентябрь 2014г. по 6-10'!F60+'сентябрь 2014г. по 0,4'!F57</f>
        <v>3</v>
      </c>
      <c r="G60" s="31">
        <f>'сентябрь 2014г. по 6-10'!G60+'сентябрь 2014г. по 0,4'!G57</f>
        <v>190</v>
      </c>
      <c r="H60" s="24">
        <v>0</v>
      </c>
      <c r="I60" s="24">
        <v>0</v>
      </c>
      <c r="J60" s="31">
        <f>'сентябрь 2014г. по 6-10'!J60+'сентябрь 2014г. по 0,4'!J57</f>
        <v>34</v>
      </c>
      <c r="K60" s="31">
        <f>'сентябрь 2014г. по 6-10'!K60+'сентябрь 2014г. по 0,4'!K57</f>
        <v>245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'сентябрь 2014г. по 6-10'!D61+'сентябрь 2014г. по 0,4'!D58</f>
        <v>0</v>
      </c>
      <c r="E61" s="31">
        <f>'сентябрь 2014г. по 6-10'!E61+'сентябрь 2014г. по 0,4'!E58</f>
        <v>0</v>
      </c>
      <c r="F61" s="31">
        <f>'сентябрь 2014г. по 6-10'!F61+'сентябрь 2014г. по 0,4'!F58</f>
        <v>0</v>
      </c>
      <c r="G61" s="31">
        <f>'сентябрь 2014г. по 6-10'!G61+'сентябрь 2014г. по 0,4'!G58</f>
        <v>0</v>
      </c>
      <c r="H61" s="24">
        <v>0</v>
      </c>
      <c r="I61" s="24">
        <v>0</v>
      </c>
      <c r="J61" s="31">
        <f>'сентябрь 2014г. по 6-10'!J61+'сентябрь 2014г. по 0,4'!J58</f>
        <v>0</v>
      </c>
      <c r="K61" s="31">
        <f>'сентябрь 2014г. по 6-10'!K61+'сентябрь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'сентябрь 2014г. по 6-10'!D62+'сентябрь 2014г. по 0,4'!D59</f>
        <v>2</v>
      </c>
      <c r="E62" s="31">
        <f>'сентябрь 2014г. по 6-10'!E62+'сентябрь 2014г. по 0,4'!E59</f>
        <v>15</v>
      </c>
      <c r="F62" s="31">
        <f>'сентябрь 2014г. по 6-10'!F62+'сентябрь 2014г. по 0,4'!F59</f>
        <v>2</v>
      </c>
      <c r="G62" s="31">
        <f>'сентябрь 2014г. по 6-10'!G62+'сентябрь 2014г. по 0,4'!G59</f>
        <v>15</v>
      </c>
      <c r="H62" s="24">
        <v>0</v>
      </c>
      <c r="I62" s="24">
        <v>0</v>
      </c>
      <c r="J62" s="31">
        <f>'сентябрь 2014г. по 6-10'!J62+'сентябрь 2014г. по 0,4'!J59</f>
        <v>0</v>
      </c>
      <c r="K62" s="31">
        <f>'сентябрь 2014г. по 6-10'!K62+'сентябрь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34</v>
      </c>
      <c r="E63" s="29">
        <f t="shared" ref="E63:Q63" si="3">E54+E55+E56+E57+E58+E59+E60+E61+E62</f>
        <v>1647</v>
      </c>
      <c r="F63" s="29">
        <f t="shared" si="3"/>
        <v>32</v>
      </c>
      <c r="G63" s="29">
        <f t="shared" si="3"/>
        <v>1220</v>
      </c>
      <c r="H63" s="29">
        <f t="shared" si="3"/>
        <v>4</v>
      </c>
      <c r="I63" s="29">
        <f t="shared" si="3"/>
        <v>745</v>
      </c>
      <c r="J63" s="29">
        <f t="shared" si="3"/>
        <v>127</v>
      </c>
      <c r="K63" s="29">
        <f t="shared" si="3"/>
        <v>892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0" t="s">
        <v>60</v>
      </c>
      <c r="D64" s="100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'сентябрь 2014г. по 6-10'!D64+'сентябрь 2014г. по 0,4'!D61</f>
        <v>517</v>
      </c>
      <c r="E65" s="31">
        <f>'сентябрь 2014г. по 6-10'!E64+'сентябрь 2014г. по 0,4'!E61</f>
        <v>26011.399999999998</v>
      </c>
      <c r="F65" s="31">
        <f>'сентябрь 2014г. по 6-10'!F64+'сентябрь 2014г. по 0,4'!F61</f>
        <v>394</v>
      </c>
      <c r="G65" s="31">
        <f>'сентябрь 2014г. по 6-10'!G64+'сентябрь 2014г. по 0,4'!G61</f>
        <v>13944.2</v>
      </c>
      <c r="H65" s="24">
        <v>0</v>
      </c>
      <c r="I65" s="24">
        <v>0</v>
      </c>
      <c r="J65" s="31">
        <f>'сентябрь 2014г. по 6-10'!J64+'сентябрь 2014г. по 0,4'!J61</f>
        <v>773</v>
      </c>
      <c r="K65" s="31">
        <f>'сентябрь 2014г. по 6-10'!K64+'сентябрь 2014г. по 0,4'!K61</f>
        <v>8350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'сентябрь 2014г. по 6-10'!D65+'сентябрь 2014г. по 0,4'!D62</f>
        <v>0</v>
      </c>
      <c r="E66" s="31">
        <f>'сентябрь 2014г. по 6-10'!E65+'сентябрь 2014г. по 0,4'!E62</f>
        <v>0</v>
      </c>
      <c r="F66" s="31">
        <f>'сентябрь 2014г. по 6-10'!F65+'сентябрь 2014г. по 0,4'!F62</f>
        <v>0</v>
      </c>
      <c r="G66" s="31">
        <f>'сентябрь 2014г. по 6-10'!G65+'сентябрь 2014г. по 0,4'!G62</f>
        <v>0</v>
      </c>
      <c r="H66" s="24">
        <v>0</v>
      </c>
      <c r="I66" s="24">
        <v>0</v>
      </c>
      <c r="J66" s="31">
        <f>'сентябрь 2014г. по 6-10'!J65+'сентябрь 2014г. по 0,4'!J62</f>
        <v>0</v>
      </c>
      <c r="K66" s="31">
        <f>'сентябрь 2014г. по 6-10'!K65+'сентябрь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'сентябрь 2014г. по 6-10'!D66+'сентябрь 2014г. по 0,4'!D63</f>
        <v>72</v>
      </c>
      <c r="E67" s="31">
        <f>'сентябрь 2014г. по 6-10'!E66+'сентябрь 2014г. по 0,4'!E63</f>
        <v>1361</v>
      </c>
      <c r="F67" s="31">
        <f>'сентябрь 2014г. по 6-10'!F66+'сентябрь 2014г. по 0,4'!F63</f>
        <v>71</v>
      </c>
      <c r="G67" s="31">
        <f>'сентябрь 2014г. по 6-10'!G66+'сентябрь 2014г. по 0,4'!G63</f>
        <v>860</v>
      </c>
      <c r="H67" s="24">
        <v>0</v>
      </c>
      <c r="I67" s="24">
        <v>0</v>
      </c>
      <c r="J67" s="31">
        <f>'сентябрь 2014г. по 6-10'!J66+'сентябрь 2014г. по 0,4'!J63</f>
        <v>54</v>
      </c>
      <c r="K67" s="31">
        <f>'сентябрь 2014г. по 6-10'!K66+'сентябрь 2014г. по 0,4'!K63</f>
        <v>1130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'сентябрь 2014г. по 6-10'!D67+'сентябрь 2014г. по 0,4'!D64</f>
        <v>50</v>
      </c>
      <c r="E68" s="31">
        <f>'сентябрь 2014г. по 6-10'!E67+'сентябрь 2014г. по 0,4'!E64</f>
        <v>1760.5</v>
      </c>
      <c r="F68" s="31">
        <f>'сентябрь 2014г. по 6-10'!F67+'сентябрь 2014г. по 0,4'!F64</f>
        <v>44</v>
      </c>
      <c r="G68" s="31">
        <f>'сентябрь 2014г. по 6-10'!G67+'сентябрь 2014г. по 0,4'!G64</f>
        <v>710.5</v>
      </c>
      <c r="H68" s="24">
        <v>0</v>
      </c>
      <c r="I68" s="24">
        <v>0</v>
      </c>
      <c r="J68" s="31">
        <f>'сентябрь 2014г. по 6-10'!J67+'сентябрь 2014г. по 0,4'!J64</f>
        <v>40</v>
      </c>
      <c r="K68" s="31">
        <f>'сентябрь 2014г. по 6-10'!K67+'сентябрь 2014г. по 0,4'!K64</f>
        <v>1040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'сентябрь 2014г. по 6-10'!D68+'сентябрь 2014г. по 0,4'!D65</f>
        <v>8</v>
      </c>
      <c r="E69" s="31">
        <f>'сентябрь 2014г. по 6-10'!E68+'сентябрь 2014г. по 0,4'!E65</f>
        <v>619.5</v>
      </c>
      <c r="F69" s="31">
        <f>'сентябрь 2014г. по 6-10'!F68+'сентябрь 2014г. по 0,4'!F65</f>
        <v>8</v>
      </c>
      <c r="G69" s="31">
        <f>'сентябрь 2014г. по 6-10'!G68+'сентябрь 2014г. по 0,4'!G65</f>
        <v>119.5</v>
      </c>
      <c r="H69" s="24">
        <v>0</v>
      </c>
      <c r="I69" s="24">
        <v>0</v>
      </c>
      <c r="J69" s="31">
        <f>'сентябрь 2014г. по 6-10'!J68+'сентябрь 2014г. по 0,4'!J65</f>
        <v>4</v>
      </c>
      <c r="K69" s="31">
        <f>'сентябрь 2014г. по 6-10'!K68+'сентябрь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647</v>
      </c>
      <c r="E70" s="29">
        <f t="shared" ref="E70:Q70" si="4">E65+E66+E67+E68+E69</f>
        <v>29752.399999999998</v>
      </c>
      <c r="F70" s="29">
        <f t="shared" si="4"/>
        <v>517</v>
      </c>
      <c r="G70" s="29">
        <f t="shared" si="4"/>
        <v>15634.2</v>
      </c>
      <c r="H70" s="29">
        <f t="shared" si="4"/>
        <v>0</v>
      </c>
      <c r="I70" s="29">
        <f t="shared" si="4"/>
        <v>0</v>
      </c>
      <c r="J70" s="29">
        <f t="shared" si="4"/>
        <v>871</v>
      </c>
      <c r="K70" s="29">
        <f t="shared" si="4"/>
        <v>10530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0" t="s">
        <v>66</v>
      </c>
      <c r="D71" s="100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'сентябрь 2014г. по 6-10'!D71+'сентябрь 2014г. по 0,4'!D68</f>
        <v>1</v>
      </c>
      <c r="E72" s="31">
        <f>'сентябрь 2014г. по 6-10'!E71+'сентябрь 2014г. по 0,4'!E68</f>
        <v>10</v>
      </c>
      <c r="F72" s="31">
        <f>'сентябрь 2014г. по 6-10'!F71+'сентябрь 2014г. по 0,4'!F68</f>
        <v>1</v>
      </c>
      <c r="G72" s="31">
        <f>'сентябрь 2014г. по 6-10'!G71+'сентябрь 2014г. по 0,4'!G68</f>
        <v>10</v>
      </c>
      <c r="H72" s="24">
        <v>0</v>
      </c>
      <c r="I72" s="24">
        <v>0</v>
      </c>
      <c r="J72" s="31">
        <f>'сентябрь 2014г. по 6-10'!J71+'сентябрь 2014г. по 0,4'!J68</f>
        <v>0</v>
      </c>
      <c r="K72" s="31">
        <f>'сентябрь 2014г. по 6-10'!K71+'сентябрь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'сентябрь 2014г. по 6-10'!D72+'сентябрь 2014г. по 0,4'!D69</f>
        <v>11</v>
      </c>
      <c r="E73" s="31">
        <f>'сентябрь 2014г. по 6-10'!E72+'сентябрь 2014г. по 0,4'!E69</f>
        <v>80</v>
      </c>
      <c r="F73" s="31">
        <f>'сентябрь 2014г. по 6-10'!F72+'сентябрь 2014г. по 0,4'!F69</f>
        <v>11</v>
      </c>
      <c r="G73" s="31">
        <f>'сентябрь 2014г. по 6-10'!G72+'сентябрь 2014г. по 0,4'!G69</f>
        <v>80</v>
      </c>
      <c r="H73" s="24">
        <v>0</v>
      </c>
      <c r="I73" s="24">
        <v>0</v>
      </c>
      <c r="J73" s="31">
        <f>'сентябрь 2014г. по 6-10'!J72+'сентябрь 2014г. по 0,4'!J69</f>
        <v>0</v>
      </c>
      <c r="K73" s="31">
        <f>'сентябрь 2014г. по 6-10'!K72+'сентябрь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'сентябрь 2014г. по 6-10'!D73+'сентябрь 2014г. по 0,4'!D70</f>
        <v>1</v>
      </c>
      <c r="E74" s="31">
        <f>'сентябрь 2014г. по 6-10'!E73+'сентябрь 2014г. по 0,4'!E70</f>
        <v>15</v>
      </c>
      <c r="F74" s="31">
        <f>'сентябрь 2014г. по 6-10'!F73+'сентябрь 2014г. по 0,4'!F70</f>
        <v>1</v>
      </c>
      <c r="G74" s="31">
        <f>'сентябрь 2014г. по 6-10'!G73+'сентябрь 2014г. по 0,4'!G70</f>
        <v>15</v>
      </c>
      <c r="H74" s="24">
        <v>1</v>
      </c>
      <c r="I74" s="24">
        <v>5.6</v>
      </c>
      <c r="J74" s="31">
        <f>'сентябрь 2014г. по 6-10'!J73+'сентябрь 2014г. по 0,4'!J70</f>
        <v>0</v>
      </c>
      <c r="K74" s="31">
        <f>'сентябрь 2014г. по 6-10'!K73+'сентябрь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'сентябрь 2014г. по 6-10'!D74+'сентябрь 2014г. по 0,4'!D71</f>
        <v>14</v>
      </c>
      <c r="E75" s="31">
        <f>'сентябрь 2014г. по 6-10'!E74+'сентябрь 2014г. по 0,4'!E71</f>
        <v>562</v>
      </c>
      <c r="F75" s="31">
        <f>'сентябрь 2014г. по 6-10'!F74+'сентябрь 2014г. по 0,4'!F71</f>
        <v>11</v>
      </c>
      <c r="G75" s="31">
        <f>'сентябрь 2014г. по 6-10'!G74+'сентябрь 2014г. по 0,4'!G71</f>
        <v>222</v>
      </c>
      <c r="H75" s="24">
        <v>1</v>
      </c>
      <c r="I75" s="24">
        <v>6</v>
      </c>
      <c r="J75" s="31">
        <f>'сентябрь 2014г. по 6-10'!J74+'сентябрь 2014г. по 0,4'!J71</f>
        <v>5</v>
      </c>
      <c r="K75" s="31">
        <f>'сентябрь 2014г. по 6-10'!K74+'сентябрь 2014г. по 0,4'!K71</f>
        <v>420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'сентябрь 2014г. по 6-10'!D75+'сентябрь 2014г. по 0,4'!D72</f>
        <v>1</v>
      </c>
      <c r="E76" s="31">
        <f>'сентябрь 2014г. по 6-10'!E75+'сентябрь 2014г. по 0,4'!E72</f>
        <v>6</v>
      </c>
      <c r="F76" s="31">
        <f>'сентябрь 2014г. по 6-10'!F75+'сентябрь 2014г. по 0,4'!F72</f>
        <v>1</v>
      </c>
      <c r="G76" s="31">
        <f>'сентябрь 2014г. по 6-10'!G75+'сентябрь 2014г. по 0,4'!G72</f>
        <v>6</v>
      </c>
      <c r="H76" s="24">
        <v>0</v>
      </c>
      <c r="I76" s="24">
        <v>0</v>
      </c>
      <c r="J76" s="31">
        <f>'сентябрь 2014г. по 6-10'!J75+'сентябрь 2014г. по 0,4'!J72</f>
        <v>0</v>
      </c>
      <c r="K76" s="31">
        <f>'сентябрь 2014г. по 6-10'!K75+'сентябрь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'сентябрь 2014г. по 6-10'!D76+'сентябрь 2014г. по 0,4'!D73</f>
        <v>0</v>
      </c>
      <c r="E77" s="31">
        <f>'сентябрь 2014г. по 6-10'!E76+'сентябрь 2014г. по 0,4'!E73</f>
        <v>0</v>
      </c>
      <c r="F77" s="31">
        <f>'сентябрь 2014г. по 6-10'!F76+'сентябрь 2014г. по 0,4'!F73</f>
        <v>0</v>
      </c>
      <c r="G77" s="31">
        <f>'сентябрь 2014г. по 6-10'!G76+'сентябрь 2014г. по 0,4'!G73</f>
        <v>0</v>
      </c>
      <c r="H77" s="24">
        <v>0</v>
      </c>
      <c r="I77" s="24">
        <v>0</v>
      </c>
      <c r="J77" s="31">
        <f>'сентябрь 2014г. по 6-10'!J76+'сентябрь 2014г. по 0,4'!J73</f>
        <v>29</v>
      </c>
      <c r="K77" s="31">
        <f>'сентябрь 2014г. по 6-10'!K76+'сентябрь 2014г. по 0,4'!K73</f>
        <v>198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28</v>
      </c>
      <c r="E78" s="29">
        <f t="shared" ref="E78:Q78" si="5">E72+E73+E74+E75+E76+E77</f>
        <v>673</v>
      </c>
      <c r="F78" s="29">
        <f t="shared" si="5"/>
        <v>25</v>
      </c>
      <c r="G78" s="29">
        <f t="shared" si="5"/>
        <v>333</v>
      </c>
      <c r="H78" s="29">
        <f t="shared" si="5"/>
        <v>2</v>
      </c>
      <c r="I78" s="29">
        <f t="shared" si="5"/>
        <v>11.6</v>
      </c>
      <c r="J78" s="29">
        <f t="shared" si="5"/>
        <v>34</v>
      </c>
      <c r="K78" s="29">
        <f t="shared" si="5"/>
        <v>618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0" t="s">
        <v>73</v>
      </c>
      <c r="D79" s="100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'сентябрь 2014г. по 6-10'!D79+'сентябрь 2014г. по 0,4'!D76</f>
        <v>1</v>
      </c>
      <c r="E80" s="31">
        <f>'сентябрь 2014г. по 6-10'!E79+'сентябрь 2014г. по 0,4'!E76</f>
        <v>90</v>
      </c>
      <c r="F80" s="31">
        <f>'сентябрь 2014г. по 6-10'!F79+'сентябрь 2014г. по 0,4'!F76</f>
        <v>1</v>
      </c>
      <c r="G80" s="31">
        <f>'сентябрь 2014г. по 6-10'!G79+'сентябрь 2014г. по 0,4'!G76</f>
        <v>10</v>
      </c>
      <c r="H80" s="24">
        <v>0</v>
      </c>
      <c r="I80" s="24">
        <v>0</v>
      </c>
      <c r="J80" s="31">
        <f>'сентябрь 2014г. по 6-10'!J79+'сентябрь 2014г. по 0,4'!J76</f>
        <v>0</v>
      </c>
      <c r="K80" s="31">
        <f>'сентябрь 2014г. по 6-10'!K79+'сентябрь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'сентябрь 2014г. по 6-10'!D80+'сентябрь 2014г. по 0,4'!D77</f>
        <v>1</v>
      </c>
      <c r="E81" s="31">
        <f>'сентябрь 2014г. по 6-10'!E80+'сентябрь 2014г. по 0,4'!E77</f>
        <v>7</v>
      </c>
      <c r="F81" s="31">
        <f>'сентябрь 2014г. по 6-10'!F80+'сентябрь 2014г. по 0,4'!F77</f>
        <v>1</v>
      </c>
      <c r="G81" s="31">
        <f>'сентябрь 2014г. по 6-10'!G80+'сентябрь 2014г. по 0,4'!G77</f>
        <v>7</v>
      </c>
      <c r="H81" s="24">
        <v>1</v>
      </c>
      <c r="I81" s="24">
        <v>5</v>
      </c>
      <c r="J81" s="31">
        <f>'сентябрь 2014г. по 6-10'!J80+'сентябрь 2014г. по 0,4'!J77</f>
        <v>0</v>
      </c>
      <c r="K81" s="31">
        <f>'сентябрь 2014г. по 6-10'!K80+'сентябрь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'сентябрь 2014г. по 6-10'!D81+'сентябрь 2014г. по 0,4'!D78</f>
        <v>11</v>
      </c>
      <c r="E82" s="31">
        <f>'сентябрь 2014г. по 6-10'!E81+'сентябрь 2014г. по 0,4'!E78</f>
        <v>716</v>
      </c>
      <c r="F82" s="31">
        <f>'сентябрь 2014г. по 6-10'!F81+'сентябрь 2014г. по 0,4'!F78</f>
        <v>7</v>
      </c>
      <c r="G82" s="31">
        <f>'сентябрь 2014г. по 6-10'!G81+'сентябрь 2014г. по 0,4'!G78</f>
        <v>62</v>
      </c>
      <c r="H82" s="24">
        <v>0</v>
      </c>
      <c r="I82" s="24">
        <v>0</v>
      </c>
      <c r="J82" s="31">
        <f>'сентябрь 2014г. по 6-10'!J81+'сентябрь 2014г. по 0,4'!J78</f>
        <v>2</v>
      </c>
      <c r="K82" s="31">
        <f>'сентябрь 2014г. по 6-10'!K81+'сентябрь 2014г. по 0,4'!K78</f>
        <v>160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'сентябрь 2014г. по 6-10'!D82+'сентябрь 2014г. по 0,4'!D79</f>
        <v>2</v>
      </c>
      <c r="E83" s="31">
        <f>'сентябрь 2014г. по 6-10'!E82+'сентябрь 2014г. по 0,4'!E79</f>
        <v>30</v>
      </c>
      <c r="F83" s="31">
        <f>'сентябрь 2014г. по 6-10'!F82+'сентябрь 2014г. по 0,4'!F79</f>
        <v>2</v>
      </c>
      <c r="G83" s="31">
        <f>'сентябрь 2014г. по 6-10'!G82+'сентябрь 2014г. по 0,4'!G79</f>
        <v>10</v>
      </c>
      <c r="H83" s="24">
        <v>0</v>
      </c>
      <c r="I83" s="24">
        <v>0</v>
      </c>
      <c r="J83" s="31">
        <f>'сентябрь 2014г. по 6-10'!J82+'сентябрь 2014г. по 0,4'!J79</f>
        <v>0</v>
      </c>
      <c r="K83" s="31">
        <f>'сентябрь 2014г. по 6-10'!K82+'сентябрь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'сентябрь 2014г. по 6-10'!D83+'сентябрь 2014г. по 0,4'!D80</f>
        <v>5</v>
      </c>
      <c r="E84" s="31">
        <f>'сентябрь 2014г. по 6-10'!E83+'сентябрь 2014г. по 0,4'!E80</f>
        <v>165</v>
      </c>
      <c r="F84" s="31">
        <f>'сентябрь 2014г. по 6-10'!F83+'сентябрь 2014г. по 0,4'!F80</f>
        <v>5</v>
      </c>
      <c r="G84" s="31">
        <f>'сентябрь 2014г. по 6-10'!G83+'сентябрь 2014г. по 0,4'!G80</f>
        <v>83</v>
      </c>
      <c r="H84" s="24">
        <v>0</v>
      </c>
      <c r="I84" s="24">
        <v>0</v>
      </c>
      <c r="J84" s="31">
        <f>'сентябрь 2014г. по 6-10'!J83+'сентябрь 2014г. по 0,4'!J80</f>
        <v>0</v>
      </c>
      <c r="K84" s="31">
        <f>'сентябрь 2014г. по 6-10'!K83+'сентябрь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'сентябрь 2014г. по 6-10'!D84+'сентябрь 2014г. по 0,4'!D81</f>
        <v>7</v>
      </c>
      <c r="E85" s="31">
        <f>'сентябрь 2014г. по 6-10'!E84+'сентябрь 2014г. по 0,4'!E81</f>
        <v>55</v>
      </c>
      <c r="F85" s="31">
        <f>'сентябрь 2014г. по 6-10'!F84+'сентябрь 2014г. по 0,4'!F81</f>
        <v>7</v>
      </c>
      <c r="G85" s="31">
        <f>'сентябрь 2014г. по 6-10'!G84+'сентябрь 2014г. по 0,4'!G81</f>
        <v>55</v>
      </c>
      <c r="H85" s="24">
        <v>0</v>
      </c>
      <c r="I85" s="24">
        <v>0</v>
      </c>
      <c r="J85" s="31">
        <f>'сентябрь 2014г. по 6-10'!J84+'сентябрь 2014г. по 0,4'!J81</f>
        <v>0</v>
      </c>
      <c r="K85" s="31">
        <f>'сентябрь 2014г. по 6-10'!K84+'сентябрь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'сентябрь 2014г. по 6-10'!D85+'сентябрь 2014г. по 0,4'!D82</f>
        <v>2</v>
      </c>
      <c r="E86" s="31">
        <f>'сентябрь 2014г. по 6-10'!E85+'сентябрь 2014г. по 0,4'!E82</f>
        <v>149</v>
      </c>
      <c r="F86" s="31">
        <f>'сентябрь 2014г. по 6-10'!F85+'сентябрь 2014г. по 0,4'!F82</f>
        <v>1</v>
      </c>
      <c r="G86" s="31">
        <f>'сентябрь 2014г. по 6-10'!G85+'сентябрь 2014г. по 0,4'!G82</f>
        <v>4</v>
      </c>
      <c r="H86" s="24">
        <v>0</v>
      </c>
      <c r="I86" s="24">
        <v>0</v>
      </c>
      <c r="J86" s="31">
        <f>'сентябрь 2014г. по 6-10'!J85+'сентябрь 2014г. по 0,4'!J82</f>
        <v>1</v>
      </c>
      <c r="K86" s="31">
        <f>'сентябрь 2014г. по 6-10'!K85+'сентябрь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'сентябрь 2014г. по 6-10'!D86+'сентябрь 2014г. по 0,4'!D83</f>
        <v>8</v>
      </c>
      <c r="E87" s="31">
        <f>'сентябрь 2014г. по 6-10'!E86+'сентябрь 2014г. по 0,4'!E83</f>
        <v>182</v>
      </c>
      <c r="F87" s="31">
        <f>'сентябрь 2014г. по 6-10'!F86+'сентябрь 2014г. по 0,4'!F83</f>
        <v>6</v>
      </c>
      <c r="G87" s="31">
        <f>'сентябрь 2014г. по 6-10'!G86+'сентябрь 2014г. по 0,4'!G83</f>
        <v>34</v>
      </c>
      <c r="H87" s="24">
        <v>0</v>
      </c>
      <c r="I87" s="24">
        <v>0</v>
      </c>
      <c r="J87" s="31">
        <f>'сентябрь 2014г. по 6-10'!J86+'сентябрь 2014г. по 0,4'!J83</f>
        <v>0</v>
      </c>
      <c r="K87" s="31">
        <f>'сентябрь 2014г. по 6-10'!K86+'сентябрь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'сентябрь 2014г. по 6-10'!D87+'сентябрь 2014г. по 0,4'!D84</f>
        <v>4</v>
      </c>
      <c r="E88" s="31">
        <f>'сентябрь 2014г. по 6-10'!E87+'сентябрь 2014г. по 0,4'!E84</f>
        <v>345</v>
      </c>
      <c r="F88" s="31">
        <f>'сентябрь 2014г. по 6-10'!F87+'сентябрь 2014г. по 0,4'!F84</f>
        <v>1</v>
      </c>
      <c r="G88" s="31">
        <f>'сентябрь 2014г. по 6-10'!G87+'сентябрь 2014г. по 0,4'!G84</f>
        <v>5</v>
      </c>
      <c r="H88" s="24">
        <v>0</v>
      </c>
      <c r="I88" s="24">
        <v>0</v>
      </c>
      <c r="J88" s="31">
        <f>'сентябрь 2014г. по 6-10'!J87+'сентябрь 2014г. по 0,4'!J84</f>
        <v>0</v>
      </c>
      <c r="K88" s="31">
        <f>'сентябрь 2014г. по 6-10'!K87+'сентябрь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'сентябрь 2014г. по 6-10'!D88+'сентябрь 2014г. по 0,4'!D85</f>
        <v>1</v>
      </c>
      <c r="E89" s="31">
        <f>'сентябрь 2014г. по 6-10'!E88+'сентябрь 2014г. по 0,4'!E85</f>
        <v>65</v>
      </c>
      <c r="F89" s="31">
        <f>'сентябрь 2014г. по 6-10'!F88+'сентябрь 2014г. по 0,4'!F85</f>
        <v>1</v>
      </c>
      <c r="G89" s="31">
        <f>'сентябрь 2014г. по 6-10'!G88+'сентябрь 2014г. по 0,4'!G85</f>
        <v>15</v>
      </c>
      <c r="H89" s="24">
        <v>0</v>
      </c>
      <c r="I89" s="24">
        <v>0</v>
      </c>
      <c r="J89" s="31">
        <f>'сентябрь 2014г. по 6-10'!J88+'сентябрь 2014г. по 0,4'!J85</f>
        <v>0</v>
      </c>
      <c r="K89" s="31">
        <f>'сентябрь 2014г. по 6-10'!K88+'сентябрь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'сентябрь 2014г. по 6-10'!D89+'сентябрь 2014г. по 0,4'!D86</f>
        <v>0</v>
      </c>
      <c r="E90" s="31">
        <f>'сентябрь 2014г. по 6-10'!E89+'сентябрь 2014г. по 0,4'!E86</f>
        <v>0</v>
      </c>
      <c r="F90" s="31">
        <f>'сентябрь 2014г. по 6-10'!F89+'сентябрь 2014г. по 0,4'!F86</f>
        <v>0</v>
      </c>
      <c r="G90" s="31">
        <f>'сентябрь 2014г. по 6-10'!G89+'сентябрь 2014г. по 0,4'!G86</f>
        <v>0</v>
      </c>
      <c r="H90" s="24">
        <v>0</v>
      </c>
      <c r="I90" s="24">
        <v>0</v>
      </c>
      <c r="J90" s="31">
        <f>'сентябрь 2014г. по 6-10'!J89+'сентябрь 2014г. по 0,4'!J86</f>
        <v>0</v>
      </c>
      <c r="K90" s="31">
        <f>'сентябрь 2014г. по 6-10'!K89+'сентябрь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42</v>
      </c>
      <c r="E91" s="29">
        <f t="shared" ref="E91:Q91" si="6">E80+E81+E82+E83+E84+E85+E86+E87+E88+E89+E90</f>
        <v>1804</v>
      </c>
      <c r="F91" s="29">
        <f t="shared" si="6"/>
        <v>32</v>
      </c>
      <c r="G91" s="29">
        <f t="shared" si="6"/>
        <v>285</v>
      </c>
      <c r="H91" s="29">
        <f t="shared" si="6"/>
        <v>1</v>
      </c>
      <c r="I91" s="29">
        <f t="shared" si="6"/>
        <v>5</v>
      </c>
      <c r="J91" s="29">
        <f t="shared" si="6"/>
        <v>3</v>
      </c>
      <c r="K91" s="29">
        <f t="shared" si="6"/>
        <v>164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0" t="s">
        <v>85</v>
      </c>
      <c r="D92" s="100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'сентябрь 2014г. по 6-10'!D92+'сентябрь 2014г. по 0,4'!D89</f>
        <v>1</v>
      </c>
      <c r="E93" s="31">
        <f>'сентябрь 2014г. по 6-10'!E92+'сентябрь 2014г. по 0,4'!E89</f>
        <v>114</v>
      </c>
      <c r="F93" s="31">
        <f>'сентябрь 2014г. по 6-10'!F92+'сентябрь 2014г. по 0,4'!F89</f>
        <v>1</v>
      </c>
      <c r="G93" s="31">
        <f>'сентябрь 2014г. по 6-10'!G92+'сентябрь 2014г. по 0,4'!G89</f>
        <v>15</v>
      </c>
      <c r="H93" s="24">
        <v>1</v>
      </c>
      <c r="I93" s="24">
        <v>15</v>
      </c>
      <c r="J93" s="31">
        <f>'сентябрь 2014г. по 6-10'!J92+'сентябрь 2014г. по 0,4'!J89</f>
        <v>0</v>
      </c>
      <c r="K93" s="31">
        <f>'сентябрь 2014г. по 6-10'!K92+'сентябрь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'сентябрь 2014г. по 6-10'!D93+'сентябрь 2014г. по 0,4'!D90</f>
        <v>16</v>
      </c>
      <c r="E94" s="31">
        <f>'сентябрь 2014г. по 6-10'!E93+'сентябрь 2014г. по 0,4'!E90</f>
        <v>279</v>
      </c>
      <c r="F94" s="31">
        <f>'сентябрь 2014г. по 6-10'!F93+'сентябрь 2014г. по 0,4'!F90</f>
        <v>15</v>
      </c>
      <c r="G94" s="31">
        <f>'сентябрь 2014г. по 6-10'!G93+'сентябрь 2014г. по 0,4'!G90</f>
        <v>179</v>
      </c>
      <c r="H94" s="24">
        <v>0</v>
      </c>
      <c r="I94" s="24">
        <v>0</v>
      </c>
      <c r="J94" s="31">
        <f>'сентябрь 2014г. по 6-10'!J93+'сентябрь 2014г. по 0,4'!J90</f>
        <v>0</v>
      </c>
      <c r="K94" s="31">
        <f>'сентябрь 2014г. по 6-10'!K93+'сентябрь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'сентябрь 2014г. по 6-10'!D94+'сентябрь 2014г. по 0,4'!D91</f>
        <v>0</v>
      </c>
      <c r="E95" s="31">
        <f>'сентябрь 2014г. по 6-10'!E94+'сентябрь 2014г. по 0,4'!E91</f>
        <v>0</v>
      </c>
      <c r="F95" s="31">
        <f>'сентябрь 2014г. по 6-10'!F94+'сентябрь 2014г. по 0,4'!F91</f>
        <v>0</v>
      </c>
      <c r="G95" s="31">
        <f>'сентябрь 2014г. по 6-10'!G94+'сентябрь 2014г. по 0,4'!G91</f>
        <v>0</v>
      </c>
      <c r="H95" s="24">
        <v>0</v>
      </c>
      <c r="I95" s="24">
        <v>0</v>
      </c>
      <c r="J95" s="31">
        <f>'сентябрь 2014г. по 6-10'!J94+'сентябрь 2014г. по 0,4'!J91</f>
        <v>0</v>
      </c>
      <c r="K95" s="31">
        <f>'сентябрь 2014г. по 6-10'!K94+'сентябрь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'сентябрь 2014г. по 6-10'!D95+'сентябрь 2014г. по 0,4'!D92</f>
        <v>0</v>
      </c>
      <c r="E96" s="31">
        <f>'сентябрь 2014г. по 6-10'!E95+'сентябрь 2014г. по 0,4'!E92</f>
        <v>0</v>
      </c>
      <c r="F96" s="31">
        <f>'сентябрь 2014г. по 6-10'!F95+'сентябрь 2014г. по 0,4'!F92</f>
        <v>0</v>
      </c>
      <c r="G96" s="31">
        <f>'сентябрь 2014г. по 6-10'!G95+'сентябрь 2014г. по 0,4'!G92</f>
        <v>0</v>
      </c>
      <c r="H96" s="24">
        <v>0</v>
      </c>
      <c r="I96" s="24">
        <v>0</v>
      </c>
      <c r="J96" s="31">
        <f>'сентябрь 2014г. по 6-10'!J95+'сентябрь 2014г. по 0,4'!J92</f>
        <v>0</v>
      </c>
      <c r="K96" s="31">
        <f>'сентябрь 2014г. по 6-10'!K95+'сентябрь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'сентябрь 2014г. по 6-10'!D96+'сентябрь 2014г. по 0,4'!D93</f>
        <v>1</v>
      </c>
      <c r="E97" s="31">
        <f>'сентябрь 2014г. по 6-10'!E96+'сентябрь 2014г. по 0,4'!E93</f>
        <v>6</v>
      </c>
      <c r="F97" s="31">
        <f>'сентябрь 2014г. по 6-10'!F96+'сентябрь 2014г. по 0,4'!F93</f>
        <v>1</v>
      </c>
      <c r="G97" s="31">
        <f>'сентябрь 2014г. по 6-10'!G96+'сентябрь 2014г. по 0,4'!G93</f>
        <v>6</v>
      </c>
      <c r="H97" s="24">
        <v>0</v>
      </c>
      <c r="I97" s="24">
        <v>0</v>
      </c>
      <c r="J97" s="31">
        <f>'сентябрь 2014г. по 6-10'!J96+'сентябрь 2014г. по 0,4'!J93</f>
        <v>0</v>
      </c>
      <c r="K97" s="31">
        <f>'сентябрь 2014г. по 6-10'!K96+'сентябрь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'сентябрь 2014г. по 6-10'!D97+'сентябрь 2014г. по 0,4'!D94</f>
        <v>8</v>
      </c>
      <c r="E98" s="31">
        <f>'сентябрь 2014г. по 6-10'!E97+'сентябрь 2014г. по 0,4'!E94</f>
        <v>117</v>
      </c>
      <c r="F98" s="31">
        <f>'сентябрь 2014г. по 6-10'!F97+'сентябрь 2014г. по 0,4'!F94</f>
        <v>8</v>
      </c>
      <c r="G98" s="31">
        <f>'сентябрь 2014г. по 6-10'!G97+'сентябрь 2014г. по 0,4'!G94</f>
        <v>103</v>
      </c>
      <c r="H98" s="24">
        <v>0</v>
      </c>
      <c r="I98" s="24">
        <v>0</v>
      </c>
      <c r="J98" s="31">
        <f>'сентябрь 2014г. по 6-10'!J97+'сентябрь 2014г. по 0,4'!J94</f>
        <v>0</v>
      </c>
      <c r="K98" s="31">
        <f>'сентябрь 2014г. по 6-10'!K97+'сентябрь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'сентябрь 2014г. по 6-10'!D98+'сентябрь 2014г. по 0,4'!D95</f>
        <v>4</v>
      </c>
      <c r="E99" s="31">
        <f>'сентябрь 2014г. по 6-10'!E98+'сентябрь 2014г. по 0,4'!E95</f>
        <v>121</v>
      </c>
      <c r="F99" s="31">
        <f>'сентябрь 2014г. по 6-10'!F98+'сентябрь 2014г. по 0,4'!F95</f>
        <v>4</v>
      </c>
      <c r="G99" s="31">
        <f>'сентябрь 2014г. по 6-10'!G98+'сентябрь 2014г. по 0,4'!G95</f>
        <v>97</v>
      </c>
      <c r="H99" s="24">
        <v>0</v>
      </c>
      <c r="I99" s="24">
        <v>0</v>
      </c>
      <c r="J99" s="31">
        <f>'сентябрь 2014г. по 6-10'!J98+'сентябрь 2014г. по 0,4'!J95</f>
        <v>0</v>
      </c>
      <c r="K99" s="31">
        <f>'сентябрь 2014г. по 6-10'!K98+'сентябрь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'сентябрь 2014г. по 6-10'!D99+'сентябрь 2014г. по 0,4'!D96</f>
        <v>7</v>
      </c>
      <c r="E100" s="31">
        <f>'сентябрь 2014г. по 6-10'!E99+'сентябрь 2014г. по 0,4'!E96</f>
        <v>179</v>
      </c>
      <c r="F100" s="31">
        <f>'сентябрь 2014г. по 6-10'!F99+'сентябрь 2014г. по 0,4'!F96</f>
        <v>7</v>
      </c>
      <c r="G100" s="31">
        <f>'сентябрь 2014г. по 6-10'!G99+'сентябрь 2014г. по 0,4'!G96</f>
        <v>179</v>
      </c>
      <c r="H100" s="24">
        <v>0</v>
      </c>
      <c r="I100" s="24">
        <v>0</v>
      </c>
      <c r="J100" s="31">
        <f>'сентябрь 2014г. по 6-10'!J99+'сентябрь 2014г. по 0,4'!J96</f>
        <v>1</v>
      </c>
      <c r="K100" s="31">
        <f>'сентябрь 2014г. по 6-10'!K99+'сентябрь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'сентябрь 2014г. по 6-10'!D100+'сентябрь 2014г. по 0,4'!D97</f>
        <v>1</v>
      </c>
      <c r="E101" s="31">
        <f>'сентябрь 2014г. по 6-10'!E100+'сентябрь 2014г. по 0,4'!E97</f>
        <v>7</v>
      </c>
      <c r="F101" s="31">
        <f>'сентябрь 2014г. по 6-10'!F100+'сентябрь 2014г. по 0,4'!F97</f>
        <v>1</v>
      </c>
      <c r="G101" s="31">
        <f>'сентябрь 2014г. по 6-10'!G100+'сентябрь 2014г. по 0,4'!G97</f>
        <v>7</v>
      </c>
      <c r="H101" s="24">
        <v>0</v>
      </c>
      <c r="I101" s="24">
        <v>0</v>
      </c>
      <c r="J101" s="31">
        <f>'сентябрь 2014г. по 6-10'!J100+'сентябрь 2014г. по 0,4'!J97</f>
        <v>0</v>
      </c>
      <c r="K101" s="31">
        <f>'сентябрь 2014г. по 6-10'!K100+'сентябрь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38</v>
      </c>
      <c r="E102" s="29">
        <f t="shared" ref="E102:Q102" si="7">E93+E94+E95+E96+E97+E98+E99+E100+E101</f>
        <v>823</v>
      </c>
      <c r="F102" s="29">
        <f t="shared" si="7"/>
        <v>37</v>
      </c>
      <c r="G102" s="29">
        <f t="shared" si="7"/>
        <v>586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0" t="s">
        <v>94</v>
      </c>
      <c r="D103" s="100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'сентябрь 2014г. по 6-10'!D103+'сентябрь 2014г. по 0,4'!D100</f>
        <v>0</v>
      </c>
      <c r="E104" s="31">
        <f>'сентябрь 2014г. по 6-10'!E103+'сентябрь 2014г. по 0,4'!E100</f>
        <v>0</v>
      </c>
      <c r="F104" s="31">
        <f>'сентябрь 2014г. по 6-10'!F103+'сентябрь 2014г. по 0,4'!F100</f>
        <v>0</v>
      </c>
      <c r="G104" s="31">
        <f>'сентябрь 2014г. по 6-10'!G103+'сентябрь 2014г. по 0,4'!G100</f>
        <v>0</v>
      </c>
      <c r="H104" s="24">
        <v>1</v>
      </c>
      <c r="I104" s="24">
        <v>15</v>
      </c>
      <c r="J104" s="31">
        <f>'сентябрь 2014г. по 6-10'!J103+'сентябрь 2014г. по 0,4'!J100</f>
        <v>0</v>
      </c>
      <c r="K104" s="31">
        <f>'сентябрь 2014г. по 6-10'!K103+'сентябрь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'сентябрь 2014г. по 6-10'!D104+'сентябрь 2014г. по 0,4'!D101</f>
        <v>70</v>
      </c>
      <c r="E105" s="31">
        <f>'сентябрь 2014г. по 6-10'!E104+'сентябрь 2014г. по 0,4'!E101</f>
        <v>3427</v>
      </c>
      <c r="F105" s="31">
        <f>'сентябрь 2014г. по 6-10'!F104+'сентябрь 2014г. по 0,4'!F101</f>
        <v>42</v>
      </c>
      <c r="G105" s="31">
        <f>'сентябрь 2014г. по 6-10'!G104+'сентябрь 2014г. по 0,4'!G101</f>
        <v>1927</v>
      </c>
      <c r="H105" s="24">
        <v>0</v>
      </c>
      <c r="I105" s="24">
        <v>0</v>
      </c>
      <c r="J105" s="31">
        <f>'сентябрь 2014г. по 6-10'!J104+'сентябрь 2014г. по 0,4'!J101</f>
        <v>28</v>
      </c>
      <c r="K105" s="31">
        <f>'сентябрь 2014г. по 6-10'!K104+'сентябрь 2014г. по 0,4'!K101</f>
        <v>796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'сентябрь 2014г. по 6-10'!D105+'сентябрь 2014г. по 0,4'!D102</f>
        <v>42</v>
      </c>
      <c r="E106" s="31">
        <f>'сентябрь 2014г. по 6-10'!E105+'сентябрь 2014г. по 0,4'!E102</f>
        <v>2163</v>
      </c>
      <c r="F106" s="31">
        <f>'сентябрь 2014г. по 6-10'!F105+'сентябрь 2014г. по 0,4'!F102</f>
        <v>18</v>
      </c>
      <c r="G106" s="31">
        <f>'сентябрь 2014г. по 6-10'!G105+'сентябрь 2014г. по 0,4'!G102</f>
        <v>235</v>
      </c>
      <c r="H106" s="24">
        <v>0</v>
      </c>
      <c r="I106" s="24">
        <v>0</v>
      </c>
      <c r="J106" s="31">
        <f>'сентябрь 2014г. по 6-10'!J105+'сентябрь 2014г. по 0,4'!J102</f>
        <v>27</v>
      </c>
      <c r="K106" s="31">
        <f>'сентябрь 2014г. по 6-10'!K105+'сентябрь 2014г. по 0,4'!K102</f>
        <v>435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'сентябрь 2014г. по 6-10'!D106+'сентябрь 2014г. по 0,4'!D103</f>
        <v>11</v>
      </c>
      <c r="E107" s="31">
        <f>'сентябрь 2014г. по 6-10'!E106+'сентябрь 2014г. по 0,4'!E103</f>
        <v>588</v>
      </c>
      <c r="F107" s="31">
        <f>'сентябрь 2014г. по 6-10'!F106+'сентябрь 2014г. по 0,4'!F103</f>
        <v>11</v>
      </c>
      <c r="G107" s="31">
        <f>'сентябрь 2014г. по 6-10'!G106+'сентябрь 2014г. по 0,4'!G103</f>
        <v>111</v>
      </c>
      <c r="H107" s="24">
        <v>0</v>
      </c>
      <c r="I107" s="24">
        <v>0</v>
      </c>
      <c r="J107" s="31">
        <f>'сентябрь 2014г. по 6-10'!J106+'сентябрь 2014г. по 0,4'!J103</f>
        <v>31</v>
      </c>
      <c r="K107" s="31">
        <f>'сентябрь 2014г. по 6-10'!K106+'сентябрь 2014г. по 0,4'!K103</f>
        <v>400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'сентябрь 2014г. по 6-10'!D107+'сентябрь 2014г. по 0,4'!D104</f>
        <v>35</v>
      </c>
      <c r="E108" s="31">
        <f>'сентябрь 2014г. по 6-10'!E107+'сентябрь 2014г. по 0,4'!E104</f>
        <v>1164</v>
      </c>
      <c r="F108" s="31">
        <f>'сентябрь 2014г. по 6-10'!F107+'сентябрь 2014г. по 0,4'!F104</f>
        <v>31</v>
      </c>
      <c r="G108" s="31">
        <f>'сентябрь 2014г. по 6-10'!G107+'сентябрь 2014г. по 0,4'!G104</f>
        <v>612</v>
      </c>
      <c r="H108" s="24">
        <v>0</v>
      </c>
      <c r="I108" s="24">
        <v>0</v>
      </c>
      <c r="J108" s="31">
        <f>'сентябрь 2014г. по 6-10'!J107+'сентябрь 2014г. по 0,4'!J104</f>
        <v>22</v>
      </c>
      <c r="K108" s="31">
        <f>'сентябрь 2014г. по 6-10'!K107+'сентябрь 2014г. по 0,4'!K104</f>
        <v>154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'сентябрь 2014г. по 6-10'!D108+'сентябрь 2014г. по 0,4'!D105</f>
        <v>18</v>
      </c>
      <c r="E109" s="31">
        <f>'сентябрь 2014г. по 6-10'!E108+'сентябрь 2014г. по 0,4'!E105</f>
        <v>791</v>
      </c>
      <c r="F109" s="31">
        <f>'сентябрь 2014г. по 6-10'!F108+'сентябрь 2014г. по 0,4'!F105</f>
        <v>15</v>
      </c>
      <c r="G109" s="31">
        <f>'сентябрь 2014г. по 6-10'!G108+'сентябрь 2014г. по 0,4'!G105</f>
        <v>291</v>
      </c>
      <c r="H109" s="24">
        <v>0</v>
      </c>
      <c r="I109" s="24">
        <v>0</v>
      </c>
      <c r="J109" s="31">
        <f>'сентябрь 2014г. по 6-10'!J108+'сентябрь 2014г. по 0,4'!J105</f>
        <v>24</v>
      </c>
      <c r="K109" s="31">
        <f>'сентябрь 2014г. по 6-10'!K108+'сентябрь 2014г. по 0,4'!K105</f>
        <v>140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'сентябрь 2014г. по 6-10'!D109+'сентябрь 2014г. по 0,4'!D106</f>
        <v>13</v>
      </c>
      <c r="E110" s="31">
        <f>'сентябрь 2014г. по 6-10'!E109+'сентябрь 2014г. по 0,4'!E106</f>
        <v>868.5</v>
      </c>
      <c r="F110" s="31">
        <f>'сентябрь 2014г. по 6-10'!F109+'сентябрь 2014г. по 0,4'!F106</f>
        <v>9</v>
      </c>
      <c r="G110" s="31">
        <f>'сентябрь 2014г. по 6-10'!G109+'сентябрь 2014г. по 0,4'!G106</f>
        <v>143.5</v>
      </c>
      <c r="H110" s="24">
        <v>0</v>
      </c>
      <c r="I110" s="24">
        <v>0</v>
      </c>
      <c r="J110" s="31">
        <f>'сентябрь 2014г. по 6-10'!J109+'сентябрь 2014г. по 0,4'!J106</f>
        <v>35</v>
      </c>
      <c r="K110" s="31">
        <f>'сентябрь 2014г. по 6-10'!K109+'сентябрь 2014г. по 0,4'!K106</f>
        <v>180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'сентябрь 2014г. по 6-10'!D110+'сентябрь 2014г. по 0,4'!D107</f>
        <v>10</v>
      </c>
      <c r="E111" s="31">
        <f>'сентябрь 2014г. по 6-10'!E110+'сентябрь 2014г. по 0,4'!E107</f>
        <v>312</v>
      </c>
      <c r="F111" s="31">
        <f>'сентябрь 2014г. по 6-10'!F110+'сентябрь 2014г. по 0,4'!F107</f>
        <v>10</v>
      </c>
      <c r="G111" s="31">
        <f>'сентябрь 2014г. по 6-10'!G110+'сентябрь 2014г. по 0,4'!G107</f>
        <v>112</v>
      </c>
      <c r="H111" s="24">
        <v>0</v>
      </c>
      <c r="I111" s="24">
        <v>0</v>
      </c>
      <c r="J111" s="31">
        <f>'сентябрь 2014г. по 6-10'!J110+'сентябрь 2014г. по 0,4'!J107</f>
        <v>15</v>
      </c>
      <c r="K111" s="31">
        <f>'сентябрь 2014г. по 6-10'!K110+'сентябрь 2014г. по 0,4'!K107</f>
        <v>72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'сентябрь 2014г. по 6-10'!D111+'сентябрь 2014г. по 0,4'!D108</f>
        <v>34</v>
      </c>
      <c r="E112" s="31">
        <f>'сентябрь 2014г. по 6-10'!E111+'сентябрь 2014г. по 0,4'!E108</f>
        <v>714.5</v>
      </c>
      <c r="F112" s="31">
        <f>'сентябрь 2014г. по 6-10'!F111+'сентябрь 2014г. по 0,4'!F108</f>
        <v>30</v>
      </c>
      <c r="G112" s="31">
        <f>'сентябрь 2014г. по 6-10'!G111+'сентябрь 2014г. по 0,4'!G108</f>
        <v>314.5</v>
      </c>
      <c r="H112" s="24">
        <v>2</v>
      </c>
      <c r="I112" s="24">
        <v>45</v>
      </c>
      <c r="J112" s="31">
        <f>'сентябрь 2014г. по 6-10'!J111+'сентябрь 2014г. по 0,4'!J108</f>
        <v>3</v>
      </c>
      <c r="K112" s="31">
        <f>'сентябрь 2014г. по 6-10'!K111+'сентябрь 2014г. по 0,4'!K108</f>
        <v>55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'сентябрь 2014г. по 6-10'!D112+'сентябрь 2014г. по 0,4'!D109</f>
        <v>14</v>
      </c>
      <c r="E113" s="31">
        <f>'сентябрь 2014г. по 6-10'!E112+'сентябрь 2014г. по 0,4'!E109</f>
        <v>88</v>
      </c>
      <c r="F113" s="31">
        <f>'сентябрь 2014г. по 6-10'!F112+'сентябрь 2014г. по 0,4'!F109</f>
        <v>14</v>
      </c>
      <c r="G113" s="31">
        <f>'сентябрь 2014г. по 6-10'!G112+'сентябрь 2014г. по 0,4'!G109</f>
        <v>88</v>
      </c>
      <c r="H113" s="24">
        <v>0</v>
      </c>
      <c r="I113" s="24">
        <v>0</v>
      </c>
      <c r="J113" s="31">
        <f>'сентябрь 2014г. по 6-10'!J112+'сентябрь 2014г. по 0,4'!J109</f>
        <v>1</v>
      </c>
      <c r="K113" s="31">
        <f>'сентябрь 2014г. по 6-10'!K112+'сентябрь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'сентябрь 2014г. по 6-10'!D113+'сентябрь 2014г. по 0,4'!D110</f>
        <v>8</v>
      </c>
      <c r="E114" s="31">
        <f>'сентябрь 2014г. по 6-10'!E113+'сентябрь 2014г. по 0,4'!E110</f>
        <v>44.4</v>
      </c>
      <c r="F114" s="31">
        <f>'сентябрь 2014г. по 6-10'!F113+'сентябрь 2014г. по 0,4'!F110</f>
        <v>8</v>
      </c>
      <c r="G114" s="31">
        <f>'сентябрь 2014г. по 6-10'!G113+'сентябрь 2014г. по 0,4'!G110</f>
        <v>44.4</v>
      </c>
      <c r="H114" s="24">
        <v>0</v>
      </c>
      <c r="I114" s="24">
        <v>0</v>
      </c>
      <c r="J114" s="31">
        <f>'сентябрь 2014г. по 6-10'!J113+'сентябрь 2014г. по 0,4'!J110</f>
        <v>0</v>
      </c>
      <c r="K114" s="31">
        <f>'сентябрь 2014г. по 6-10'!K113+'сентябрь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255</v>
      </c>
      <c r="E115" s="29">
        <f t="shared" ref="E115:Q115" si="8">E104+E105+E106+E107+E108+E109+E110+E111+E112+E113+E114</f>
        <v>10160.4</v>
      </c>
      <c r="F115" s="29">
        <f t="shared" si="8"/>
        <v>188</v>
      </c>
      <c r="G115" s="29">
        <f t="shared" si="8"/>
        <v>3878.4</v>
      </c>
      <c r="H115" s="29">
        <f t="shared" si="8"/>
        <v>3</v>
      </c>
      <c r="I115" s="29">
        <f t="shared" si="8"/>
        <v>60</v>
      </c>
      <c r="J115" s="29">
        <f t="shared" si="8"/>
        <v>186</v>
      </c>
      <c r="K115" s="29">
        <f t="shared" si="8"/>
        <v>2238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0" t="s">
        <v>106</v>
      </c>
      <c r="D116" s="100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'сентябрь 2014г. по 6-10'!D116+'сентябрь 2014г. по 0,4'!D113</f>
        <v>0</v>
      </c>
      <c r="E117" s="31">
        <f>'сентябрь 2014г. по 6-10'!E116+'сентябрь 2014г. по 0,4'!E113</f>
        <v>0</v>
      </c>
      <c r="F117" s="31">
        <f>'сентябрь 2014г. по 6-10'!F116+'сентябрь 2014г. по 0,4'!F113</f>
        <v>0</v>
      </c>
      <c r="G117" s="31">
        <f>'сентябрь 2014г. по 6-10'!G116+'сентябрь 2014г. по 0,4'!G113</f>
        <v>0</v>
      </c>
      <c r="H117" s="29">
        <v>0</v>
      </c>
      <c r="I117" s="29">
        <v>0</v>
      </c>
      <c r="J117" s="31">
        <f>'сентябрь 2014г. по 6-10'!J116+'сентябрь 2014г. по 0,4'!J113</f>
        <v>0</v>
      </c>
      <c r="K117" s="31">
        <f>'сентябрь 2014г. по 6-10'!K116+'сентябрь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'сентябрь 2014г. по 6-10'!D117+'сентябрь 2014г. по 0,4'!D114</f>
        <v>39</v>
      </c>
      <c r="E118" s="31">
        <f>'сентябрь 2014г. по 6-10'!E117+'сентябрь 2014г. по 0,4'!E114</f>
        <v>2215.9</v>
      </c>
      <c r="F118" s="31">
        <f>'сентябрь 2014г. по 6-10'!F117+'сентябрь 2014г. по 0,4'!F114</f>
        <v>30</v>
      </c>
      <c r="G118" s="31">
        <f>'сентябрь 2014г. по 6-10'!G117+'сентябрь 2014г. по 0,4'!G114</f>
        <v>1282.9000000000001</v>
      </c>
      <c r="H118" s="29">
        <v>0</v>
      </c>
      <c r="I118" s="29">
        <v>0</v>
      </c>
      <c r="J118" s="31">
        <f>'сентябрь 2014г. по 6-10'!J117+'сентябрь 2014г. по 0,4'!J114</f>
        <v>60</v>
      </c>
      <c r="K118" s="31">
        <f>'сентябрь 2014г. по 6-10'!K117+'сентябрь 2014г. по 0,4'!K114</f>
        <v>1030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'сентябрь 2014г. по 6-10'!D118+'сентябрь 2014г. по 0,4'!D115</f>
        <v>11</v>
      </c>
      <c r="E119" s="31">
        <f>'сентябрь 2014г. по 6-10'!E118+'сентябрь 2014г. по 0,4'!E115</f>
        <v>1331</v>
      </c>
      <c r="F119" s="31">
        <f>'сентябрь 2014г. по 6-10'!F118+'сентябрь 2014г. по 0,4'!F115</f>
        <v>7</v>
      </c>
      <c r="G119" s="31">
        <f>'сентябрь 2014г. по 6-10'!G118+'сентябрь 2014г. по 0,4'!G115</f>
        <v>156</v>
      </c>
      <c r="H119" s="29">
        <v>0</v>
      </c>
      <c r="I119" s="29">
        <v>0</v>
      </c>
      <c r="J119" s="31">
        <f>'сентябрь 2014г. по 6-10'!J118+'сентябрь 2014г. по 0,4'!J115</f>
        <v>1</v>
      </c>
      <c r="K119" s="31">
        <f>'сентябрь 2014г. по 6-10'!K118+'сентябрь 2014г. по 0,4'!K115</f>
        <v>40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'сентябрь 2014г. по 6-10'!D119+'сентябрь 2014г. по 0,4'!D116</f>
        <v>5</v>
      </c>
      <c r="E120" s="31">
        <f>'сентябрь 2014г. по 6-10'!E119+'сентябрь 2014г. по 0,4'!E116</f>
        <v>241</v>
      </c>
      <c r="F120" s="31">
        <f>'сентябрь 2014г. по 6-10'!F119+'сентябрь 2014г. по 0,4'!F116</f>
        <v>5</v>
      </c>
      <c r="G120" s="31">
        <f>'сентябрь 2014г. по 6-10'!G119+'сентябрь 2014г. по 0,4'!G116</f>
        <v>241</v>
      </c>
      <c r="H120" s="29">
        <v>0</v>
      </c>
      <c r="I120" s="29">
        <v>0</v>
      </c>
      <c r="J120" s="31">
        <f>'сентябрь 2014г. по 6-10'!J119+'сентябрь 2014г. по 0,4'!J116</f>
        <v>0</v>
      </c>
      <c r="K120" s="31">
        <f>'сентябрь 2014г. по 6-10'!K119+'сентябрь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'сентябрь 2014г. по 6-10'!D120+'сентябрь 2014г. по 0,4'!D117</f>
        <v>0</v>
      </c>
      <c r="E121" s="31">
        <f>'сентябрь 2014г. по 6-10'!E120+'сентябрь 2014г. по 0,4'!E117</f>
        <v>0</v>
      </c>
      <c r="F121" s="31">
        <f>'сентябрь 2014г. по 6-10'!F120+'сентябрь 2014г. по 0,4'!F117</f>
        <v>0</v>
      </c>
      <c r="G121" s="31">
        <f>'сентябрь 2014г. по 6-10'!G120+'сентябрь 2014г. по 0,4'!G117</f>
        <v>0</v>
      </c>
      <c r="H121" s="29">
        <v>0</v>
      </c>
      <c r="I121" s="29">
        <v>0</v>
      </c>
      <c r="J121" s="31">
        <f>'сентябрь 2014г. по 6-10'!J120+'сентябрь 2014г. по 0,4'!J117</f>
        <v>0</v>
      </c>
      <c r="K121" s="31">
        <f>'сентябрь 2014г. по 6-10'!K120+'сентябрь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'сентябрь 2014г. по 6-10'!D121+'сентябрь 2014г. по 0,4'!D118</f>
        <v>0</v>
      </c>
      <c r="E122" s="31">
        <f>'сентябрь 2014г. по 6-10'!E121+'сентябрь 2014г. по 0,4'!E118</f>
        <v>0</v>
      </c>
      <c r="F122" s="31">
        <f>'сентябрь 2014г. по 6-10'!F121+'сентябрь 2014г. по 0,4'!F118</f>
        <v>0</v>
      </c>
      <c r="G122" s="31">
        <f>'сентябрь 2014г. по 6-10'!G121+'сентябрь 2014г. по 0,4'!G118</f>
        <v>0</v>
      </c>
      <c r="H122" s="29">
        <v>0</v>
      </c>
      <c r="I122" s="29">
        <v>0</v>
      </c>
      <c r="J122" s="31">
        <f>'сентябрь 2014г. по 6-10'!J121+'сентябрь 2014г. по 0,4'!J118</f>
        <v>0</v>
      </c>
      <c r="K122" s="31">
        <f>'сентябрь 2014г. по 6-10'!K121+'сентябрь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'сентябрь 2014г. по 6-10'!D122+'сентябрь 2014г. по 0,4'!D119</f>
        <v>7</v>
      </c>
      <c r="E123" s="31">
        <f>'сентябрь 2014г. по 6-10'!E122+'сентябрь 2014г. по 0,4'!E119</f>
        <v>76.900000000000006</v>
      </c>
      <c r="F123" s="31">
        <f>'сентябрь 2014г. по 6-10'!F122+'сентябрь 2014г. по 0,4'!F119</f>
        <v>7</v>
      </c>
      <c r="G123" s="31">
        <f>'сентябрь 2014г. по 6-10'!G122+'сентябрь 2014г. по 0,4'!G119</f>
        <v>76.900000000000006</v>
      </c>
      <c r="H123" s="29">
        <v>0</v>
      </c>
      <c r="I123" s="29">
        <v>0</v>
      </c>
      <c r="J123" s="31">
        <f>'сентябрь 2014г. по 6-10'!J122+'сентябрь 2014г. по 0,4'!J119</f>
        <v>0</v>
      </c>
      <c r="K123" s="31">
        <f>'сентябрь 2014г. по 6-10'!K122+'сентябрь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'сентябрь 2014г. по 6-10'!D123+'сентябрь 2014г. по 0,4'!D120</f>
        <v>8</v>
      </c>
      <c r="E124" s="31">
        <f>'сентябрь 2014г. по 6-10'!E123+'сентябрь 2014г. по 0,4'!E120</f>
        <v>316.5</v>
      </c>
      <c r="F124" s="31">
        <f>'сентябрь 2014г. по 6-10'!F123+'сентябрь 2014г. по 0,4'!F120</f>
        <v>8</v>
      </c>
      <c r="G124" s="31">
        <f>'сентябрь 2014г. по 6-10'!G123+'сентябрь 2014г. по 0,4'!G120</f>
        <v>316.5</v>
      </c>
      <c r="H124" s="29">
        <v>0</v>
      </c>
      <c r="I124" s="29">
        <v>0</v>
      </c>
      <c r="J124" s="31">
        <f>'сентябрь 2014г. по 6-10'!J123+'сентябрь 2014г. по 0,4'!J120</f>
        <v>0</v>
      </c>
      <c r="K124" s="31">
        <f>'сентябрь 2014г. по 6-10'!K123+'сентябрь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'сентябрь 2014г. по 6-10'!D124+'сентябрь 2014г. по 0,4'!D121</f>
        <v>3</v>
      </c>
      <c r="E125" s="31">
        <f>'сентябрь 2014г. по 6-10'!E124+'сентябрь 2014г. по 0,4'!E121</f>
        <v>12.5</v>
      </c>
      <c r="F125" s="31">
        <f>'сентябрь 2014г. по 6-10'!F124+'сентябрь 2014г. по 0,4'!F121</f>
        <v>3</v>
      </c>
      <c r="G125" s="31">
        <f>'сентябрь 2014г. по 6-10'!G124+'сентябрь 2014г. по 0,4'!G121</f>
        <v>12.5</v>
      </c>
      <c r="H125" s="29">
        <v>0</v>
      </c>
      <c r="I125" s="29">
        <v>0</v>
      </c>
      <c r="J125" s="31">
        <f>'сентябрь 2014г. по 6-10'!J124+'сентябрь 2014г. по 0,4'!J121</f>
        <v>0</v>
      </c>
      <c r="K125" s="31">
        <f>'сентябрь 2014г. по 6-10'!K124+'сентябрь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'сентябрь 2014г. по 6-10'!D125+'сентябрь 2014г. по 0,4'!D122</f>
        <v>6</v>
      </c>
      <c r="E126" s="31">
        <f>'сентябрь 2014г. по 6-10'!E125+'сентябрь 2014г. по 0,4'!E122</f>
        <v>139.80000000000001</v>
      </c>
      <c r="F126" s="31">
        <f>'сентябрь 2014г. по 6-10'!F125+'сентябрь 2014г. по 0,4'!F122</f>
        <v>5</v>
      </c>
      <c r="G126" s="31">
        <f>'сентябрь 2014г. по 6-10'!G125+'сентябрь 2014г. по 0,4'!G122</f>
        <v>41.8</v>
      </c>
      <c r="H126" s="29">
        <v>0</v>
      </c>
      <c r="I126" s="29">
        <v>0</v>
      </c>
      <c r="J126" s="31">
        <f>'сентябрь 2014г. по 6-10'!J125+'сентябрь 2014г. по 0,4'!J122</f>
        <v>2</v>
      </c>
      <c r="K126" s="31">
        <f>'сентябрь 2014г. по 6-10'!K125+'сентябрь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'сентябрь 2014г. по 6-10'!D126+'сентябрь 2014г. по 0,4'!D123</f>
        <v>5</v>
      </c>
      <c r="E127" s="31">
        <f>'сентябрь 2014г. по 6-10'!E126+'сентябрь 2014г. по 0,4'!E123</f>
        <v>130</v>
      </c>
      <c r="F127" s="31">
        <f>'сентябрь 2014г. по 6-10'!F126+'сентябрь 2014г. по 0,4'!F123</f>
        <v>5</v>
      </c>
      <c r="G127" s="31">
        <f>'сентябрь 2014г. по 6-10'!G126+'сентябрь 2014г. по 0,4'!G123</f>
        <v>130</v>
      </c>
      <c r="H127" s="29">
        <v>0</v>
      </c>
      <c r="I127" s="29">
        <v>0</v>
      </c>
      <c r="J127" s="31">
        <f>'сентябрь 2014г. по 6-10'!J126+'сентябрь 2014г. по 0,4'!J123</f>
        <v>0</v>
      </c>
      <c r="K127" s="31">
        <f>'сентябрь 2014г. по 6-10'!K126+'сентябрь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'сентябрь 2014г. по 6-10'!D127+'сентябрь 2014г. по 0,4'!D124</f>
        <v>1</v>
      </c>
      <c r="E128" s="31">
        <f>'сентябрь 2014г. по 6-10'!E127+'сентябрь 2014г. по 0,4'!E124</f>
        <v>160</v>
      </c>
      <c r="F128" s="31">
        <f>'сентябрь 2014г. по 6-10'!F127+'сентябрь 2014г. по 0,4'!F124</f>
        <v>1</v>
      </c>
      <c r="G128" s="31">
        <f>'сентябрь 2014г. по 6-10'!G127+'сентябрь 2014г. по 0,4'!G124</f>
        <v>160</v>
      </c>
      <c r="H128" s="29">
        <v>0</v>
      </c>
      <c r="I128" s="29">
        <v>0</v>
      </c>
      <c r="J128" s="31">
        <f>'сентябрь 2014г. по 6-10'!J127+'сентябрь 2014г. по 0,4'!J124</f>
        <v>0</v>
      </c>
      <c r="K128" s="31">
        <f>'сентябрь 2014г. по 6-10'!K127+'сентябрь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85</v>
      </c>
      <c r="E129" s="29">
        <f t="shared" ref="E129:Q129" si="9">E117+E118+E119+E120+E121+E122+E123+E124+E125+E126+E127+E128</f>
        <v>4623.6000000000004</v>
      </c>
      <c r="F129" s="29">
        <f t="shared" si="9"/>
        <v>71</v>
      </c>
      <c r="G129" s="29">
        <f t="shared" si="9"/>
        <v>2417.6000000000004</v>
      </c>
      <c r="H129" s="29">
        <f t="shared" si="9"/>
        <v>0</v>
      </c>
      <c r="I129" s="29">
        <f t="shared" si="9"/>
        <v>0</v>
      </c>
      <c r="J129" s="29">
        <f t="shared" si="9"/>
        <v>63</v>
      </c>
      <c r="K129" s="29">
        <f t="shared" si="9"/>
        <v>1088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1486</v>
      </c>
      <c r="E130" s="36">
        <f t="shared" ref="E130:Q130" si="10">E30+E38+E52+E63+E70+E78+E91+E102+E115+E129</f>
        <v>67970.899999999994</v>
      </c>
      <c r="F130" s="36">
        <f t="shared" si="10"/>
        <v>1162</v>
      </c>
      <c r="G130" s="36">
        <f t="shared" si="10"/>
        <v>35025</v>
      </c>
      <c r="H130" s="36">
        <f t="shared" si="10"/>
        <v>14</v>
      </c>
      <c r="I130" s="36">
        <f t="shared" si="10"/>
        <v>1147.8</v>
      </c>
      <c r="J130" s="36">
        <f t="shared" si="10"/>
        <v>1744</v>
      </c>
      <c r="K130" s="36">
        <f t="shared" si="10"/>
        <v>20295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01" t="s">
        <v>11</v>
      </c>
      <c r="C131" s="102"/>
      <c r="D131" s="37">
        <f t="shared" ref="D131" si="11">SUM(D130:D130)</f>
        <v>1486</v>
      </c>
      <c r="E131" s="38">
        <f t="shared" ref="E131" si="12">SUM(E130:E130)</f>
        <v>67970.899999999994</v>
      </c>
      <c r="F131" s="37">
        <f t="shared" ref="F131:Q131" si="13">SUM(F130:F130)</f>
        <v>1162</v>
      </c>
      <c r="G131" s="38">
        <f t="shared" si="13"/>
        <v>35025</v>
      </c>
      <c r="H131" s="37">
        <f t="shared" si="13"/>
        <v>14</v>
      </c>
      <c r="I131" s="38">
        <f t="shared" si="13"/>
        <v>1147.8</v>
      </c>
      <c r="J131" s="37">
        <f t="shared" si="13"/>
        <v>1744</v>
      </c>
      <c r="K131" s="38">
        <f t="shared" si="13"/>
        <v>20295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28" t="s">
        <v>121</v>
      </c>
      <c r="J136" s="128"/>
      <c r="K136" s="40">
        <v>15</v>
      </c>
    </row>
    <row r="137" spans="1:17" ht="22.5" x14ac:dyDescent="0.2">
      <c r="H137" s="39" t="s">
        <v>122</v>
      </c>
      <c r="I137" s="128" t="s">
        <v>121</v>
      </c>
      <c r="J137" s="128"/>
      <c r="K137" s="40">
        <v>15</v>
      </c>
    </row>
    <row r="138" spans="1:17" ht="22.5" x14ac:dyDescent="0.2">
      <c r="H138" s="39" t="s">
        <v>123</v>
      </c>
      <c r="I138" s="128" t="s">
        <v>124</v>
      </c>
      <c r="J138" s="128"/>
      <c r="K138" s="40">
        <v>5</v>
      </c>
    </row>
    <row r="139" spans="1:17" ht="22.5" x14ac:dyDescent="0.2">
      <c r="H139" s="41" t="s">
        <v>125</v>
      </c>
      <c r="I139" s="103" t="s">
        <v>126</v>
      </c>
      <c r="J139" s="104"/>
      <c r="K139" s="25">
        <v>50</v>
      </c>
    </row>
    <row r="140" spans="1:17" ht="22.5" customHeight="1" x14ac:dyDescent="0.2">
      <c r="H140" s="41" t="s">
        <v>127</v>
      </c>
      <c r="I140" s="103" t="s">
        <v>126</v>
      </c>
      <c r="J140" s="104"/>
      <c r="K140" s="42">
        <v>158</v>
      </c>
    </row>
    <row r="141" spans="1:17" ht="22.5" x14ac:dyDescent="0.2">
      <c r="H141" s="41" t="s">
        <v>128</v>
      </c>
      <c r="I141" s="103" t="s">
        <v>126</v>
      </c>
      <c r="J141" s="104"/>
      <c r="K141" s="27">
        <v>237</v>
      </c>
    </row>
    <row r="142" spans="1:17" ht="22.5" x14ac:dyDescent="0.2">
      <c r="H142" s="41" t="s">
        <v>129</v>
      </c>
      <c r="I142" s="103" t="s">
        <v>126</v>
      </c>
      <c r="J142" s="104"/>
      <c r="K142" s="27">
        <v>300</v>
      </c>
    </row>
    <row r="143" spans="1:17" ht="33.75" customHeight="1" x14ac:dyDescent="0.2">
      <c r="H143" s="41" t="s">
        <v>130</v>
      </c>
      <c r="I143" s="103" t="s">
        <v>131</v>
      </c>
      <c r="J143" s="104"/>
      <c r="K143" s="27">
        <v>300</v>
      </c>
    </row>
    <row r="144" spans="1:17" ht="22.5" x14ac:dyDescent="0.2">
      <c r="H144" s="43" t="s">
        <v>142</v>
      </c>
      <c r="I144" s="105" t="s">
        <v>141</v>
      </c>
      <c r="J144" s="106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27" t="s">
        <v>143</v>
      </c>
      <c r="J148" s="127"/>
      <c r="K148" s="27">
        <v>15</v>
      </c>
    </row>
    <row r="149" spans="8:11" ht="22.5" x14ac:dyDescent="0.2">
      <c r="H149" s="26" t="s">
        <v>145</v>
      </c>
      <c r="I149" s="127" t="s">
        <v>143</v>
      </c>
      <c r="J149" s="127"/>
      <c r="K149" s="27">
        <v>30</v>
      </c>
    </row>
  </sheetData>
  <autoFilter ref="C21:C131"/>
  <customSheetViews>
    <customSheetView guid="{4505D4E7-9021-4C26-8DF2-A0EA40644329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abSelected="1" topLeftCell="C1" workbookViewId="0">
      <selection activeCell="I8" sqref="I8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7"/>
      <c r="J1" s="107"/>
      <c r="K1" s="107"/>
      <c r="L1" s="107"/>
      <c r="M1" s="17"/>
      <c r="N1" s="17"/>
    </row>
    <row r="2" spans="2:15" ht="15.75" x14ac:dyDescent="0.25">
      <c r="B2" t="s">
        <v>0</v>
      </c>
      <c r="I2" s="107"/>
      <c r="J2" s="107"/>
      <c r="K2" s="107"/>
      <c r="L2" s="107"/>
      <c r="M2" s="17"/>
      <c r="N2" s="17"/>
      <c r="O2" s="17"/>
    </row>
    <row r="3" spans="2:15" ht="15.75" x14ac:dyDescent="0.25">
      <c r="I3" s="107"/>
      <c r="J3" s="107"/>
      <c r="K3" s="107"/>
      <c r="L3" s="107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07"/>
      <c r="J5" s="107"/>
      <c r="K5" s="107"/>
      <c r="L5" s="107"/>
      <c r="M5" s="17"/>
      <c r="N5" s="17"/>
      <c r="O5" s="17"/>
    </row>
    <row r="6" spans="2:15" ht="15.75" x14ac:dyDescent="0.25">
      <c r="I6" s="107"/>
      <c r="J6" s="107"/>
      <c r="K6" s="107"/>
      <c r="L6" s="107"/>
      <c r="O6" s="17"/>
    </row>
    <row r="7" spans="2:15" ht="15.75" x14ac:dyDescent="0.25">
      <c r="I7" s="107"/>
      <c r="J7" s="107"/>
      <c r="K7" s="107"/>
      <c r="L7" s="107"/>
    </row>
    <row r="8" spans="2:15" ht="15.75" x14ac:dyDescent="0.25">
      <c r="I8" s="32"/>
      <c r="J8" s="32"/>
      <c r="K8" s="32"/>
    </row>
    <row r="9" spans="2:15" ht="12.75" customHeight="1" x14ac:dyDescent="0.2">
      <c r="E9" s="30" t="s">
        <v>0</v>
      </c>
    </row>
    <row r="10" spans="2:15" ht="12.75" customHeight="1" x14ac:dyDescent="0.25"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</row>
    <row r="11" spans="2:15" ht="15.75" x14ac:dyDescent="0.25"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</row>
    <row r="14" spans="2:15" ht="16.5" thickBot="1" x14ac:dyDescent="0.3">
      <c r="B14" s="108" t="s">
        <v>364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2:15" x14ac:dyDescent="0.2"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0" t="s">
        <v>17</v>
      </c>
      <c r="E19" s="120"/>
      <c r="F19" s="120" t="s">
        <v>4</v>
      </c>
      <c r="G19" s="120"/>
      <c r="H19" s="121" t="s">
        <v>5</v>
      </c>
      <c r="I19" s="122"/>
      <c r="J19" s="121" t="s">
        <v>6</v>
      </c>
      <c r="K19" s="122"/>
      <c r="L19" s="113" t="s">
        <v>18</v>
      </c>
      <c r="M19" s="114"/>
      <c r="N19" s="113" t="s">
        <v>19</v>
      </c>
      <c r="O19" s="114"/>
      <c r="P19" s="113" t="s">
        <v>20</v>
      </c>
      <c r="Q19" s="114"/>
    </row>
    <row r="20" spans="1:17" ht="13.5" thickTop="1" x14ac:dyDescent="0.2">
      <c r="A20" s="4">
        <v>1</v>
      </c>
      <c r="B20" s="5">
        <v>2</v>
      </c>
      <c r="C20" s="6">
        <v>3</v>
      </c>
      <c r="D20" s="123">
        <v>4</v>
      </c>
      <c r="E20" s="124"/>
      <c r="F20" s="115">
        <v>5</v>
      </c>
      <c r="G20" s="116"/>
      <c r="H20" s="117">
        <v>6</v>
      </c>
      <c r="I20" s="116"/>
      <c r="J20" s="117">
        <v>7</v>
      </c>
      <c r="K20" s="116"/>
      <c r="L20" s="118">
        <v>8</v>
      </c>
      <c r="M20" s="119"/>
      <c r="N20" s="118">
        <v>9</v>
      </c>
      <c r="O20" s="119"/>
      <c r="P20" s="118">
        <v>10</v>
      </c>
      <c r="Q20" s="119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29" t="s">
        <v>146</v>
      </c>
      <c r="D22" s="130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'сентябрь 2014г. по 6-10'!D23+'сентябрь 2014г. по 0,4'!D20</f>
        <v>0</v>
      </c>
      <c r="E23" s="31">
        <f>'сентябрь 2014г. по 6-10'!E23+'сентябрь 2014г. по 0,4'!E20</f>
        <v>0</v>
      </c>
      <c r="F23" s="31">
        <f>'сентябрь 2014г. по 6-10'!F23+'сентябрь 2014г. по 0,4'!F20</f>
        <v>0</v>
      </c>
      <c r="G23" s="31">
        <f>'сентябрь 2014г. по 6-10'!G23+'сентябрь 2014г. по 0,4'!G20</f>
        <v>0</v>
      </c>
      <c r="H23" s="31">
        <f>'сентябрь 2014г. по 6-10'!H23+'сентябрь 2014г. по 0,4'!H20</f>
        <v>0</v>
      </c>
      <c r="I23" s="31">
        <f>'сентябрь 2014г. по 6-10'!I23+'сентябрь 2014г. по 0,4'!I20</f>
        <v>0</v>
      </c>
      <c r="J23" s="31">
        <f>'сентябрь 2014г. по 6-10'!J23+'сентябрь 2014г. по 0,4'!J20</f>
        <v>0</v>
      </c>
      <c r="K23" s="31">
        <f>'сентябрь 2014г. по 6-10'!K23+'сентябрь 2014г. по 0,4'!K20</f>
        <v>0</v>
      </c>
      <c r="L23" s="31">
        <f>'сентябрь 2014г. по 6-10'!L23+'сентябрь 2014г. по 0,4'!L20</f>
        <v>0</v>
      </c>
      <c r="M23" s="31">
        <f>'сентябрь 2014г. по 6-10'!M23+'сентябрь 2014г. по 0,4'!M20</f>
        <v>0</v>
      </c>
      <c r="N23" s="31">
        <f>'сентябрь 2014г. по 6-10'!N23+'сентябрь 2014г. по 0,4'!N20</f>
        <v>0</v>
      </c>
      <c r="O23" s="31">
        <f>'сентябрь 2014г. по 6-10'!O23+'сентябрь 2014г. по 0,4'!O20</f>
        <v>0</v>
      </c>
      <c r="P23" s="31">
        <f>'сентябрь 2014г. по 6-10'!P23+'сентябрь 2014г. по 0,4'!P20</f>
        <v>0</v>
      </c>
      <c r="Q23" s="31">
        <f>'сентябрь 2014г. по 6-10'!Q23+'сентябрь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'сентябрь 2014г. по 6-10'!D24+'сентябрь 2014г. по 0,4'!D21</f>
        <v>1</v>
      </c>
      <c r="E24" s="31">
        <f>'сентябрь 2014г. по 6-10'!E24+'сентябрь 2014г. по 0,4'!E21</f>
        <v>100</v>
      </c>
      <c r="F24" s="31">
        <f>'сентябрь 2014г. по 6-10'!F24+'сентябрь 2014г. по 0,4'!F21</f>
        <v>1</v>
      </c>
      <c r="G24" s="31">
        <f>'сентябрь 2014г. по 6-10'!G24+'сентябрь 2014г. по 0,4'!G21</f>
        <v>100</v>
      </c>
      <c r="H24" s="31">
        <f>'сентябрь 2014г. по 6-10'!H24+'сентябрь 2014г. по 0,4'!H21</f>
        <v>0</v>
      </c>
      <c r="I24" s="31">
        <f>'сентябрь 2014г. по 6-10'!I24+'сентябрь 2014г. по 0,4'!I21</f>
        <v>0</v>
      </c>
      <c r="J24" s="31">
        <f>'сентябрь 2014г. по 6-10'!J24+'сентябрь 2014г. по 0,4'!J21</f>
        <v>31</v>
      </c>
      <c r="K24" s="31">
        <f>'сентябрь 2014г. по 6-10'!K24+'сентябрь 2014г. по 0,4'!K21</f>
        <v>260</v>
      </c>
      <c r="L24" s="31">
        <f>'сентябрь 2014г. по 6-10'!L24+'сентябрь 2014г. по 0,4'!L21</f>
        <v>0</v>
      </c>
      <c r="M24" s="31">
        <f>'сентябрь 2014г. по 6-10'!M24+'сентябрь 2014г. по 0,4'!M21</f>
        <v>0</v>
      </c>
      <c r="N24" s="31">
        <f>'сентябрь 2014г. по 6-10'!N24+'сентябрь 2014г. по 0,4'!N21</f>
        <v>0</v>
      </c>
      <c r="O24" s="31">
        <f>'сентябрь 2014г. по 6-10'!O24+'сентябрь 2014г. по 0,4'!O21</f>
        <v>0</v>
      </c>
      <c r="P24" s="31">
        <f>'сентябрь 2014г. по 6-10'!P24+'сентябрь 2014г. по 0,4'!P21</f>
        <v>0</v>
      </c>
      <c r="Q24" s="31">
        <f>'сентябрь 2014г. по 6-10'!Q24+'сентябрь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'сентябрь 2014г. по 6-10'!D25+'сентябрь 2014г. по 0,4'!D22</f>
        <v>1</v>
      </c>
      <c r="E25" s="31">
        <f>'сентябрь 2014г. по 6-10'!E25+'сентябрь 2014г. по 0,4'!E22</f>
        <v>250</v>
      </c>
      <c r="F25" s="31">
        <f>'сентябрь 2014г. по 6-10'!F25+'сентябрь 2014г. по 0,4'!F22</f>
        <v>0</v>
      </c>
      <c r="G25" s="31">
        <f>'сентябрь 2014г. по 6-10'!G25+'сентябрь 2014г. по 0,4'!G22</f>
        <v>0</v>
      </c>
      <c r="H25" s="31">
        <f>'сентябрь 2014г. по 6-10'!H25+'сентябрь 2014г. по 0,4'!H22</f>
        <v>0</v>
      </c>
      <c r="I25" s="31">
        <f>'сентябрь 2014г. по 6-10'!I25+'сентябрь 2014г. по 0,4'!I22</f>
        <v>0</v>
      </c>
      <c r="J25" s="31">
        <f>'сентябрь 2014г. по 6-10'!J25+'сентябрь 2014г. по 0,4'!J22</f>
        <v>0</v>
      </c>
      <c r="K25" s="31">
        <f>'сентябрь 2014г. по 6-10'!K25+'сентябрь 2014г. по 0,4'!K22</f>
        <v>0</v>
      </c>
      <c r="L25" s="31">
        <f>'сентябрь 2014г. по 6-10'!L25+'сентябрь 2014г. по 0,4'!L22</f>
        <v>0</v>
      </c>
      <c r="M25" s="31">
        <f>'сентябрь 2014г. по 6-10'!M25+'сентябрь 2014г. по 0,4'!M22</f>
        <v>0</v>
      </c>
      <c r="N25" s="31">
        <f>'сентябрь 2014г. по 6-10'!N25+'сентябрь 2014г. по 0,4'!N22</f>
        <v>0</v>
      </c>
      <c r="O25" s="31">
        <f>'сентябрь 2014г. по 6-10'!O25+'сентябрь 2014г. по 0,4'!O22</f>
        <v>0</v>
      </c>
      <c r="P25" s="31">
        <f>'сентябрь 2014г. по 6-10'!P25+'сентябрь 2014г. по 0,4'!P22</f>
        <v>0</v>
      </c>
      <c r="Q25" s="31">
        <f>'сентябрь 2014г. по 6-10'!Q25+'сентябрь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'сентябрь 2014г. по 6-10'!D26+'сентябрь 2014г. по 0,4'!D23</f>
        <v>14</v>
      </c>
      <c r="E26" s="31">
        <f>'сентябрь 2014г. по 6-10'!E26+'сентябрь 2014г. по 0,4'!E23</f>
        <v>1700</v>
      </c>
      <c r="F26" s="31">
        <f>'сентябрь 2014г. по 6-10'!F26+'сентябрь 2014г. по 0,4'!F23</f>
        <v>6</v>
      </c>
      <c r="G26" s="31">
        <f>'сентябрь 2014г. по 6-10'!G26+'сентябрь 2014г. по 0,4'!G23</f>
        <v>830</v>
      </c>
      <c r="H26" s="31">
        <f>'сентябрь 2014г. по 6-10'!H26+'сентябрь 2014г. по 0,4'!H23</f>
        <v>0</v>
      </c>
      <c r="I26" s="31">
        <f>'сентябрь 2014г. по 6-10'!I26+'сентябрь 2014г. по 0,4'!I23</f>
        <v>0</v>
      </c>
      <c r="J26" s="31">
        <f>'сентябрь 2014г. по 6-10'!J26+'сентябрь 2014г. по 0,4'!J23</f>
        <v>3</v>
      </c>
      <c r="K26" s="31">
        <f>'сентябрь 2014г. по 6-10'!K26+'сентябрь 2014г. по 0,4'!K23</f>
        <v>210</v>
      </c>
      <c r="L26" s="31">
        <f>'сентябрь 2014г. по 6-10'!L26+'сентябрь 2014г. по 0,4'!L23</f>
        <v>0</v>
      </c>
      <c r="M26" s="31">
        <f>'сентябрь 2014г. по 6-10'!M26+'сентябрь 2014г. по 0,4'!M23</f>
        <v>0</v>
      </c>
      <c r="N26" s="31">
        <f>'сентябрь 2014г. по 6-10'!N26+'сентябрь 2014г. по 0,4'!N23</f>
        <v>0</v>
      </c>
      <c r="O26" s="31">
        <f>'сентябрь 2014г. по 6-10'!O26+'сентябрь 2014г. по 0,4'!O23</f>
        <v>0</v>
      </c>
      <c r="P26" s="31">
        <f>'сентябрь 2014г. по 6-10'!P26+'сентябрь 2014г. по 0,4'!P23</f>
        <v>0</v>
      </c>
      <c r="Q26" s="31">
        <f>'сентябрь 2014г. по 6-10'!Q26+'сентябрь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'сентябрь 2014г. по 6-10'!D27+'сентябрь 2014г. по 0,4'!D24</f>
        <v>1</v>
      </c>
      <c r="E27" s="31">
        <f>'сентябрь 2014г. по 6-10'!E27+'сентябрь 2014г. по 0,4'!E24</f>
        <v>80</v>
      </c>
      <c r="F27" s="31">
        <f>'сентябрь 2014г. по 6-10'!F27+'сентябрь 2014г. по 0,4'!F24</f>
        <v>0</v>
      </c>
      <c r="G27" s="31">
        <f>'сентябрь 2014г. по 6-10'!G27+'сентябрь 2014г. по 0,4'!G24</f>
        <v>0</v>
      </c>
      <c r="H27" s="31">
        <f>'сентябрь 2014г. по 6-10'!H27+'сентябрь 2014г. по 0,4'!H24</f>
        <v>0</v>
      </c>
      <c r="I27" s="31">
        <f>'сентябрь 2014г. по 6-10'!I27+'сентябрь 2014г. по 0,4'!I24</f>
        <v>0</v>
      </c>
      <c r="J27" s="31">
        <f>'сентябрь 2014г. по 6-10'!J27+'сентябрь 2014г. по 0,4'!J24</f>
        <v>0</v>
      </c>
      <c r="K27" s="31">
        <f>'сентябрь 2014г. по 6-10'!K27+'сентябрь 2014г. по 0,4'!K24</f>
        <v>0</v>
      </c>
      <c r="L27" s="31">
        <f>'сентябрь 2014г. по 6-10'!L27+'сентябрь 2014г. по 0,4'!L24</f>
        <v>0</v>
      </c>
      <c r="M27" s="31">
        <f>'сентябрь 2014г. по 6-10'!M27+'сентябрь 2014г. по 0,4'!M24</f>
        <v>0</v>
      </c>
      <c r="N27" s="31">
        <f>'сентябрь 2014г. по 6-10'!N27+'сентябрь 2014г. по 0,4'!N24</f>
        <v>0</v>
      </c>
      <c r="O27" s="31">
        <f>'сентябрь 2014г. по 6-10'!O27+'сентябрь 2014г. по 0,4'!O24</f>
        <v>0</v>
      </c>
      <c r="P27" s="31">
        <f>'сентябрь 2014г. по 6-10'!P27+'сентябрь 2014г. по 0,4'!P24</f>
        <v>0</v>
      </c>
      <c r="Q27" s="31">
        <f>'сентябрь 2014г. по 6-10'!Q27+'сентябрь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'сентябрь 2014г. по 6-10'!D28+'сентябрь 2014г. по 0,4'!D25</f>
        <v>2</v>
      </c>
      <c r="E28" s="31">
        <f>'сентябрь 2014г. по 6-10'!E28+'сентябрь 2014г. по 0,4'!E25</f>
        <v>970</v>
      </c>
      <c r="F28" s="31">
        <f>'сентябрь 2014г. по 6-10'!F28+'сентябрь 2014г. по 0,4'!F25</f>
        <v>1</v>
      </c>
      <c r="G28" s="31">
        <f>'сентябрь 2014г. по 6-10'!G28+'сентябрь 2014г. по 0,4'!G25</f>
        <v>470</v>
      </c>
      <c r="H28" s="31">
        <f>'сентябрь 2014г. по 6-10'!H28+'сентябрь 2014г. по 0,4'!H25</f>
        <v>0</v>
      </c>
      <c r="I28" s="31">
        <f>'сентябрь 2014г. по 6-10'!I28+'сентябрь 2014г. по 0,4'!I25</f>
        <v>0</v>
      </c>
      <c r="J28" s="31">
        <f>'сентябрь 2014г. по 6-10'!J28+'сентябрь 2014г. по 0,4'!J25</f>
        <v>50</v>
      </c>
      <c r="K28" s="31">
        <f>'сентябрь 2014г. по 6-10'!K28+'сентябрь 2014г. по 0,4'!K25</f>
        <v>390</v>
      </c>
      <c r="L28" s="31">
        <f>'сентябрь 2014г. по 6-10'!L28+'сентябрь 2014г. по 0,4'!L25</f>
        <v>0</v>
      </c>
      <c r="M28" s="31">
        <f>'сентябрь 2014г. по 6-10'!M28+'сентябрь 2014г. по 0,4'!M25</f>
        <v>0</v>
      </c>
      <c r="N28" s="31">
        <f>'сентябрь 2014г. по 6-10'!N28+'сентябрь 2014г. по 0,4'!N25</f>
        <v>0</v>
      </c>
      <c r="O28" s="31">
        <f>'сентябрь 2014г. по 6-10'!O28+'сентябрь 2014г. по 0,4'!O25</f>
        <v>0</v>
      </c>
      <c r="P28" s="31">
        <f>'сентябрь 2014г. по 6-10'!P28+'сентябрь 2014г. по 0,4'!P25</f>
        <v>0</v>
      </c>
      <c r="Q28" s="31">
        <f>'сентябрь 2014г. по 6-10'!Q28+'сентябрь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'сентябрь 2014г. по 6-10'!D29+'сентябрь 2014г. по 0,4'!D26</f>
        <v>1</v>
      </c>
      <c r="E29" s="31">
        <f>'сентябрь 2014г. по 6-10'!E29+'сентябрь 2014г. по 0,4'!E26</f>
        <v>30</v>
      </c>
      <c r="F29" s="31">
        <f>'сентябрь 2014г. по 6-10'!F29+'сентябрь 2014г. по 0,4'!F26</f>
        <v>1</v>
      </c>
      <c r="G29" s="31">
        <f>'сентябрь 2014г. по 6-10'!G29+'сентябрь 2014г. по 0,4'!G26</f>
        <v>30</v>
      </c>
      <c r="H29" s="31">
        <f>'сентябрь 2014г. по 6-10'!H29+'сентябрь 2014г. по 0,4'!H26</f>
        <v>0</v>
      </c>
      <c r="I29" s="31">
        <f>'сентябрь 2014г. по 6-10'!I29+'сентябрь 2014г. по 0,4'!I26</f>
        <v>0</v>
      </c>
      <c r="J29" s="31">
        <f>'сентябрь 2014г. по 6-10'!J29+'сентябрь 2014г. по 0,4'!J26</f>
        <v>0</v>
      </c>
      <c r="K29" s="31">
        <f>'сентябрь 2014г. по 6-10'!K29+'сентябрь 2014г. по 0,4'!K26</f>
        <v>0</v>
      </c>
      <c r="L29" s="31">
        <f>'сентябрь 2014г. по 6-10'!L29+'сентябрь 2014г. по 0,4'!L26</f>
        <v>0</v>
      </c>
      <c r="M29" s="31">
        <f>'сентябрь 2014г. по 6-10'!M29+'сентябрь 2014г. по 0,4'!M26</f>
        <v>0</v>
      </c>
      <c r="N29" s="31">
        <f>'сентябрь 2014г. по 6-10'!N29+'сентябрь 2014г. по 0,4'!N26</f>
        <v>0</v>
      </c>
      <c r="O29" s="31">
        <f>'сентябрь 2014г. по 6-10'!O29+'сентябрь 2014г. по 0,4'!O26</f>
        <v>0</v>
      </c>
      <c r="P29" s="31">
        <f>'сентябрь 2014г. по 6-10'!P29+'сентябрь 2014г. по 0,4'!P26</f>
        <v>0</v>
      </c>
      <c r="Q29" s="31">
        <f>'сентябрь 2014г. по 6-10'!Q29+'сентябрь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'сентябрь 2014г. по 6-10'!D30+'сентябрь 2014г. по 0,4'!D27</f>
        <v>14</v>
      </c>
      <c r="E30" s="31">
        <f>'сентябрь 2014г. по 6-10'!E30+'сентябрь 2014г. по 0,4'!E27</f>
        <v>2382</v>
      </c>
      <c r="F30" s="31">
        <f>'сентябрь 2014г. по 6-10'!F30+'сентябрь 2014г. по 0,4'!F27</f>
        <v>12</v>
      </c>
      <c r="G30" s="31">
        <f>'сентябрь 2014г. по 6-10'!G30+'сентябрь 2014г. по 0,4'!G27</f>
        <v>361.4</v>
      </c>
      <c r="H30" s="31">
        <f>'сентябрь 2014г. по 6-10'!H30+'сентябрь 2014г. по 0,4'!H27</f>
        <v>0</v>
      </c>
      <c r="I30" s="31">
        <f>'сентябрь 2014г. по 6-10'!I30+'сентябрь 2014г. по 0,4'!I27</f>
        <v>0</v>
      </c>
      <c r="J30" s="31">
        <f>'сентябрь 2014г. по 6-10'!J30+'сентябрь 2014г. по 0,4'!J27</f>
        <v>41</v>
      </c>
      <c r="K30" s="31">
        <f>'сентябрь 2014г. по 6-10'!K30+'сентябрь 2014г. по 0,4'!K27</f>
        <v>302</v>
      </c>
      <c r="L30" s="31">
        <f>'сентябрь 2014г. по 6-10'!L30+'сентябрь 2014г. по 0,4'!L27</f>
        <v>0</v>
      </c>
      <c r="M30" s="31">
        <f>'сентябрь 2014г. по 6-10'!M30+'сентябрь 2014г. по 0,4'!M27</f>
        <v>0</v>
      </c>
      <c r="N30" s="31">
        <f>'сентябрь 2014г. по 6-10'!N30+'сентябрь 2014г. по 0,4'!N27</f>
        <v>0</v>
      </c>
      <c r="O30" s="31">
        <f>'сентябрь 2014г. по 6-10'!O30+'сентябрь 2014г. по 0,4'!O27</f>
        <v>0</v>
      </c>
      <c r="P30" s="31">
        <f>'сентябрь 2014г. по 6-10'!P30+'сентябрь 2014г. по 0,4'!P27</f>
        <v>0</v>
      </c>
      <c r="Q30" s="31">
        <f>'сентябрь 2014г. по 6-10'!Q30+'сентябрь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'сентябрь 2014г. по 6-10'!D31+'сентябрь 2014г. по 0,4'!D28</f>
        <v>3</v>
      </c>
      <c r="E31" s="31">
        <f>'сентябрь 2014г. по 6-10'!E31+'сентябрь 2014г. по 0,4'!E28</f>
        <v>864</v>
      </c>
      <c r="F31" s="31">
        <f>'сентябрь 2014г. по 6-10'!F31+'сентябрь 2014г. по 0,4'!F28</f>
        <v>3</v>
      </c>
      <c r="G31" s="31">
        <f>'сентябрь 2014г. по 6-10'!G31+'сентябрь 2014г. по 0,4'!G28</f>
        <v>564</v>
      </c>
      <c r="H31" s="31">
        <f>'сентябрь 2014г. по 6-10'!H31+'сентябрь 2014г. по 0,4'!H28</f>
        <v>0</v>
      </c>
      <c r="I31" s="31">
        <f>'сентябрь 2014г. по 6-10'!I31+'сентябрь 2014г. по 0,4'!I28</f>
        <v>0</v>
      </c>
      <c r="J31" s="31">
        <f>'сентябрь 2014г. по 6-10'!J31+'сентябрь 2014г. по 0,4'!J28</f>
        <v>37</v>
      </c>
      <c r="K31" s="31">
        <f>'сентябрь 2014г. по 6-10'!K31+'сентябрь 2014г. по 0,4'!K28</f>
        <v>267</v>
      </c>
      <c r="L31" s="31">
        <f>'сентябрь 2014г. по 6-10'!L31+'сентябрь 2014г. по 0,4'!L28</f>
        <v>0</v>
      </c>
      <c r="M31" s="31">
        <f>'сентябрь 2014г. по 6-10'!M31+'сентябрь 2014г. по 0,4'!M28</f>
        <v>0</v>
      </c>
      <c r="N31" s="31">
        <f>'сентябрь 2014г. по 6-10'!N31+'сентябрь 2014г. по 0,4'!N28</f>
        <v>0</v>
      </c>
      <c r="O31" s="31">
        <f>'сентябрь 2014г. по 6-10'!O31+'сентябрь 2014г. по 0,4'!O28</f>
        <v>0</v>
      </c>
      <c r="P31" s="31">
        <f>'сентябрь 2014г. по 6-10'!P31+'сентябрь 2014г. по 0,4'!P28</f>
        <v>0</v>
      </c>
      <c r="Q31" s="31">
        <f>'сентябрь 2014г. по 6-10'!Q31+'сентябрь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'сентябрь 2014г. по 6-10'!D32+'сентябрь 2014г. по 0,4'!D29</f>
        <v>18</v>
      </c>
      <c r="E32" s="31">
        <f>'сентябрь 2014г. по 6-10'!E32+'сентябрь 2014г. по 0,4'!E29</f>
        <v>1406</v>
      </c>
      <c r="F32" s="31">
        <f>'сентябрь 2014г. по 6-10'!F32+'сентябрь 2014г. по 0,4'!F29</f>
        <v>16</v>
      </c>
      <c r="G32" s="31">
        <f>'сентябрь 2014г. по 6-10'!G32+'сентябрь 2014г. по 0,4'!G29</f>
        <v>1006</v>
      </c>
      <c r="H32" s="31">
        <f>'сентябрь 2014г. по 6-10'!H32+'сентябрь 2014г. по 0,4'!H29</f>
        <v>0</v>
      </c>
      <c r="I32" s="31">
        <f>'сентябрь 2014г. по 6-10'!I32+'сентябрь 2014г. по 0,4'!I29</f>
        <v>0</v>
      </c>
      <c r="J32" s="31">
        <f>'сентябрь 2014г. по 6-10'!J32+'сентябрь 2014г. по 0,4'!J29</f>
        <v>39</v>
      </c>
      <c r="K32" s="31">
        <f>'сентябрь 2014г. по 6-10'!K32+'сентябрь 2014г. по 0,4'!K29</f>
        <v>280</v>
      </c>
      <c r="L32" s="31">
        <f>'сентябрь 2014г. по 6-10'!L32+'сентябрь 2014г. по 0,4'!L29</f>
        <v>0</v>
      </c>
      <c r="M32" s="31">
        <f>'сентябрь 2014г. по 6-10'!M32+'сентябрь 2014г. по 0,4'!M29</f>
        <v>0</v>
      </c>
      <c r="N32" s="31">
        <f>'сентябрь 2014г. по 6-10'!N32+'сентябрь 2014г. по 0,4'!N29</f>
        <v>0</v>
      </c>
      <c r="O32" s="31">
        <f>'сентябрь 2014г. по 6-10'!O32+'сентябрь 2014г. по 0,4'!O29</f>
        <v>0</v>
      </c>
      <c r="P32" s="31">
        <f>'сентябрь 2014г. по 6-10'!P32+'сентябрь 2014г. по 0,4'!P29</f>
        <v>0</v>
      </c>
      <c r="Q32" s="31">
        <f>'сентябрь 2014г. по 6-10'!Q32+'сентябрь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'сентябрь 2014г. по 6-10'!D33+'сентябрь 2014г. по 0,4'!D30</f>
        <v>14</v>
      </c>
      <c r="E33" s="31">
        <f>'сентябрь 2014г. по 6-10'!E33+'сентябрь 2014г. по 0,4'!E30</f>
        <v>1074.0999999999999</v>
      </c>
      <c r="F33" s="31">
        <f>'сентябрь 2014г. по 6-10'!F33+'сентябрь 2014г. по 0,4'!F30</f>
        <v>14</v>
      </c>
      <c r="G33" s="31">
        <f>'сентябрь 2014г. по 6-10'!G33+'сентябрь 2014г. по 0,4'!G30</f>
        <v>1074.0999999999999</v>
      </c>
      <c r="H33" s="31">
        <f>'сентябрь 2014г. по 6-10'!H33+'сентябрь 2014г. по 0,4'!H30</f>
        <v>0</v>
      </c>
      <c r="I33" s="31">
        <f>'сентябрь 2014г. по 6-10'!I33+'сентябрь 2014г. по 0,4'!I30</f>
        <v>0</v>
      </c>
      <c r="J33" s="31">
        <f>'сентябрь 2014г. по 6-10'!J33+'сентябрь 2014г. по 0,4'!J30</f>
        <v>41</v>
      </c>
      <c r="K33" s="31">
        <f>'сентябрь 2014г. по 6-10'!K33+'сентябрь 2014г. по 0,4'!K30</f>
        <v>320</v>
      </c>
      <c r="L33" s="31">
        <f>'сентябрь 2014г. по 6-10'!L33+'сентябрь 2014г. по 0,4'!L30</f>
        <v>0</v>
      </c>
      <c r="M33" s="31">
        <f>'сентябрь 2014г. по 6-10'!M33+'сентябрь 2014г. по 0,4'!M30</f>
        <v>0</v>
      </c>
      <c r="N33" s="31">
        <f>'сентябрь 2014г. по 6-10'!N33+'сентябрь 2014г. по 0,4'!N30</f>
        <v>0</v>
      </c>
      <c r="O33" s="31">
        <f>'сентябрь 2014г. по 6-10'!O33+'сентябрь 2014г. по 0,4'!O30</f>
        <v>0</v>
      </c>
      <c r="P33" s="31">
        <f>'сентябрь 2014г. по 6-10'!P33+'сентябрь 2014г. по 0,4'!P30</f>
        <v>0</v>
      </c>
      <c r="Q33" s="31">
        <f>'сентябрь 2014г. по 6-10'!Q33+'сентябрь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'сентябрь 2014г. по 6-10'!D34+'сентябрь 2014г. по 0,4'!D31</f>
        <v>19</v>
      </c>
      <c r="E34" s="31">
        <f>'сентябрь 2014г. по 6-10'!E34+'сентябрь 2014г. по 0,4'!E31</f>
        <v>440</v>
      </c>
      <c r="F34" s="31">
        <f>'сентябрь 2014г. по 6-10'!F34+'сентябрь 2014г. по 0,4'!F31</f>
        <v>19</v>
      </c>
      <c r="G34" s="31">
        <f>'сентябрь 2014г. по 6-10'!G34+'сентябрь 2014г. по 0,4'!G31</f>
        <v>440</v>
      </c>
      <c r="H34" s="31">
        <f>'сентябрь 2014г. по 6-10'!H34+'сентябрь 2014г. по 0,4'!H31</f>
        <v>0</v>
      </c>
      <c r="I34" s="31">
        <f>'сентябрь 2014г. по 6-10'!I34+'сентябрь 2014г. по 0,4'!I31</f>
        <v>0</v>
      </c>
      <c r="J34" s="31">
        <f>'сентябрь 2014г. по 6-10'!J34+'сентябрь 2014г. по 0,4'!J31</f>
        <v>25</v>
      </c>
      <c r="K34" s="31">
        <f>'сентябрь 2014г. по 6-10'!K34+'сентябрь 2014г. по 0,4'!K31</f>
        <v>365</v>
      </c>
      <c r="L34" s="31">
        <f>'сентябрь 2014г. по 6-10'!L34+'сентябрь 2014г. по 0,4'!L31</f>
        <v>0</v>
      </c>
      <c r="M34" s="31">
        <f>'сентябрь 2014г. по 6-10'!M34+'сентябрь 2014г. по 0,4'!M31</f>
        <v>0</v>
      </c>
      <c r="N34" s="31">
        <f>'сентябрь 2014г. по 6-10'!N34+'сентябрь 2014г. по 0,4'!N31</f>
        <v>0</v>
      </c>
      <c r="O34" s="31">
        <f>'сентябрь 2014г. по 6-10'!O34+'сентябрь 2014г. по 0,4'!O31</f>
        <v>0</v>
      </c>
      <c r="P34" s="31">
        <f>'сентябрь 2014г. по 6-10'!P34+'сентябрь 2014г. по 0,4'!P31</f>
        <v>0</v>
      </c>
      <c r="Q34" s="31">
        <f>'сентябрь 2014г. по 6-10'!Q34+'сентябрь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'сентябрь 2014г. по 6-10'!D35+'сентябрь 2014г. по 0,4'!D32</f>
        <v>19</v>
      </c>
      <c r="E35" s="31">
        <f>'сентябрь 2014г. по 6-10'!E35+'сентябрь 2014г. по 0,4'!E32</f>
        <v>1085</v>
      </c>
      <c r="F35" s="31">
        <f>'сентябрь 2014г. по 6-10'!F35+'сентябрь 2014г. по 0,4'!F32</f>
        <v>19</v>
      </c>
      <c r="G35" s="31">
        <f>'сентябрь 2014г. по 6-10'!G35+'сентябрь 2014г. по 0,4'!G32</f>
        <v>885</v>
      </c>
      <c r="H35" s="31">
        <f>'сентябрь 2014г. по 6-10'!H35+'сентябрь 2014г. по 0,4'!H32</f>
        <v>0</v>
      </c>
      <c r="I35" s="31">
        <f>'сентябрь 2014г. по 6-10'!I35+'сентябрь 2014г. по 0,4'!I32</f>
        <v>0</v>
      </c>
      <c r="J35" s="31">
        <f>'сентябрь 2014г. по 6-10'!J35+'сентябрь 2014г. по 0,4'!J32</f>
        <v>20</v>
      </c>
      <c r="K35" s="31">
        <f>'сентябрь 2014г. по 6-10'!K35+'сентябрь 2014г. по 0,4'!K32</f>
        <v>216</v>
      </c>
      <c r="L35" s="31">
        <f>'сентябрь 2014г. по 6-10'!L35+'сентябрь 2014г. по 0,4'!L32</f>
        <v>0</v>
      </c>
      <c r="M35" s="31">
        <f>'сентябрь 2014г. по 6-10'!M35+'сентябрь 2014г. по 0,4'!M32</f>
        <v>0</v>
      </c>
      <c r="N35" s="31">
        <f>'сентябрь 2014г. по 6-10'!N35+'сентябрь 2014г. по 0,4'!N32</f>
        <v>0</v>
      </c>
      <c r="O35" s="31">
        <f>'сентябрь 2014г. по 6-10'!O35+'сентябрь 2014г. по 0,4'!O32</f>
        <v>0</v>
      </c>
      <c r="P35" s="31">
        <f>'сентябрь 2014г. по 6-10'!P35+'сентябрь 2014г. по 0,4'!P32</f>
        <v>0</v>
      </c>
      <c r="Q35" s="31">
        <f>'сентябрь 2014г. по 6-10'!Q35+'сентябрь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'сентябрь 2014г. по 6-10'!D36+'сентябрь 2014г. по 0,4'!D33</f>
        <v>55</v>
      </c>
      <c r="E36" s="31">
        <f>'сентябрь 2014г. по 6-10'!E36+'сентябрь 2014г. по 0,4'!E33</f>
        <v>2235.5</v>
      </c>
      <c r="F36" s="31">
        <f>'сентябрь 2014г. по 6-10'!F36+'сентябрь 2014г. по 0,4'!F33</f>
        <v>55</v>
      </c>
      <c r="G36" s="31">
        <f>'сентябрь 2014г. по 6-10'!G36+'сентябрь 2014г. по 0,4'!G33</f>
        <v>1935.5</v>
      </c>
      <c r="H36" s="31">
        <f>'сентябрь 2014г. по 6-10'!H36+'сентябрь 2014г. по 0,4'!H33</f>
        <v>0</v>
      </c>
      <c r="I36" s="31">
        <f>'сентябрь 2014г. по 6-10'!I36+'сентябрь 2014г. по 0,4'!I33</f>
        <v>0</v>
      </c>
      <c r="J36" s="31">
        <f>'сентябрь 2014г. по 6-10'!J36+'сентябрь 2014г. по 0,4'!J33</f>
        <v>38</v>
      </c>
      <c r="K36" s="31">
        <f>'сентябрь 2014г. по 6-10'!K36+'сентябрь 2014г. по 0,4'!K33</f>
        <v>418</v>
      </c>
      <c r="L36" s="31">
        <f>'сентябрь 2014г. по 6-10'!L36+'сентябрь 2014г. по 0,4'!L33</f>
        <v>0</v>
      </c>
      <c r="M36" s="31">
        <f>'сентябрь 2014г. по 6-10'!M36+'сентябрь 2014г. по 0,4'!M33</f>
        <v>0</v>
      </c>
      <c r="N36" s="31">
        <f>'сентябрь 2014г. по 6-10'!N36+'сентябрь 2014г. по 0,4'!N33</f>
        <v>0</v>
      </c>
      <c r="O36" s="31">
        <f>'сентябрь 2014г. по 6-10'!O36+'сентябрь 2014г. по 0,4'!O33</f>
        <v>0</v>
      </c>
      <c r="P36" s="31">
        <f>'сентябрь 2014г. по 6-10'!P36+'сентябрь 2014г. по 0,4'!P33</f>
        <v>0</v>
      </c>
      <c r="Q36" s="31">
        <f>'сентябрь 2014г. по 6-10'!Q36+'сентябрь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'сентябрь 2014г. по 6-10'!D37+'сентябрь 2014г. по 0,4'!D34</f>
        <v>10</v>
      </c>
      <c r="E37" s="31">
        <f>'сентябрь 2014г. по 6-10'!E37+'сентябрь 2014г. по 0,4'!E34</f>
        <v>984</v>
      </c>
      <c r="F37" s="31">
        <f>'сентябрь 2014г. по 6-10'!F37+'сентябрь 2014г. по 0,4'!F34</f>
        <v>10</v>
      </c>
      <c r="G37" s="31">
        <f>'сентябрь 2014г. по 6-10'!G37+'сентябрь 2014г. по 0,4'!G34</f>
        <v>134</v>
      </c>
      <c r="H37" s="31">
        <f>'сентябрь 2014г. по 6-10'!H37+'сентябрь 2014г. по 0,4'!H34</f>
        <v>0</v>
      </c>
      <c r="I37" s="31">
        <f>'сентябрь 2014г. по 6-10'!I37+'сентябрь 2014г. по 0,4'!I34</f>
        <v>0</v>
      </c>
      <c r="J37" s="31">
        <f>'сентябрь 2014г. по 6-10'!J37+'сентябрь 2014г. по 0,4'!J34</f>
        <v>2</v>
      </c>
      <c r="K37" s="31">
        <f>'сентябрь 2014г. по 6-10'!K37+'сентябрь 2014г. по 0,4'!K34</f>
        <v>14</v>
      </c>
      <c r="L37" s="31">
        <f>'сентябрь 2014г. по 6-10'!L37+'сентябрь 2014г. по 0,4'!L34</f>
        <v>0</v>
      </c>
      <c r="M37" s="31">
        <f>'сентябрь 2014г. по 6-10'!M37+'сентябрь 2014г. по 0,4'!M34</f>
        <v>0</v>
      </c>
      <c r="N37" s="31">
        <f>'сентябрь 2014г. по 6-10'!N37+'сентябрь 2014г. по 0,4'!N34</f>
        <v>0</v>
      </c>
      <c r="O37" s="31">
        <f>'сентябрь 2014г. по 6-10'!O37+'сентябрь 2014г. по 0,4'!O34</f>
        <v>0</v>
      </c>
      <c r="P37" s="31">
        <f>'сентябрь 2014г. по 6-10'!P37+'сентябрь 2014г. по 0,4'!P34</f>
        <v>0</v>
      </c>
      <c r="Q37" s="31">
        <f>'сентябрь 2014г. по 6-10'!Q37+'сентябрь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'сентябрь 2014г. по 6-10'!D38+'сентябрь 2014г. по 0,4'!D35</f>
        <v>10</v>
      </c>
      <c r="E38" s="31">
        <f>'сентябрь 2014г. по 6-10'!E38+'сентябрь 2014г. по 0,4'!E35</f>
        <v>601</v>
      </c>
      <c r="F38" s="31">
        <f>'сентябрь 2014г. по 6-10'!F38+'сентябрь 2014г. по 0,4'!F35</f>
        <v>10</v>
      </c>
      <c r="G38" s="31">
        <f>'сентябрь 2014г. по 6-10'!G38+'сентябрь 2014г. по 0,4'!G35</f>
        <v>281</v>
      </c>
      <c r="H38" s="31">
        <f>'сентябрь 2014г. по 6-10'!H38+'сентябрь 2014г. по 0,4'!H35</f>
        <v>0</v>
      </c>
      <c r="I38" s="31">
        <f>'сентябрь 2014г. по 6-10'!I38+'сентябрь 2014г. по 0,4'!I35</f>
        <v>0</v>
      </c>
      <c r="J38" s="31">
        <f>'сентябрь 2014г. по 6-10'!J38+'сентябрь 2014г. по 0,4'!J35</f>
        <v>39</v>
      </c>
      <c r="K38" s="31">
        <f>'сентябрь 2014г. по 6-10'!K38+'сентябрь 2014г. по 0,4'!K35</f>
        <v>640</v>
      </c>
      <c r="L38" s="31">
        <f>'сентябрь 2014г. по 6-10'!L38+'сентябрь 2014г. по 0,4'!L35</f>
        <v>0</v>
      </c>
      <c r="M38" s="31">
        <f>'сентябрь 2014г. по 6-10'!M38+'сентябрь 2014г. по 0,4'!M35</f>
        <v>0</v>
      </c>
      <c r="N38" s="31">
        <f>'сентябрь 2014г. по 6-10'!N38+'сентябрь 2014г. по 0,4'!N35</f>
        <v>0</v>
      </c>
      <c r="O38" s="31">
        <f>'сентябрь 2014г. по 6-10'!O38+'сентябрь 2014г. по 0,4'!O35</f>
        <v>0</v>
      </c>
      <c r="P38" s="31">
        <f>'сентябрь 2014г. по 6-10'!P38+'сентябрь 2014г. по 0,4'!P35</f>
        <v>0</v>
      </c>
      <c r="Q38" s="31">
        <f>'сентябрь 2014г. по 6-10'!Q38+'сентябрь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'сентябрь 2014г. по 6-10'!D39+'сентябрь 2014г. по 0,4'!D36</f>
        <v>94</v>
      </c>
      <c r="E39" s="31">
        <f>'сентябрь 2014г. по 6-10'!E39+'сентябрь 2014г. по 0,4'!E36</f>
        <v>1244.9000000000001</v>
      </c>
      <c r="F39" s="31">
        <f>'сентябрь 2014г. по 6-10'!F39+'сентябрь 2014г. по 0,4'!F36</f>
        <v>74</v>
      </c>
      <c r="G39" s="31">
        <f>'сентябрь 2014г. по 6-10'!G39+'сентябрь 2014г. по 0,4'!G36</f>
        <v>462</v>
      </c>
      <c r="H39" s="31">
        <f>'сентябрь 2014г. по 6-10'!H39+'сентябрь 2014г. по 0,4'!H36</f>
        <v>0</v>
      </c>
      <c r="I39" s="31">
        <f>'сентябрь 2014г. по 6-10'!I39+'сентябрь 2014г. по 0,4'!I36</f>
        <v>0</v>
      </c>
      <c r="J39" s="31">
        <f>'сентябрь 2014г. по 6-10'!J39+'сентябрь 2014г. по 0,4'!J36</f>
        <v>67</v>
      </c>
      <c r="K39" s="31">
        <f>'сентябрь 2014г. по 6-10'!K39+'сентябрь 2014г. по 0,4'!K36</f>
        <v>1410</v>
      </c>
      <c r="L39" s="31">
        <f>'сентябрь 2014г. по 6-10'!L39+'сентябрь 2014г. по 0,4'!L36</f>
        <v>0</v>
      </c>
      <c r="M39" s="31">
        <f>'сентябрь 2014г. по 6-10'!M39+'сентябрь 2014г. по 0,4'!M36</f>
        <v>0</v>
      </c>
      <c r="N39" s="31">
        <f>'сентябрь 2014г. по 6-10'!N39+'сентябрь 2014г. по 0,4'!N36</f>
        <v>0</v>
      </c>
      <c r="O39" s="31">
        <f>'сентябрь 2014г. по 6-10'!O39+'сентябрь 2014г. по 0,4'!O36</f>
        <v>0</v>
      </c>
      <c r="P39" s="31">
        <f>'сентябрь 2014г. по 6-10'!P39+'сентябрь 2014г. по 0,4'!P36</f>
        <v>0</v>
      </c>
      <c r="Q39" s="31">
        <f>'сентябрь 2014г. по 6-10'!Q39+'сентябрь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'сентябрь 2014г. по 6-10'!D40+'сентябрь 2014г. по 0,4'!D37</f>
        <v>69</v>
      </c>
      <c r="E40" s="31">
        <f>'сентябрь 2014г. по 6-10'!E40+'сентябрь 2014г. по 0,4'!E37</f>
        <v>510.5</v>
      </c>
      <c r="F40" s="31">
        <f>'сентябрь 2014г. по 6-10'!F40+'сентябрь 2014г. по 0,4'!F37</f>
        <v>28</v>
      </c>
      <c r="G40" s="31">
        <f>'сентябрь 2014г. по 6-10'!G40+'сентябрь 2014г. по 0,4'!G37</f>
        <v>217</v>
      </c>
      <c r="H40" s="31">
        <f>'сентябрь 2014г. по 6-10'!H40+'сентябрь 2014г. по 0,4'!H37</f>
        <v>0</v>
      </c>
      <c r="I40" s="31">
        <f>'сентябрь 2014г. по 6-10'!I40+'сентябрь 2014г. по 0,4'!I37</f>
        <v>0</v>
      </c>
      <c r="J40" s="31">
        <f>'сентябрь 2014г. по 6-10'!J40+'сентябрь 2014г. по 0,4'!J37</f>
        <v>70</v>
      </c>
      <c r="K40" s="31">
        <f>'сентябрь 2014г. по 6-10'!K40+'сентябрь 2014г. по 0,4'!K37</f>
        <v>1060</v>
      </c>
      <c r="L40" s="31">
        <f>'сентябрь 2014г. по 6-10'!L40+'сентябрь 2014г. по 0,4'!L37</f>
        <v>0</v>
      </c>
      <c r="M40" s="31">
        <f>'сентябрь 2014г. по 6-10'!M40+'сентябрь 2014г. по 0,4'!M37</f>
        <v>0</v>
      </c>
      <c r="N40" s="31">
        <f>'сентябрь 2014г. по 6-10'!N40+'сентябрь 2014г. по 0,4'!N37</f>
        <v>0</v>
      </c>
      <c r="O40" s="31">
        <f>'сентябрь 2014г. по 6-10'!O40+'сентябрь 2014г. по 0,4'!O37</f>
        <v>0</v>
      </c>
      <c r="P40" s="31">
        <f>'сентябрь 2014г. по 6-10'!P40+'сентябрь 2014г. по 0,4'!P37</f>
        <v>0</v>
      </c>
      <c r="Q40" s="31">
        <f>'сентябрь 2014г. по 6-10'!Q40+'сентябрь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'сентябрь 2014г. по 6-10'!D41+'сентябрь 2014г. по 0,4'!D38</f>
        <v>36</v>
      </c>
      <c r="E41" s="31">
        <f>'сентябрь 2014г. по 6-10'!E41+'сентябрь 2014г. по 0,4'!E38</f>
        <v>1986.2</v>
      </c>
      <c r="F41" s="31">
        <f>'сентябрь 2014г. по 6-10'!F41+'сентябрь 2014г. по 0,4'!F38</f>
        <v>24</v>
      </c>
      <c r="G41" s="31">
        <f>'сентябрь 2014г. по 6-10'!G41+'сентябрь 2014г. по 0,4'!G38</f>
        <v>309</v>
      </c>
      <c r="H41" s="31">
        <f>'сентябрь 2014г. по 6-10'!H41+'сентябрь 2014г. по 0,4'!H38</f>
        <v>0</v>
      </c>
      <c r="I41" s="31">
        <f>'сентябрь 2014г. по 6-10'!I41+'сентябрь 2014г. по 0,4'!I38</f>
        <v>0</v>
      </c>
      <c r="J41" s="31">
        <f>'сентябрь 2014г. по 6-10'!J41+'сентябрь 2014г. по 0,4'!J38</f>
        <v>12</v>
      </c>
      <c r="K41" s="31">
        <f>'сентябрь 2014г. по 6-10'!K41+'сентябрь 2014г. по 0,4'!K38</f>
        <v>120</v>
      </c>
      <c r="L41" s="31">
        <f>'сентябрь 2014г. по 6-10'!L41+'сентябрь 2014г. по 0,4'!L38</f>
        <v>0</v>
      </c>
      <c r="M41" s="31">
        <f>'сентябрь 2014г. по 6-10'!M41+'сентябрь 2014г. по 0,4'!M38</f>
        <v>0</v>
      </c>
      <c r="N41" s="31">
        <f>'сентябрь 2014г. по 6-10'!N41+'сентябрь 2014г. по 0,4'!N38</f>
        <v>0</v>
      </c>
      <c r="O41" s="31">
        <f>'сентябрь 2014г. по 6-10'!O41+'сентябрь 2014г. по 0,4'!O38</f>
        <v>0</v>
      </c>
      <c r="P41" s="31">
        <f>'сентябрь 2014г. по 6-10'!P41+'сентябрь 2014г. по 0,4'!P38</f>
        <v>0</v>
      </c>
      <c r="Q41" s="31">
        <f>'сентябрь 2014г. по 6-10'!Q41+'сентябрь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'сентябрь 2014г. по 6-10'!D42+'сентябрь 2014г. по 0,4'!D39</f>
        <v>27</v>
      </c>
      <c r="E42" s="31">
        <f>'сентябрь 2014г. по 6-10'!E42+'сентябрь 2014г. по 0,4'!E39</f>
        <v>1034.0999999999999</v>
      </c>
      <c r="F42" s="31">
        <f>'сентябрь 2014г. по 6-10'!F42+'сентябрь 2014г. по 0,4'!F39</f>
        <v>17</v>
      </c>
      <c r="G42" s="31">
        <f>'сентябрь 2014г. по 6-10'!G42+'сентябрь 2014г. по 0,4'!G39</f>
        <v>976.1</v>
      </c>
      <c r="H42" s="31">
        <f>'сентябрь 2014г. по 6-10'!H42+'сентябрь 2014г. по 0,4'!H39</f>
        <v>0</v>
      </c>
      <c r="I42" s="31">
        <f>'сентябрь 2014г. по 6-10'!I42+'сентябрь 2014г. по 0,4'!I39</f>
        <v>0</v>
      </c>
      <c r="J42" s="31">
        <f>'сентябрь 2014г. по 6-10'!J42+'сентябрь 2014г. по 0,4'!J39</f>
        <v>16</v>
      </c>
      <c r="K42" s="31">
        <f>'сентябрь 2014г. по 6-10'!K42+'сентябрь 2014г. по 0,4'!K39</f>
        <v>161</v>
      </c>
      <c r="L42" s="31">
        <f>'сентябрь 2014г. по 6-10'!L42+'сентябрь 2014г. по 0,4'!L39</f>
        <v>0</v>
      </c>
      <c r="M42" s="31">
        <f>'сентябрь 2014г. по 6-10'!M42+'сентябрь 2014г. по 0,4'!M39</f>
        <v>0</v>
      </c>
      <c r="N42" s="31">
        <f>'сентябрь 2014г. по 6-10'!N42+'сентябрь 2014г. по 0,4'!N39</f>
        <v>0</v>
      </c>
      <c r="O42" s="31">
        <f>'сентябрь 2014г. по 6-10'!O42+'сентябрь 2014г. по 0,4'!O39</f>
        <v>0</v>
      </c>
      <c r="P42" s="31">
        <f>'сентябрь 2014г. по 6-10'!P42+'сентябрь 2014г. по 0,4'!P39</f>
        <v>0</v>
      </c>
      <c r="Q42" s="31">
        <f>'сентябрь 2014г. по 6-10'!Q42+'сентябрь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'сентябрь 2014г. по 6-10'!D43+'сентябрь 2014г. по 0,4'!D40</f>
        <v>20</v>
      </c>
      <c r="E43" s="31">
        <f>'сентябрь 2014г. по 6-10'!E43+'сентябрь 2014г. по 0,4'!E40</f>
        <v>589</v>
      </c>
      <c r="F43" s="31">
        <f>'сентябрь 2014г. по 6-10'!F43+'сентябрь 2014г. по 0,4'!F40</f>
        <v>8</v>
      </c>
      <c r="G43" s="31">
        <f>'сентябрь 2014г. по 6-10'!G43+'сентябрь 2014г. по 0,4'!G40</f>
        <v>286</v>
      </c>
      <c r="H43" s="31">
        <f>'сентябрь 2014г. по 6-10'!H43+'сентябрь 2014г. по 0,4'!H40</f>
        <v>0</v>
      </c>
      <c r="I43" s="31">
        <f>'сентябрь 2014г. по 6-10'!I43+'сентябрь 2014г. по 0,4'!I40</f>
        <v>0</v>
      </c>
      <c r="J43" s="31">
        <f>'сентябрь 2014г. по 6-10'!J43+'сентябрь 2014г. по 0,4'!J40</f>
        <v>18</v>
      </c>
      <c r="K43" s="31">
        <f>'сентябрь 2014г. по 6-10'!K43+'сентябрь 2014г. по 0,4'!K40</f>
        <v>100</v>
      </c>
      <c r="L43" s="31">
        <f>'сентябрь 2014г. по 6-10'!L43+'сентябрь 2014г. по 0,4'!L40</f>
        <v>0</v>
      </c>
      <c r="M43" s="31">
        <f>'сентябрь 2014г. по 6-10'!M43+'сентябрь 2014г. по 0,4'!M40</f>
        <v>0</v>
      </c>
      <c r="N43" s="31">
        <f>'сентябрь 2014г. по 6-10'!N43+'сентябрь 2014г. по 0,4'!N40</f>
        <v>0</v>
      </c>
      <c r="O43" s="31">
        <f>'сентябрь 2014г. по 6-10'!O43+'сентябрь 2014г. по 0,4'!O40</f>
        <v>0</v>
      </c>
      <c r="P43" s="31">
        <f>'сентябрь 2014г. по 6-10'!P43+'сентябрь 2014г. по 0,4'!P40</f>
        <v>0</v>
      </c>
      <c r="Q43" s="31">
        <f>'сентябрь 2014г. по 6-10'!Q43+'сентябрь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'сентябрь 2014г. по 6-10'!D44+'сентябрь 2014г. по 0,4'!D41</f>
        <v>0</v>
      </c>
      <c r="E44" s="31">
        <f>'сентябрь 2014г. по 6-10'!E44+'сентябрь 2014г. по 0,4'!E41</f>
        <v>0</v>
      </c>
      <c r="F44" s="31">
        <f>'сентябрь 2014г. по 6-10'!F44+'сентябрь 2014г. по 0,4'!F41</f>
        <v>0</v>
      </c>
      <c r="G44" s="31">
        <f>'сентябрь 2014г. по 6-10'!G44+'сентябрь 2014г. по 0,4'!G41</f>
        <v>0</v>
      </c>
      <c r="H44" s="31">
        <f>'сентябрь 2014г. по 6-10'!H44+'сентябрь 2014г. по 0,4'!H41</f>
        <v>0</v>
      </c>
      <c r="I44" s="31">
        <f>'сентябрь 2014г. по 6-10'!I44+'сентябрь 2014г. по 0,4'!I41</f>
        <v>0</v>
      </c>
      <c r="J44" s="31">
        <f>'сентябрь 2014г. по 6-10'!J44+'сентябрь 2014г. по 0,4'!J41</f>
        <v>0</v>
      </c>
      <c r="K44" s="31">
        <f>'сентябрь 2014г. по 6-10'!K44+'сентябрь 2014г. по 0,4'!K41</f>
        <v>0</v>
      </c>
      <c r="L44" s="31">
        <f>'сентябрь 2014г. по 6-10'!L44+'сентябрь 2014г. по 0,4'!L41</f>
        <v>0</v>
      </c>
      <c r="M44" s="31">
        <f>'сентябрь 2014г. по 6-10'!M44+'сентябрь 2014г. по 0,4'!M41</f>
        <v>0</v>
      </c>
      <c r="N44" s="31">
        <f>'сентябрь 2014г. по 6-10'!N44+'сентябрь 2014г. по 0,4'!N41</f>
        <v>0</v>
      </c>
      <c r="O44" s="31">
        <f>'сентябрь 2014г. по 6-10'!O44+'сентябрь 2014г. по 0,4'!O41</f>
        <v>0</v>
      </c>
      <c r="P44" s="31">
        <f>'сентябрь 2014г. по 6-10'!P44+'сентябрь 2014г. по 0,4'!P41</f>
        <v>0</v>
      </c>
      <c r="Q44" s="31">
        <f>'сентябрь 2014г. по 6-10'!Q44+'сентябрь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'сентябрь 2014г. по 6-10'!D45+'сентябрь 2014г. по 0,4'!D42</f>
        <v>7</v>
      </c>
      <c r="E45" s="31">
        <f>'сентябрь 2014г. по 6-10'!E45+'сентябрь 2014г. по 0,4'!E42</f>
        <v>527</v>
      </c>
      <c r="F45" s="31">
        <f>'сентябрь 2014г. по 6-10'!F45+'сентябрь 2014г. по 0,4'!F42</f>
        <v>7</v>
      </c>
      <c r="G45" s="31">
        <f>'сентябрь 2014г. по 6-10'!G45+'сентябрь 2014г. по 0,4'!G42</f>
        <v>329</v>
      </c>
      <c r="H45" s="31">
        <f>'сентябрь 2014г. по 6-10'!H45+'сентябрь 2014г. по 0,4'!H42</f>
        <v>0</v>
      </c>
      <c r="I45" s="31">
        <f>'сентябрь 2014г. по 6-10'!I45+'сентябрь 2014г. по 0,4'!I42</f>
        <v>0</v>
      </c>
      <c r="J45" s="31">
        <f>'сентябрь 2014г. по 6-10'!J45+'сентябрь 2014г. по 0,4'!J42</f>
        <v>3</v>
      </c>
      <c r="K45" s="31">
        <f>'сентябрь 2014г. по 6-10'!K45+'сентябрь 2014г. по 0,4'!K42</f>
        <v>12</v>
      </c>
      <c r="L45" s="31">
        <f>'сентябрь 2014г. по 6-10'!L45+'сентябрь 2014г. по 0,4'!L42</f>
        <v>0</v>
      </c>
      <c r="M45" s="31">
        <f>'сентябрь 2014г. по 6-10'!M45+'сентябрь 2014г. по 0,4'!M42</f>
        <v>0</v>
      </c>
      <c r="N45" s="31">
        <f>'сентябрь 2014г. по 6-10'!N45+'сентябрь 2014г. по 0,4'!N42</f>
        <v>0</v>
      </c>
      <c r="O45" s="31">
        <f>'сентябрь 2014г. по 6-10'!O45+'сентябрь 2014г. по 0,4'!O42</f>
        <v>0</v>
      </c>
      <c r="P45" s="31">
        <f>'сентябрь 2014г. по 6-10'!P45+'сентябрь 2014г. по 0,4'!P42</f>
        <v>0</v>
      </c>
      <c r="Q45" s="31">
        <f>'сентябрь 2014г. по 6-10'!Q45+'сентябрь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'сентябрь 2014г. по 6-10'!D46+'сентябрь 2014г. по 0,4'!D43</f>
        <v>0</v>
      </c>
      <c r="E46" s="31">
        <f>'сентябрь 2014г. по 6-10'!E46+'сентябрь 2014г. по 0,4'!E43</f>
        <v>0</v>
      </c>
      <c r="F46" s="31">
        <f>'сентябрь 2014г. по 6-10'!F46+'сентябрь 2014г. по 0,4'!F43</f>
        <v>0</v>
      </c>
      <c r="G46" s="31">
        <f>'сентябрь 2014г. по 6-10'!G46+'сентябрь 2014г. по 0,4'!G43</f>
        <v>0</v>
      </c>
      <c r="H46" s="31">
        <f>'сентябрь 2014г. по 6-10'!H46+'сентябрь 2014г. по 0,4'!H43</f>
        <v>0</v>
      </c>
      <c r="I46" s="31">
        <f>'сентябрь 2014г. по 6-10'!I46+'сентябрь 2014г. по 0,4'!I43</f>
        <v>0</v>
      </c>
      <c r="J46" s="31">
        <f>'сентябрь 2014г. по 6-10'!J46+'сентябрь 2014г. по 0,4'!J43</f>
        <v>19</v>
      </c>
      <c r="K46" s="31">
        <f>'сентябрь 2014г. по 6-10'!K46+'сентябрь 2014г. по 0,4'!K43</f>
        <v>175</v>
      </c>
      <c r="L46" s="31">
        <f>'сентябрь 2014г. по 6-10'!L46+'сентябрь 2014г. по 0,4'!L43</f>
        <v>0</v>
      </c>
      <c r="M46" s="31">
        <f>'сентябрь 2014г. по 6-10'!M46+'сентябрь 2014г. по 0,4'!M43</f>
        <v>0</v>
      </c>
      <c r="N46" s="31">
        <f>'сентябрь 2014г. по 6-10'!N46+'сентябрь 2014г. по 0,4'!N43</f>
        <v>0</v>
      </c>
      <c r="O46" s="31">
        <f>'сентябрь 2014г. по 6-10'!O46+'сентябрь 2014г. по 0,4'!O43</f>
        <v>0</v>
      </c>
      <c r="P46" s="31">
        <f>'сентябрь 2014г. по 6-10'!P46+'сентябрь 2014г. по 0,4'!P43</f>
        <v>0</v>
      </c>
      <c r="Q46" s="31">
        <f>'сентябрь 2014г. по 6-10'!Q46+'сентябрь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'сентябрь 2014г. по 6-10'!D47+'сентябрь 2014г. по 0,4'!D44</f>
        <v>0</v>
      </c>
      <c r="E47" s="31">
        <f>'сентябрь 2014г. по 6-10'!E47+'сентябрь 2014г. по 0,4'!E44</f>
        <v>0</v>
      </c>
      <c r="F47" s="31">
        <f>'сентябрь 2014г. по 6-10'!F47+'сентябрь 2014г. по 0,4'!F44</f>
        <v>0</v>
      </c>
      <c r="G47" s="31">
        <f>'сентябрь 2014г. по 6-10'!G47+'сентябрь 2014г. по 0,4'!G44</f>
        <v>0</v>
      </c>
      <c r="H47" s="31">
        <f>'сентябрь 2014г. по 6-10'!H47+'сентябрь 2014г. по 0,4'!H44</f>
        <v>0</v>
      </c>
      <c r="I47" s="31">
        <f>'сентябрь 2014г. по 6-10'!I47+'сентябрь 2014г. по 0,4'!I44</f>
        <v>0</v>
      </c>
      <c r="J47" s="31">
        <f>'сентябрь 2014г. по 6-10'!J47+'сентябрь 2014г. по 0,4'!J44</f>
        <v>0</v>
      </c>
      <c r="K47" s="31">
        <f>'сентябрь 2014г. по 6-10'!K47+'сентябрь 2014г. по 0,4'!K44</f>
        <v>0</v>
      </c>
      <c r="L47" s="31">
        <f>'сентябрь 2014г. по 6-10'!L47+'сентябрь 2014г. по 0,4'!L44</f>
        <v>0</v>
      </c>
      <c r="M47" s="31">
        <f>'сентябрь 2014г. по 6-10'!M47+'сентябрь 2014г. по 0,4'!M44</f>
        <v>0</v>
      </c>
      <c r="N47" s="31">
        <f>'сентябрь 2014г. по 6-10'!N47+'сентябрь 2014г. по 0,4'!N44</f>
        <v>0</v>
      </c>
      <c r="O47" s="31">
        <f>'сентябрь 2014г. по 6-10'!O47+'сентябрь 2014г. по 0,4'!O44</f>
        <v>0</v>
      </c>
      <c r="P47" s="31">
        <f>'сентябрь 2014г. по 6-10'!P47+'сентябрь 2014г. по 0,4'!P44</f>
        <v>0</v>
      </c>
      <c r="Q47" s="31">
        <f>'сентябрь 2014г. по 6-10'!Q47+'сентябрь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'сентябрь 2014г. по 6-10'!D48+'сентябрь 2014г. по 0,4'!D45</f>
        <v>29</v>
      </c>
      <c r="E48" s="31">
        <f>'сентябрь 2014г. по 6-10'!E48+'сентябрь 2014г. по 0,4'!E45</f>
        <v>2122</v>
      </c>
      <c r="F48" s="31">
        <f>'сентябрь 2014г. по 6-10'!F48+'сентябрь 2014г. по 0,4'!F45</f>
        <v>22</v>
      </c>
      <c r="G48" s="31">
        <f>'сентябрь 2014г. по 6-10'!G48+'сентябрь 2014г. по 0,4'!G45</f>
        <v>790</v>
      </c>
      <c r="H48" s="31">
        <f>'сентябрь 2014г. по 6-10'!H48+'сентябрь 2014г. по 0,4'!H45</f>
        <v>0</v>
      </c>
      <c r="I48" s="31">
        <f>'сентябрь 2014г. по 6-10'!I48+'сентябрь 2014г. по 0,4'!I45</f>
        <v>0</v>
      </c>
      <c r="J48" s="31">
        <f>'сентябрь 2014г. по 6-10'!J48+'сентябрь 2014г. по 0,4'!J45</f>
        <v>26</v>
      </c>
      <c r="K48" s="31">
        <f>'сентябрь 2014г. по 6-10'!K48+'сентябрь 2014г. по 0,4'!K45</f>
        <v>221</v>
      </c>
      <c r="L48" s="31">
        <f>'сентябрь 2014г. по 6-10'!L48+'сентябрь 2014г. по 0,4'!L45</f>
        <v>0</v>
      </c>
      <c r="M48" s="31">
        <f>'сентябрь 2014г. по 6-10'!M48+'сентябрь 2014г. по 0,4'!M45</f>
        <v>0</v>
      </c>
      <c r="N48" s="31">
        <f>'сентябрь 2014г. по 6-10'!N48+'сентябрь 2014г. по 0,4'!N45</f>
        <v>0</v>
      </c>
      <c r="O48" s="31">
        <f>'сентябрь 2014г. по 6-10'!O48+'сентябрь 2014г. по 0,4'!O45</f>
        <v>0</v>
      </c>
      <c r="P48" s="31">
        <f>'сентябрь 2014г. по 6-10'!P48+'сентябрь 2014г. по 0,4'!P45</f>
        <v>0</v>
      </c>
      <c r="Q48" s="31">
        <f>'сентябрь 2014г. по 6-10'!Q48+'сентябрь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'сентябрь 2014г. по 6-10'!D49+'сентябрь 2014г. по 0,4'!D46</f>
        <v>3</v>
      </c>
      <c r="E49" s="31">
        <f>'сентябрь 2014г. по 6-10'!E49+'сентябрь 2014г. по 0,4'!E46</f>
        <v>201.1</v>
      </c>
      <c r="F49" s="31">
        <f>'сентябрь 2014г. по 6-10'!F49+'сентябрь 2014г. по 0,4'!F46</f>
        <v>3</v>
      </c>
      <c r="G49" s="31">
        <f>'сентябрь 2014г. по 6-10'!G49+'сентябрь 2014г. по 0,4'!G46</f>
        <v>201.1</v>
      </c>
      <c r="H49" s="31">
        <f>'сентябрь 2014г. по 6-10'!H49+'сентябрь 2014г. по 0,4'!H46</f>
        <v>0</v>
      </c>
      <c r="I49" s="31">
        <f>'сентябрь 2014г. по 6-10'!I49+'сентябрь 2014г. по 0,4'!I46</f>
        <v>0</v>
      </c>
      <c r="J49" s="31">
        <f>'сентябрь 2014г. по 6-10'!J49+'сентябрь 2014г. по 0,4'!J46</f>
        <v>4</v>
      </c>
      <c r="K49" s="31">
        <f>'сентябрь 2014г. по 6-10'!K49+'сентябрь 2014г. по 0,4'!K46</f>
        <v>135</v>
      </c>
      <c r="L49" s="31">
        <f>'сентябрь 2014г. по 6-10'!L49+'сентябрь 2014г. по 0,4'!L46</f>
        <v>0</v>
      </c>
      <c r="M49" s="31">
        <f>'сентябрь 2014г. по 6-10'!M49+'сентябрь 2014г. по 0,4'!M46</f>
        <v>0</v>
      </c>
      <c r="N49" s="31">
        <f>'сентябрь 2014г. по 6-10'!N49+'сентябрь 2014г. по 0,4'!N46</f>
        <v>0</v>
      </c>
      <c r="O49" s="31">
        <f>'сентябрь 2014г. по 6-10'!O49+'сентябрь 2014г. по 0,4'!O46</f>
        <v>0</v>
      </c>
      <c r="P49" s="31">
        <f>'сентябрь 2014г. по 6-10'!P49+'сентябрь 2014г. по 0,4'!P46</f>
        <v>0</v>
      </c>
      <c r="Q49" s="31">
        <f>'сентябрь 2014г. по 6-10'!Q49+'сентябрь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'сентябрь 2014г. по 6-10'!D50+'сентябрь 2014г. по 0,4'!D47</f>
        <v>3</v>
      </c>
      <c r="E50" s="31">
        <f>'сентябрь 2014г. по 6-10'!E50+'сентябрь 2014г. по 0,4'!E47</f>
        <v>183</v>
      </c>
      <c r="F50" s="31">
        <f>'сентябрь 2014г. по 6-10'!F50+'сентябрь 2014г. по 0,4'!F47</f>
        <v>3</v>
      </c>
      <c r="G50" s="31">
        <f>'сентябрь 2014г. по 6-10'!G50+'сентябрь 2014г. по 0,4'!G47</f>
        <v>183</v>
      </c>
      <c r="H50" s="31">
        <f>'сентябрь 2014г. по 6-10'!H50+'сентябрь 2014г. по 0,4'!H47</f>
        <v>0</v>
      </c>
      <c r="I50" s="31">
        <f>'сентябрь 2014г. по 6-10'!I50+'сентябрь 2014г. по 0,4'!I47</f>
        <v>0</v>
      </c>
      <c r="J50" s="31">
        <f>'сентябрь 2014г. по 6-10'!J50+'сентябрь 2014г. по 0,4'!J47</f>
        <v>0</v>
      </c>
      <c r="K50" s="31">
        <f>'сентябрь 2014г. по 6-10'!K50+'сентябрь 2014г. по 0,4'!K47</f>
        <v>0</v>
      </c>
      <c r="L50" s="31">
        <f>'сентябрь 2014г. по 6-10'!L50+'сентябрь 2014г. по 0,4'!L47</f>
        <v>0</v>
      </c>
      <c r="M50" s="31">
        <f>'сентябрь 2014г. по 6-10'!M50+'сентябрь 2014г. по 0,4'!M47</f>
        <v>0</v>
      </c>
      <c r="N50" s="31">
        <f>'сентябрь 2014г. по 6-10'!N50+'сентябрь 2014г. по 0,4'!N47</f>
        <v>0</v>
      </c>
      <c r="O50" s="31">
        <f>'сентябрь 2014г. по 6-10'!O50+'сентябрь 2014г. по 0,4'!O47</f>
        <v>0</v>
      </c>
      <c r="P50" s="31">
        <f>'сентябрь 2014г. по 6-10'!P50+'сентябрь 2014г. по 0,4'!P47</f>
        <v>0</v>
      </c>
      <c r="Q50" s="31">
        <f>'сентябрь 2014г. по 6-10'!Q50+'сентябрь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'сентябрь 2014г. по 6-10'!D51+'сентябрь 2014г. по 0,4'!D48</f>
        <v>8</v>
      </c>
      <c r="E51" s="31">
        <f>'сентябрь 2014г. по 6-10'!E51+'сентябрь 2014г. по 0,4'!E48</f>
        <v>980</v>
      </c>
      <c r="F51" s="31">
        <f>'сентябрь 2014г. по 6-10'!F51+'сентябрь 2014г. по 0,4'!F48</f>
        <v>6</v>
      </c>
      <c r="G51" s="31">
        <f>'сентябрь 2014г. по 6-10'!G51+'сентябрь 2014г. по 0,4'!G48</f>
        <v>475</v>
      </c>
      <c r="H51" s="31">
        <f>'сентябрь 2014г. по 6-10'!H51+'сентябрь 2014г. по 0,4'!H48</f>
        <v>0</v>
      </c>
      <c r="I51" s="31">
        <f>'сентябрь 2014г. по 6-10'!I51+'сентябрь 2014г. по 0,4'!I48</f>
        <v>0</v>
      </c>
      <c r="J51" s="31">
        <f>'сентябрь 2014г. по 6-10'!J51+'сентябрь 2014г. по 0,4'!J48</f>
        <v>42</v>
      </c>
      <c r="K51" s="31">
        <f>'сентябрь 2014г. по 6-10'!K51+'сентябрь 2014г. по 0,4'!K48</f>
        <v>302</v>
      </c>
      <c r="L51" s="31">
        <f>'сентябрь 2014г. по 6-10'!L51+'сентябрь 2014г. по 0,4'!L48</f>
        <v>0</v>
      </c>
      <c r="M51" s="31">
        <f>'сентябрь 2014г. по 6-10'!M51+'сентябрь 2014г. по 0,4'!M48</f>
        <v>0</v>
      </c>
      <c r="N51" s="31">
        <f>'сентябрь 2014г. по 6-10'!N51+'сентябрь 2014г. по 0,4'!N48</f>
        <v>0</v>
      </c>
      <c r="O51" s="31">
        <f>'сентябрь 2014г. по 6-10'!O51+'сентябрь 2014г. по 0,4'!O48</f>
        <v>0</v>
      </c>
      <c r="P51" s="31">
        <f>'сентябрь 2014г. по 6-10'!P51+'сентябрь 2014г. по 0,4'!P48</f>
        <v>0</v>
      </c>
      <c r="Q51" s="31">
        <f>'сентябрь 2014г. по 6-10'!Q51+'сентябрь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'сентябрь 2014г. по 6-10'!D52+'сентябрь 2014г. по 0,4'!D49</f>
        <v>0</v>
      </c>
      <c r="E52" s="31">
        <f>'сентябрь 2014г. по 6-10'!E52+'сентябрь 2014г. по 0,4'!E49</f>
        <v>0</v>
      </c>
      <c r="F52" s="31">
        <f>'сентябрь 2014г. по 6-10'!F52+'сентябрь 2014г. по 0,4'!F49</f>
        <v>0</v>
      </c>
      <c r="G52" s="31">
        <f>'сентябрь 2014г. по 6-10'!G52+'сентябрь 2014г. по 0,4'!G49</f>
        <v>0</v>
      </c>
      <c r="H52" s="31">
        <f>'сентябрь 2014г. по 6-10'!H52+'сентябрь 2014г. по 0,4'!H49</f>
        <v>0</v>
      </c>
      <c r="I52" s="31">
        <f>'сентябрь 2014г. по 6-10'!I52+'сентябрь 2014г. по 0,4'!I49</f>
        <v>0</v>
      </c>
      <c r="J52" s="31">
        <f>'сентябрь 2014г. по 6-10'!J52+'сентябрь 2014г. по 0,4'!J49</f>
        <v>0</v>
      </c>
      <c r="K52" s="31">
        <f>'сентябрь 2014г. по 6-10'!K52+'сентябрь 2014г. по 0,4'!K49</f>
        <v>0</v>
      </c>
      <c r="L52" s="31">
        <f>'сентябрь 2014г. по 6-10'!L52+'сентябрь 2014г. по 0,4'!L49</f>
        <v>0</v>
      </c>
      <c r="M52" s="31">
        <f>'сентябрь 2014г. по 6-10'!M52+'сентябрь 2014г. по 0,4'!M49</f>
        <v>0</v>
      </c>
      <c r="N52" s="31">
        <f>'сентябрь 2014г. по 6-10'!N52+'сентябрь 2014г. по 0,4'!N49</f>
        <v>0</v>
      </c>
      <c r="O52" s="31">
        <f>'сентябрь 2014г. по 6-10'!O52+'сентябрь 2014г. по 0,4'!O49</f>
        <v>0</v>
      </c>
      <c r="P52" s="31">
        <f>'сентябрь 2014г. по 6-10'!P52+'сентябрь 2014г. по 0,4'!P49</f>
        <v>0</v>
      </c>
      <c r="Q52" s="31">
        <f>'сентябрь 2014г. по 6-10'!Q52+'сентябрь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'сентябрь 2014г. по 6-10'!D53+'сентябрь 2014г. по 0,4'!D50</f>
        <v>0</v>
      </c>
      <c r="E53" s="31">
        <f>'сентябрь 2014г. по 6-10'!E53+'сентябрь 2014г. по 0,4'!E50</f>
        <v>0</v>
      </c>
      <c r="F53" s="31">
        <f>'сентябрь 2014г. по 6-10'!F53+'сентябрь 2014г. по 0,4'!F50</f>
        <v>0</v>
      </c>
      <c r="G53" s="31">
        <f>'сентябрь 2014г. по 6-10'!G53+'сентябрь 2014г. по 0,4'!G50</f>
        <v>0</v>
      </c>
      <c r="H53" s="31">
        <f>'сентябрь 2014г. по 6-10'!H53+'сентябрь 2014г. по 0,4'!H50</f>
        <v>0</v>
      </c>
      <c r="I53" s="31">
        <f>'сентябрь 2014г. по 6-10'!I53+'сентябрь 2014г. по 0,4'!I50</f>
        <v>0</v>
      </c>
      <c r="J53" s="31">
        <f>'сентябрь 2014г. по 6-10'!J53+'сентябрь 2014г. по 0,4'!J50</f>
        <v>3</v>
      </c>
      <c r="K53" s="31">
        <f>'сентябрь 2014г. по 6-10'!K53+'сентябрь 2014г. по 0,4'!K50</f>
        <v>80</v>
      </c>
      <c r="L53" s="31">
        <f>'сентябрь 2014г. по 6-10'!L53+'сентябрь 2014г. по 0,4'!L50</f>
        <v>0</v>
      </c>
      <c r="M53" s="31">
        <f>'сентябрь 2014г. по 6-10'!M53+'сентябрь 2014г. по 0,4'!M50</f>
        <v>0</v>
      </c>
      <c r="N53" s="31">
        <f>'сентябрь 2014г. по 6-10'!N53+'сентябрь 2014г. по 0,4'!N50</f>
        <v>0</v>
      </c>
      <c r="O53" s="31">
        <f>'сентябрь 2014г. по 6-10'!O53+'сентябрь 2014г. по 0,4'!O50</f>
        <v>0</v>
      </c>
      <c r="P53" s="31">
        <f>'сентябрь 2014г. по 6-10'!P53+'сентябрь 2014г. по 0,4'!P50</f>
        <v>0</v>
      </c>
      <c r="Q53" s="31">
        <f>'сентябрь 2014г. по 6-10'!Q53+'сентябрь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'сентябрь 2014г. по 6-10'!D54+'сентябрь 2014г. по 0,4'!D51</f>
        <v>5</v>
      </c>
      <c r="E54" s="31">
        <f>'сентябрь 2014г. по 6-10'!E54+'сентябрь 2014г. по 0,4'!E51</f>
        <v>438</v>
      </c>
      <c r="F54" s="31">
        <f>'сентябрь 2014г. по 6-10'!F54+'сентябрь 2014г. по 0,4'!F51</f>
        <v>5</v>
      </c>
      <c r="G54" s="31">
        <f>'сентябрь 2014г. по 6-10'!G54+'сентябрь 2014г. по 0,4'!G51</f>
        <v>438</v>
      </c>
      <c r="H54" s="31">
        <f>'сентябрь 2014г. по 6-10'!H54+'сентябрь 2014г. по 0,4'!H51</f>
        <v>0</v>
      </c>
      <c r="I54" s="31">
        <f>'сентябрь 2014г. по 6-10'!I54+'сентябрь 2014г. по 0,4'!I51</f>
        <v>0</v>
      </c>
      <c r="J54" s="31">
        <f>'сентябрь 2014г. по 6-10'!J54+'сентябрь 2014г. по 0,4'!J51</f>
        <v>46</v>
      </c>
      <c r="K54" s="31">
        <f>'сентябрь 2014г. по 6-10'!K54+'сентябрь 2014г. по 0,4'!K51</f>
        <v>364</v>
      </c>
      <c r="L54" s="31">
        <f>'сентябрь 2014г. по 6-10'!L54+'сентябрь 2014г. по 0,4'!L51</f>
        <v>0</v>
      </c>
      <c r="M54" s="31">
        <f>'сентябрь 2014г. по 6-10'!M54+'сентябрь 2014г. по 0,4'!M51</f>
        <v>0</v>
      </c>
      <c r="N54" s="31">
        <f>'сентябрь 2014г. по 6-10'!N54+'сентябрь 2014г. по 0,4'!N51</f>
        <v>0</v>
      </c>
      <c r="O54" s="31">
        <f>'сентябрь 2014г. по 6-10'!O54+'сентябрь 2014г. по 0,4'!O51</f>
        <v>0</v>
      </c>
      <c r="P54" s="31">
        <f>'сентябрь 2014г. по 6-10'!P54+'сентябрь 2014г. по 0,4'!P51</f>
        <v>0</v>
      </c>
      <c r="Q54" s="31">
        <f>'сентябрь 2014г. по 6-10'!Q54+'сентябрь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'сентябрь 2014г. по 6-10'!D55+'сентябрь 2014г. по 0,4'!D52</f>
        <v>2</v>
      </c>
      <c r="E55" s="31">
        <f>'сентябрь 2014г. по 6-10'!E55+'сентябрь 2014г. по 0,4'!E52</f>
        <v>24</v>
      </c>
      <c r="F55" s="31">
        <f>'сентябрь 2014г. по 6-10'!F55+'сентябрь 2014г. по 0,4'!F52</f>
        <v>2</v>
      </c>
      <c r="G55" s="31">
        <f>'сентябрь 2014г. по 6-10'!G55+'сентябрь 2014г. по 0,4'!G52</f>
        <v>24</v>
      </c>
      <c r="H55" s="31">
        <f>'сентябрь 2014г. по 6-10'!H55+'сентябрь 2014г. по 0,4'!H52</f>
        <v>0</v>
      </c>
      <c r="I55" s="31">
        <f>'сентябрь 2014г. по 6-10'!I55+'сентябрь 2014г. по 0,4'!I52</f>
        <v>0</v>
      </c>
      <c r="J55" s="31">
        <f>'сентябрь 2014г. по 6-10'!J55+'сентябрь 2014г. по 0,4'!J52</f>
        <v>0</v>
      </c>
      <c r="K55" s="31">
        <f>'сентябрь 2014г. по 6-10'!K55+'сентябрь 2014г. по 0,4'!K52</f>
        <v>0</v>
      </c>
      <c r="L55" s="31">
        <f>'сентябрь 2014г. по 6-10'!L55+'сентябрь 2014г. по 0,4'!L52</f>
        <v>0</v>
      </c>
      <c r="M55" s="31">
        <f>'сентябрь 2014г. по 6-10'!M55+'сентябрь 2014г. по 0,4'!M52</f>
        <v>0</v>
      </c>
      <c r="N55" s="31">
        <f>'сентябрь 2014г. по 6-10'!N55+'сентябрь 2014г. по 0,4'!N52</f>
        <v>0</v>
      </c>
      <c r="O55" s="31">
        <f>'сентябрь 2014г. по 6-10'!O55+'сентябрь 2014г. по 0,4'!O52</f>
        <v>0</v>
      </c>
      <c r="P55" s="31">
        <f>'сентябрь 2014г. по 6-10'!P55+'сентябрь 2014г. по 0,4'!P52</f>
        <v>0</v>
      </c>
      <c r="Q55" s="31">
        <f>'сентябрь 2014г. по 6-10'!Q55+'сентябрь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'сентябрь 2014г. по 6-10'!D56+'сентябрь 2014г. по 0,4'!D53</f>
        <v>4</v>
      </c>
      <c r="E56" s="31">
        <f>'сентябрь 2014г. по 6-10'!E56+'сентябрь 2014г. по 0,4'!E53</f>
        <v>130</v>
      </c>
      <c r="F56" s="31">
        <f>'сентябрь 2014г. по 6-10'!F56+'сентябрь 2014г. по 0,4'!F53</f>
        <v>4</v>
      </c>
      <c r="G56" s="31">
        <f>'сентябрь 2014г. по 6-10'!G56+'сентябрь 2014г. по 0,4'!G53</f>
        <v>125</v>
      </c>
      <c r="H56" s="31">
        <f>'сентябрь 2014г. по 6-10'!H56+'сентябрь 2014г. по 0,4'!H53</f>
        <v>0</v>
      </c>
      <c r="I56" s="31">
        <f>'сентябрь 2014г. по 6-10'!I56+'сентябрь 2014г. по 0,4'!I53</f>
        <v>0</v>
      </c>
      <c r="J56" s="31">
        <f>'сентябрь 2014г. по 6-10'!J56+'сентябрь 2014г. по 0,4'!J53</f>
        <v>28</v>
      </c>
      <c r="K56" s="31">
        <f>'сентябрь 2014г. по 6-10'!K56+'сентябрь 2014г. по 0,4'!K53</f>
        <v>180</v>
      </c>
      <c r="L56" s="31">
        <f>'сентябрь 2014г. по 6-10'!L56+'сентябрь 2014г. по 0,4'!L53</f>
        <v>0</v>
      </c>
      <c r="M56" s="31">
        <f>'сентябрь 2014г. по 6-10'!M56+'сентябрь 2014г. по 0,4'!M53</f>
        <v>0</v>
      </c>
      <c r="N56" s="31">
        <f>'сентябрь 2014г. по 6-10'!N56+'сентябрь 2014г. по 0,4'!N53</f>
        <v>0</v>
      </c>
      <c r="O56" s="31">
        <f>'сентябрь 2014г. по 6-10'!O56+'сентябрь 2014г. по 0,4'!O53</f>
        <v>0</v>
      </c>
      <c r="P56" s="31">
        <f>'сентябрь 2014г. по 6-10'!P56+'сентябрь 2014г. по 0,4'!P53</f>
        <v>0</v>
      </c>
      <c r="Q56" s="31">
        <f>'сентябрь 2014г. по 6-10'!Q56+'сентябрь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'сентябрь 2014г. по 6-10'!D57+'сентябрь 2014г. по 0,4'!D54</f>
        <v>3</v>
      </c>
      <c r="E57" s="31">
        <f>'сентябрь 2014г. по 6-10'!E57+'сентябрь 2014г. по 0,4'!E54</f>
        <v>155</v>
      </c>
      <c r="F57" s="31">
        <f>'сентябрь 2014г. по 6-10'!F57+'сентябрь 2014г. по 0,4'!F54</f>
        <v>3</v>
      </c>
      <c r="G57" s="31">
        <f>'сентябрь 2014г. по 6-10'!G57+'сентябрь 2014г. по 0,4'!G54</f>
        <v>145</v>
      </c>
      <c r="H57" s="31">
        <f>'сентябрь 2014г. по 6-10'!H57+'сентябрь 2014г. по 0,4'!H54</f>
        <v>0</v>
      </c>
      <c r="I57" s="31">
        <f>'сентябрь 2014г. по 6-10'!I57+'сентябрь 2014г. по 0,4'!I54</f>
        <v>0</v>
      </c>
      <c r="J57" s="31">
        <f>'сентябрь 2014г. по 6-10'!J57+'сентябрь 2014г. по 0,4'!J54</f>
        <v>16</v>
      </c>
      <c r="K57" s="31">
        <f>'сентябрь 2014г. по 6-10'!K57+'сентябрь 2014г. по 0,4'!K54</f>
        <v>78</v>
      </c>
      <c r="L57" s="31">
        <f>'сентябрь 2014г. по 6-10'!L57+'сентябрь 2014г. по 0,4'!L54</f>
        <v>0</v>
      </c>
      <c r="M57" s="31">
        <f>'сентябрь 2014г. по 6-10'!M57+'сентябрь 2014г. по 0,4'!M54</f>
        <v>0</v>
      </c>
      <c r="N57" s="31">
        <f>'сентябрь 2014г. по 6-10'!N57+'сентябрь 2014г. по 0,4'!N54</f>
        <v>0</v>
      </c>
      <c r="O57" s="31">
        <f>'сентябрь 2014г. по 6-10'!O57+'сентябрь 2014г. по 0,4'!O54</f>
        <v>0</v>
      </c>
      <c r="P57" s="31">
        <f>'сентябрь 2014г. по 6-10'!P57+'сентябрь 2014г. по 0,4'!P54</f>
        <v>0</v>
      </c>
      <c r="Q57" s="31">
        <f>'сентябрь 2014г. по 6-10'!Q57+'сентябрь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'сентябрь 2014г. по 6-10'!D58+'сентябрь 2014г. по 0,4'!D55</f>
        <v>12</v>
      </c>
      <c r="E58" s="31">
        <f>'сентябрь 2014г. по 6-10'!E58+'сентябрь 2014г. по 0,4'!E55</f>
        <v>589</v>
      </c>
      <c r="F58" s="31">
        <f>'сентябрь 2014г. по 6-10'!F58+'сентябрь 2014г. по 0,4'!F55</f>
        <v>11</v>
      </c>
      <c r="G58" s="31">
        <f>'сентябрь 2014г. по 6-10'!G58+'сентябрь 2014г. по 0,4'!G55</f>
        <v>273</v>
      </c>
      <c r="H58" s="31">
        <f>'сентябрь 2014г. по 6-10'!H58+'сентябрь 2014г. по 0,4'!H55</f>
        <v>0</v>
      </c>
      <c r="I58" s="31">
        <f>'сентябрь 2014г. по 6-10'!I58+'сентябрь 2014г. по 0,4'!I55</f>
        <v>0</v>
      </c>
      <c r="J58" s="31">
        <f>'сентябрь 2014г. по 6-10'!J58+'сентябрь 2014г. по 0,4'!J55</f>
        <v>2</v>
      </c>
      <c r="K58" s="31">
        <f>'сентябрь 2014г. по 6-10'!K58+'сентябрь 2014г. по 0,4'!K55</f>
        <v>20</v>
      </c>
      <c r="L58" s="31">
        <f>'сентябрь 2014г. по 6-10'!L58+'сентябрь 2014г. по 0,4'!L55</f>
        <v>0</v>
      </c>
      <c r="M58" s="31">
        <f>'сентябрь 2014г. по 6-10'!M58+'сентябрь 2014г. по 0,4'!M55</f>
        <v>0</v>
      </c>
      <c r="N58" s="31">
        <f>'сентябрь 2014г. по 6-10'!N58+'сентябрь 2014г. по 0,4'!N55</f>
        <v>0</v>
      </c>
      <c r="O58" s="31">
        <f>'сентябрь 2014г. по 6-10'!O58+'сентябрь 2014г. по 0,4'!O55</f>
        <v>0</v>
      </c>
      <c r="P58" s="31">
        <f>'сентябрь 2014г. по 6-10'!P58+'сентябрь 2014г. по 0,4'!P55</f>
        <v>0</v>
      </c>
      <c r="Q58" s="31">
        <f>'сентябрь 2014г. по 6-10'!Q58+'сентябрь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'сентябрь 2014г. по 6-10'!D59+'сентябрь 2014г. по 0,4'!D56</f>
        <v>3</v>
      </c>
      <c r="E59" s="31">
        <f>'сентябрь 2014г. по 6-10'!E59+'сентябрь 2014г. по 0,4'!E56</f>
        <v>106</v>
      </c>
      <c r="F59" s="31">
        <f>'сентябрь 2014г. по 6-10'!F59+'сентябрь 2014г. по 0,4'!F56</f>
        <v>2</v>
      </c>
      <c r="G59" s="31">
        <f>'сентябрь 2014г. по 6-10'!G59+'сентябрь 2014г. по 0,4'!G56</f>
        <v>10</v>
      </c>
      <c r="H59" s="31">
        <f>'сентябрь 2014г. по 6-10'!H59+'сентябрь 2014г. по 0,4'!H56</f>
        <v>0</v>
      </c>
      <c r="I59" s="31">
        <f>'сентябрь 2014г. по 6-10'!I59+'сентябрь 2014г. по 0,4'!I56</f>
        <v>0</v>
      </c>
      <c r="J59" s="31">
        <f>'сентябрь 2014г. по 6-10'!J59+'сентябрь 2014г. по 0,4'!J56</f>
        <v>1</v>
      </c>
      <c r="K59" s="31">
        <f>'сентябрь 2014г. по 6-10'!K59+'сентябрь 2014г. по 0,4'!K56</f>
        <v>5</v>
      </c>
      <c r="L59" s="31">
        <f>'сентябрь 2014г. по 6-10'!L59+'сентябрь 2014г. по 0,4'!L56</f>
        <v>0</v>
      </c>
      <c r="M59" s="31">
        <f>'сентябрь 2014г. по 6-10'!M59+'сентябрь 2014г. по 0,4'!M56</f>
        <v>0</v>
      </c>
      <c r="N59" s="31">
        <f>'сентябрь 2014г. по 6-10'!N59+'сентябрь 2014г. по 0,4'!N56</f>
        <v>0</v>
      </c>
      <c r="O59" s="31">
        <f>'сентябрь 2014г. по 6-10'!O59+'сентябрь 2014г. по 0,4'!O56</f>
        <v>0</v>
      </c>
      <c r="P59" s="31">
        <f>'сентябрь 2014г. по 6-10'!P59+'сентябрь 2014г. по 0,4'!P56</f>
        <v>0</v>
      </c>
      <c r="Q59" s="31">
        <f>'сентябрь 2014г. по 6-10'!Q59+'сентябрь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'сентябрь 2014г. по 6-10'!D60+'сентябрь 2014г. по 0,4'!D57</f>
        <v>3</v>
      </c>
      <c r="E60" s="31">
        <f>'сентябрь 2014г. по 6-10'!E60+'сентябрь 2014г. по 0,4'!E57</f>
        <v>190</v>
      </c>
      <c r="F60" s="31">
        <f>'сентябрь 2014г. по 6-10'!F60+'сентябрь 2014г. по 0,4'!F57</f>
        <v>3</v>
      </c>
      <c r="G60" s="31">
        <f>'сентябрь 2014г. по 6-10'!G60+'сентябрь 2014г. по 0,4'!G57</f>
        <v>190</v>
      </c>
      <c r="H60" s="31">
        <f>'сентябрь 2014г. по 6-10'!H60+'сентябрь 2014г. по 0,4'!H57</f>
        <v>0</v>
      </c>
      <c r="I60" s="31">
        <f>'сентябрь 2014г. по 6-10'!I60+'сентябрь 2014г. по 0,4'!I57</f>
        <v>0</v>
      </c>
      <c r="J60" s="31">
        <f>'сентябрь 2014г. по 6-10'!J60+'сентябрь 2014г. по 0,4'!J57</f>
        <v>34</v>
      </c>
      <c r="K60" s="31">
        <f>'сентябрь 2014г. по 6-10'!K60+'сентябрь 2014г. по 0,4'!K57</f>
        <v>245</v>
      </c>
      <c r="L60" s="31">
        <f>'сентябрь 2014г. по 6-10'!L60+'сентябрь 2014г. по 0,4'!L57</f>
        <v>0</v>
      </c>
      <c r="M60" s="31">
        <f>'сентябрь 2014г. по 6-10'!M60+'сентябрь 2014г. по 0,4'!M57</f>
        <v>0</v>
      </c>
      <c r="N60" s="31">
        <f>'сентябрь 2014г. по 6-10'!N60+'сентябрь 2014г. по 0,4'!N57</f>
        <v>0</v>
      </c>
      <c r="O60" s="31">
        <f>'сентябрь 2014г. по 6-10'!O60+'сентябрь 2014г. по 0,4'!O57</f>
        <v>0</v>
      </c>
      <c r="P60" s="31">
        <f>'сентябрь 2014г. по 6-10'!P60+'сентябрь 2014г. по 0,4'!P57</f>
        <v>0</v>
      </c>
      <c r="Q60" s="31">
        <f>'сентябрь 2014г. по 6-10'!Q60+'сентябрь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'сентябрь 2014г. по 6-10'!D61+'сентябрь 2014г. по 0,4'!D58</f>
        <v>0</v>
      </c>
      <c r="E61" s="31">
        <f>'сентябрь 2014г. по 6-10'!E61+'сентябрь 2014г. по 0,4'!E58</f>
        <v>0</v>
      </c>
      <c r="F61" s="31">
        <f>'сентябрь 2014г. по 6-10'!F61+'сентябрь 2014г. по 0,4'!F58</f>
        <v>0</v>
      </c>
      <c r="G61" s="31">
        <f>'сентябрь 2014г. по 6-10'!G61+'сентябрь 2014г. по 0,4'!G58</f>
        <v>0</v>
      </c>
      <c r="H61" s="31">
        <f>'сентябрь 2014г. по 6-10'!H61+'сентябрь 2014г. по 0,4'!H58</f>
        <v>0</v>
      </c>
      <c r="I61" s="31">
        <f>'сентябрь 2014г. по 6-10'!I61+'сентябрь 2014г. по 0,4'!I58</f>
        <v>0</v>
      </c>
      <c r="J61" s="31">
        <f>'сентябрь 2014г. по 6-10'!J61+'сентябрь 2014г. по 0,4'!J58</f>
        <v>0</v>
      </c>
      <c r="K61" s="31">
        <f>'сентябрь 2014г. по 6-10'!K61+'сентябрь 2014г. по 0,4'!K58</f>
        <v>0</v>
      </c>
      <c r="L61" s="31">
        <f>'сентябрь 2014г. по 6-10'!L61+'сентябрь 2014г. по 0,4'!L58</f>
        <v>0</v>
      </c>
      <c r="M61" s="31">
        <f>'сентябрь 2014г. по 6-10'!M61+'сентябрь 2014г. по 0,4'!M58</f>
        <v>0</v>
      </c>
      <c r="N61" s="31">
        <f>'сентябрь 2014г. по 6-10'!N61+'сентябрь 2014г. по 0,4'!N58</f>
        <v>0</v>
      </c>
      <c r="O61" s="31">
        <f>'сентябрь 2014г. по 6-10'!O61+'сентябрь 2014г. по 0,4'!O58</f>
        <v>0</v>
      </c>
      <c r="P61" s="31">
        <f>'сентябрь 2014г. по 6-10'!P61+'сентябрь 2014г. по 0,4'!P58</f>
        <v>0</v>
      </c>
      <c r="Q61" s="31">
        <f>'сентябрь 2014г. по 6-10'!Q61+'сентябрь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'сентябрь 2014г. по 6-10'!D62+'сентябрь 2014г. по 0,4'!D59</f>
        <v>2</v>
      </c>
      <c r="E62" s="31">
        <f>'сентябрь 2014г. по 6-10'!E62+'сентябрь 2014г. по 0,4'!E59</f>
        <v>15</v>
      </c>
      <c r="F62" s="31">
        <f>'сентябрь 2014г. по 6-10'!F62+'сентябрь 2014г. по 0,4'!F59</f>
        <v>2</v>
      </c>
      <c r="G62" s="31">
        <f>'сентябрь 2014г. по 6-10'!G62+'сентябрь 2014г. по 0,4'!G59</f>
        <v>15</v>
      </c>
      <c r="H62" s="31">
        <f>'сентябрь 2014г. по 6-10'!H62+'сентябрь 2014г. по 0,4'!H59</f>
        <v>0</v>
      </c>
      <c r="I62" s="31">
        <f>'сентябрь 2014г. по 6-10'!I62+'сентябрь 2014г. по 0,4'!I59</f>
        <v>0</v>
      </c>
      <c r="J62" s="31">
        <f>'сентябрь 2014г. по 6-10'!J62+'сентябрь 2014г. по 0,4'!J59</f>
        <v>0</v>
      </c>
      <c r="K62" s="31">
        <f>'сентябрь 2014г. по 6-10'!K62+'сентябрь 2014г. по 0,4'!K59</f>
        <v>0</v>
      </c>
      <c r="L62" s="31">
        <f>'сентябрь 2014г. по 6-10'!L62+'сентябрь 2014г. по 0,4'!L59</f>
        <v>0</v>
      </c>
      <c r="M62" s="31">
        <f>'сентябрь 2014г. по 6-10'!M62+'сентябрь 2014г. по 0,4'!M59</f>
        <v>0</v>
      </c>
      <c r="N62" s="31">
        <f>'сентябрь 2014г. по 6-10'!N62+'сентябрь 2014г. по 0,4'!N59</f>
        <v>0</v>
      </c>
      <c r="O62" s="31">
        <f>'сентябрь 2014г. по 6-10'!O62+'сентябрь 2014г. по 0,4'!O59</f>
        <v>0</v>
      </c>
      <c r="P62" s="31">
        <f>'сентябрь 2014г. по 6-10'!P62+'сентябрь 2014г. по 0,4'!P59</f>
        <v>0</v>
      </c>
      <c r="Q62" s="31">
        <f>'сентябрь 2014г. по 6-10'!Q62+'сентябрь 2014г. по 0,4'!Q59</f>
        <v>0</v>
      </c>
    </row>
    <row r="63" spans="1:17" ht="12.75" customHeight="1" x14ac:dyDescent="0.2">
      <c r="A63" s="18"/>
      <c r="B63" s="18"/>
      <c r="C63" s="18" t="s">
        <v>362</v>
      </c>
      <c r="D63" s="31">
        <f>'сентябрь 2014г. по 6-10'!D63+'сентябрь 2014г. по 0,4'!D60</f>
        <v>5</v>
      </c>
      <c r="E63" s="31">
        <f>'сентябрь 2014г. по 6-10'!E63+'сентябрь 2014г. по 0,4'!E60</f>
        <v>785</v>
      </c>
      <c r="F63" s="31">
        <f>'сентябрь 2014г. по 6-10'!F63+'сентябрь 2014г. по 0,4'!F60</f>
        <v>3</v>
      </c>
      <c r="G63" s="31">
        <f>'сентябрь 2014г. по 6-10'!G63+'сентябрь 2014г. по 0,4'!G60</f>
        <v>385</v>
      </c>
      <c r="H63" s="31">
        <f>'сентябрь 2014г. по 6-10'!H63+'сентябрь 2014г. по 0,4'!H60</f>
        <v>0</v>
      </c>
      <c r="I63" s="31">
        <f>'сентябрь 2014г. по 6-10'!I63+'сентябрь 2014г. по 0,4'!I60</f>
        <v>0</v>
      </c>
      <c r="J63" s="31">
        <f>'сентябрь 2014г. по 6-10'!J63+'сентябрь 2014г. по 0,4'!J60</f>
        <v>0</v>
      </c>
      <c r="K63" s="31">
        <f>'сентябрь 2014г. по 6-10'!K63+'сентябрь 2014г. по 0,4'!K60</f>
        <v>0</v>
      </c>
      <c r="L63" s="31">
        <f>'сентябрь 2014г. по 6-10'!L63+'сентябрь 2014г. по 0,4'!L60</f>
        <v>0</v>
      </c>
      <c r="M63" s="31">
        <f>'сентябрь 2014г. по 6-10'!M63+'сентябрь 2014г. по 0,4'!M60</f>
        <v>0</v>
      </c>
      <c r="N63" s="31">
        <f>'сентябрь 2014г. по 6-10'!N63+'сентябрь 2014г. по 0,4'!N60</f>
        <v>0</v>
      </c>
      <c r="O63" s="31">
        <f>'сентябрь 2014г. по 6-10'!O63+'сентябрь 2014г. по 0,4'!O60</f>
        <v>0</v>
      </c>
      <c r="P63" s="31">
        <f>'сентябрь 2014г. по 6-10'!P63+'сентябрь 2014г. по 0,4'!P60</f>
        <v>0</v>
      </c>
      <c r="Q63" s="31">
        <f>'сентябрь 2014г. по 6-10'!Q63+'сентябрь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84">
        <f t="shared" ref="D64:Q64" si="0">SUM(D23:D63)</f>
        <v>517</v>
      </c>
      <c r="E64" s="84">
        <f t="shared" si="0"/>
        <v>26011.399999999998</v>
      </c>
      <c r="F64" s="84">
        <f t="shared" si="0"/>
        <v>394</v>
      </c>
      <c r="G64" s="84">
        <f t="shared" si="0"/>
        <v>13944.2</v>
      </c>
      <c r="H64" s="84">
        <f t="shared" si="0"/>
        <v>0</v>
      </c>
      <c r="I64" s="84">
        <f t="shared" si="0"/>
        <v>0</v>
      </c>
      <c r="J64" s="84">
        <f t="shared" si="0"/>
        <v>773</v>
      </c>
      <c r="K64" s="84">
        <f t="shared" si="0"/>
        <v>8350</v>
      </c>
      <c r="L64" s="84">
        <f t="shared" si="0"/>
        <v>0</v>
      </c>
      <c r="M64" s="84">
        <f t="shared" si="0"/>
        <v>0</v>
      </c>
      <c r="N64" s="84">
        <f t="shared" si="0"/>
        <v>0</v>
      </c>
      <c r="O64" s="84">
        <f t="shared" si="0"/>
        <v>0</v>
      </c>
      <c r="P64" s="84">
        <f t="shared" si="0"/>
        <v>0</v>
      </c>
      <c r="Q64" s="84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350</v>
      </c>
      <c r="D66" s="31">
        <f>'сентябрь 2014г. по 6-10'!D66+'сентябрь 2014г. по 0,4'!D63</f>
        <v>72</v>
      </c>
      <c r="E66" s="31">
        <f>'сентябрь 2014г. по 6-10'!E66+'сентябрь 2014г. по 0,4'!E63</f>
        <v>1361</v>
      </c>
      <c r="F66" s="31">
        <f>'сентябрь 2014г. по 6-10'!F66+'сентябрь 2014г. по 0,4'!F63</f>
        <v>71</v>
      </c>
      <c r="G66" s="31">
        <f>'сентябрь 2014г. по 6-10'!G66+'сентябрь 2014г. по 0,4'!G63</f>
        <v>860</v>
      </c>
      <c r="H66" s="31">
        <f>'сентябрь 2014г. по 6-10'!H66+'сентябрь 2014г. по 0,4'!H63</f>
        <v>0</v>
      </c>
      <c r="I66" s="31">
        <f>'сентябрь 2014г. по 6-10'!I66+'сентябрь 2014г. по 0,4'!I63</f>
        <v>0</v>
      </c>
      <c r="J66" s="31">
        <f>'сентябрь 2014г. по 6-10'!J66+'сентябрь 2014г. по 0,4'!J63</f>
        <v>54</v>
      </c>
      <c r="K66" s="31">
        <f>'сентябрь 2014г. по 6-10'!K66+'сентябрь 2014г. по 0,4'!K63</f>
        <v>1130</v>
      </c>
      <c r="L66" s="31">
        <f>'сентябрь 2014г. по 6-10'!L66+'сентябрь 2014г. по 0,4'!L63</f>
        <v>0</v>
      </c>
      <c r="M66" s="31">
        <f>'сентябрь 2014г. по 6-10'!M66+'сентябрь 2014г. по 0,4'!M63</f>
        <v>0</v>
      </c>
      <c r="N66" s="31">
        <f>'сентябрь 2014г. по 6-10'!N66+'сентябрь 2014г. по 0,4'!N63</f>
        <v>0</v>
      </c>
      <c r="O66" s="31">
        <f>'сентябрь 2014г. по 6-10'!O66+'сентябрь 2014г. по 0,4'!O63</f>
        <v>0</v>
      </c>
      <c r="P66" s="31">
        <f>'сентябрь 2014г. по 6-10'!P66+'сентябрь 2014г. по 0,4'!P63</f>
        <v>0</v>
      </c>
      <c r="Q66" s="31">
        <f>'сентябрь 2014г. по 6-10'!Q66+'сентябрь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'сентябрь 2014г. по 6-10'!D67+'сентябрь 2014г. по 0,4'!D64</f>
        <v>50</v>
      </c>
      <c r="E67" s="31">
        <f>'сентябрь 2014г. по 6-10'!E67+'сентябрь 2014г. по 0,4'!E64</f>
        <v>1760.5</v>
      </c>
      <c r="F67" s="31">
        <f>'сентябрь 2014г. по 6-10'!F67+'сентябрь 2014г. по 0,4'!F64</f>
        <v>44</v>
      </c>
      <c r="G67" s="31">
        <f>'сентябрь 2014г. по 6-10'!G67+'сентябрь 2014г. по 0,4'!G64</f>
        <v>710.5</v>
      </c>
      <c r="H67" s="31">
        <f>'сентябрь 2014г. по 6-10'!H67+'сентябрь 2014г. по 0,4'!H64</f>
        <v>0</v>
      </c>
      <c r="I67" s="31">
        <f>'сентябрь 2014г. по 6-10'!I67+'сентябрь 2014г. по 0,4'!I64</f>
        <v>0</v>
      </c>
      <c r="J67" s="31">
        <f>'сентябрь 2014г. по 6-10'!J67+'сентябрь 2014г. по 0,4'!J64</f>
        <v>40</v>
      </c>
      <c r="K67" s="31">
        <f>'сентябрь 2014г. по 6-10'!K67+'сентябрь 2014г. по 0,4'!K64</f>
        <v>1040</v>
      </c>
      <c r="L67" s="31">
        <f>'сентябрь 2014г. по 6-10'!L67+'сентябрь 2014г. по 0,4'!L64</f>
        <v>0</v>
      </c>
      <c r="M67" s="31">
        <f>'сентябрь 2014г. по 6-10'!M67+'сентябрь 2014г. по 0,4'!M64</f>
        <v>0</v>
      </c>
      <c r="N67" s="31">
        <f>'сентябрь 2014г. по 6-10'!N67+'сентябрь 2014г. по 0,4'!N64</f>
        <v>0</v>
      </c>
      <c r="O67" s="31">
        <f>'сентябрь 2014г. по 6-10'!O67+'сентябрь 2014г. по 0,4'!O64</f>
        <v>0</v>
      </c>
      <c r="P67" s="31">
        <f>'сентябрь 2014г. по 6-10'!P67+'сентябрь 2014г. по 0,4'!P64</f>
        <v>0</v>
      </c>
      <c r="Q67" s="31">
        <f>'сентябрь 2014г. по 6-10'!Q67+'сентябрь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'сентябрь 2014г. по 6-10'!D68+'сентябрь 2014г. по 0,4'!D65</f>
        <v>8</v>
      </c>
      <c r="E68" s="31">
        <f>'сентябрь 2014г. по 6-10'!E68+'сентябрь 2014г. по 0,4'!E65</f>
        <v>619.5</v>
      </c>
      <c r="F68" s="31">
        <f>'сентябрь 2014г. по 6-10'!F68+'сентябрь 2014г. по 0,4'!F65</f>
        <v>8</v>
      </c>
      <c r="G68" s="31">
        <f>'сентябрь 2014г. по 6-10'!G68+'сентябрь 2014г. по 0,4'!G65</f>
        <v>119.5</v>
      </c>
      <c r="H68" s="31">
        <f>'сентябрь 2014г. по 6-10'!H68+'сентябрь 2014г. по 0,4'!H65</f>
        <v>0</v>
      </c>
      <c r="I68" s="31">
        <f>'сентябрь 2014г. по 6-10'!I68+'сентябрь 2014г. по 0,4'!I65</f>
        <v>0</v>
      </c>
      <c r="J68" s="31">
        <f>'сентябрь 2014г. по 6-10'!J68+'сентябрь 2014г. по 0,4'!J65</f>
        <v>4</v>
      </c>
      <c r="K68" s="31">
        <f>'сентябрь 2014г. по 6-10'!K68+'сентябрь 2014г. по 0,4'!K65</f>
        <v>10</v>
      </c>
      <c r="L68" s="31">
        <f>'сентябрь 2014г. по 6-10'!L68+'сентябрь 2014г. по 0,4'!L65</f>
        <v>0</v>
      </c>
      <c r="M68" s="31">
        <f>'сентябрь 2014г. по 6-10'!M68+'сентябрь 2014г. по 0,4'!M65</f>
        <v>0</v>
      </c>
      <c r="N68" s="31">
        <f>'сентябрь 2014г. по 6-10'!N68+'сентябрь 2014г. по 0,4'!N65</f>
        <v>0</v>
      </c>
      <c r="O68" s="31">
        <f>'сентябрь 2014г. по 6-10'!O68+'сентябрь 2014г. по 0,4'!O65</f>
        <v>0</v>
      </c>
      <c r="P68" s="31">
        <f>'сентябрь 2014г. по 6-10'!P68+'сентябрь 2014г. по 0,4'!P65</f>
        <v>0</v>
      </c>
      <c r="Q68" s="31">
        <f>'сентябрь 2014г. по 6-10'!Q68+'сентябрь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'сентябрь 2014г. по 6-10'!D69+'сентябрь 2014г. по 0,4'!D66</f>
        <v>2</v>
      </c>
      <c r="E69" s="31">
        <f>'сентябрь 2014г. по 6-10'!E69+'сентябрь 2014г. по 0,4'!E66</f>
        <v>125</v>
      </c>
      <c r="F69" s="31">
        <f>'сентябрь 2014г. по 6-10'!F69+'сентябрь 2014г. по 0,4'!F66</f>
        <v>2</v>
      </c>
      <c r="G69" s="31">
        <f>'сентябрь 2014г. по 6-10'!G69+'сентябрь 2014г. по 0,4'!G66</f>
        <v>25</v>
      </c>
      <c r="H69" s="31">
        <f>'сентябрь 2014г. по 6-10'!H69+'сентябрь 2014г. по 0,4'!H66</f>
        <v>0</v>
      </c>
      <c r="I69" s="31">
        <f>'сентябрь 2014г. по 6-10'!I69+'сентябрь 2014г. по 0,4'!I66</f>
        <v>0</v>
      </c>
      <c r="J69" s="31">
        <f>'сентябрь 2014г. по 6-10'!J69+'сентябрь 2014г. по 0,4'!J66</f>
        <v>0</v>
      </c>
      <c r="K69" s="31">
        <f>'сентябрь 2014г. по 6-10'!K69+'сентябрь 2014г. по 0,4'!K66</f>
        <v>0</v>
      </c>
      <c r="L69" s="31">
        <f>'сентябрь 2014г. по 6-10'!L69+'сентябрь 2014г. по 0,4'!L66</f>
        <v>0</v>
      </c>
      <c r="M69" s="31">
        <f>'сентябрь 2014г. по 6-10'!M69+'сентябрь 2014г. по 0,4'!M66</f>
        <v>0</v>
      </c>
      <c r="N69" s="31">
        <f>'сентябрь 2014г. по 6-10'!N69+'сентябрь 2014г. по 0,4'!N66</f>
        <v>0</v>
      </c>
      <c r="O69" s="31">
        <f>'сентябрь 2014г. по 6-10'!O69+'сентябрь 2014г. по 0,4'!O66</f>
        <v>0</v>
      </c>
      <c r="P69" s="31">
        <f>'сентябрь 2014г. по 6-10'!P69+'сентябрь 2014г. по 0,4'!P66</f>
        <v>0</v>
      </c>
      <c r="Q69" s="31">
        <f>'сентябрь 2014г. по 6-10'!Q69+'сентябрь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'сентябрь 2014г. по 6-10'!D70+'сентябрь 2014г. по 0,4'!D67</f>
        <v>13</v>
      </c>
      <c r="E70" s="31">
        <f>'сентябрь 2014г. по 6-10'!E70+'сентябрь 2014г. по 0,4'!E67</f>
        <v>756</v>
      </c>
      <c r="F70" s="31">
        <f>'сентябрь 2014г. по 6-10'!F70+'сентябрь 2014г. по 0,4'!F67</f>
        <v>10</v>
      </c>
      <c r="G70" s="31">
        <f>'сентябрь 2014г. по 6-10'!G70+'сентябрь 2014г. по 0,4'!G67</f>
        <v>138</v>
      </c>
      <c r="H70" s="31">
        <f>'сентябрь 2014г. по 6-10'!H70+'сентябрь 2014г. по 0,4'!H67</f>
        <v>0</v>
      </c>
      <c r="I70" s="31">
        <f>'сентябрь 2014г. по 6-10'!I70+'сентябрь 2014г. по 0,4'!I67</f>
        <v>0</v>
      </c>
      <c r="J70" s="31">
        <f>'сентябрь 2014г. по 6-10'!J70+'сентябрь 2014г. по 0,4'!J67</f>
        <v>35</v>
      </c>
      <c r="K70" s="31">
        <f>'сентябрь 2014г. по 6-10'!K70+'сентябрь 2014г. по 0,4'!K67</f>
        <v>234</v>
      </c>
      <c r="L70" s="31">
        <f>'сентябрь 2014г. по 6-10'!L70+'сентябрь 2014г. по 0,4'!L67</f>
        <v>0</v>
      </c>
      <c r="M70" s="31">
        <f>'сентябрь 2014г. по 6-10'!M70+'сентябрь 2014г. по 0,4'!M67</f>
        <v>0</v>
      </c>
      <c r="N70" s="31">
        <f>'сентябрь 2014г. по 6-10'!N70+'сентябрь 2014г. по 0,4'!N67</f>
        <v>0</v>
      </c>
      <c r="O70" s="31">
        <f>'сентябрь 2014г. по 6-10'!O70+'сентябрь 2014г. по 0,4'!O67</f>
        <v>0</v>
      </c>
      <c r="P70" s="31">
        <f>'сентябрь 2014г. по 6-10'!P70+'сентябрь 2014г. по 0,4'!P67</f>
        <v>0</v>
      </c>
      <c r="Q70" s="31">
        <f>'сентябрь 2014г. по 6-10'!Q70+'сентябрь 2014г. по 0,4'!Q67</f>
        <v>0</v>
      </c>
    </row>
    <row r="71" spans="1:17" ht="12.75" customHeight="1" x14ac:dyDescent="0.2">
      <c r="A71" s="18"/>
      <c r="B71" s="53"/>
      <c r="C71" s="18" t="s">
        <v>351</v>
      </c>
      <c r="D71" s="31">
        <f>'сентябрь 2014г. по 6-10'!D71+'сентябрь 2014г. по 0,4'!D68</f>
        <v>1</v>
      </c>
      <c r="E71" s="31">
        <f>'сентябрь 2014г. по 6-10'!E71+'сентябрь 2014г. по 0,4'!E68</f>
        <v>10</v>
      </c>
      <c r="F71" s="31">
        <f>'сентябрь 2014г. по 6-10'!F71+'сентябрь 2014г. по 0,4'!F68</f>
        <v>1</v>
      </c>
      <c r="G71" s="31">
        <f>'сентябрь 2014г. по 6-10'!G71+'сентябрь 2014г. по 0,4'!G68</f>
        <v>10</v>
      </c>
      <c r="H71" s="31">
        <f>'сентябрь 2014г. по 6-10'!H71+'сентябрь 2014г. по 0,4'!H68</f>
        <v>0</v>
      </c>
      <c r="I71" s="31">
        <f>'сентябрь 2014г. по 6-10'!I71+'сентябрь 2014г. по 0,4'!I68</f>
        <v>0</v>
      </c>
      <c r="J71" s="31">
        <f>'сентябрь 2014г. по 6-10'!J71+'сентябрь 2014г. по 0,4'!J68</f>
        <v>0</v>
      </c>
      <c r="K71" s="31">
        <f>'сентябрь 2014г. по 6-10'!K71+'сентябрь 2014г. по 0,4'!K68</f>
        <v>0</v>
      </c>
      <c r="L71" s="31">
        <f>'сентябрь 2014г. по 6-10'!L71+'сентябрь 2014г. по 0,4'!L68</f>
        <v>0</v>
      </c>
      <c r="M71" s="31">
        <f>'сентябрь 2014г. по 6-10'!M71+'сентябрь 2014г. по 0,4'!M68</f>
        <v>0</v>
      </c>
      <c r="N71" s="31">
        <f>'сентябрь 2014г. по 6-10'!N71+'сентябрь 2014г. по 0,4'!N68</f>
        <v>0</v>
      </c>
      <c r="O71" s="31">
        <f>'сентябрь 2014г. по 6-10'!O71+'сентябрь 2014г. по 0,4'!O68</f>
        <v>0</v>
      </c>
      <c r="P71" s="31">
        <f>'сентябрь 2014г. по 6-10'!P71+'сентябрь 2014г. по 0,4'!P68</f>
        <v>0</v>
      </c>
      <c r="Q71" s="31">
        <f>'сентябрь 2014г. по 6-10'!Q71+'сентябрь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'сентябрь 2014г. по 6-10'!D72+'сентябрь 2014г. по 0,4'!D69</f>
        <v>11</v>
      </c>
      <c r="E72" s="31">
        <f>'сентябрь 2014г. по 6-10'!E72+'сентябрь 2014г. по 0,4'!E69</f>
        <v>80</v>
      </c>
      <c r="F72" s="31">
        <f>'сентябрь 2014г. по 6-10'!F72+'сентябрь 2014г. по 0,4'!F69</f>
        <v>11</v>
      </c>
      <c r="G72" s="31">
        <f>'сентябрь 2014г. по 6-10'!G72+'сентябрь 2014г. по 0,4'!G69</f>
        <v>80</v>
      </c>
      <c r="H72" s="31">
        <f>'сентябрь 2014г. по 6-10'!H72+'сентябрь 2014г. по 0,4'!H69</f>
        <v>0</v>
      </c>
      <c r="I72" s="31">
        <f>'сентябрь 2014г. по 6-10'!I72+'сентябрь 2014г. по 0,4'!I69</f>
        <v>0</v>
      </c>
      <c r="J72" s="31">
        <f>'сентябрь 2014г. по 6-10'!J72+'сентябрь 2014г. по 0,4'!J69</f>
        <v>0</v>
      </c>
      <c r="K72" s="31">
        <f>'сентябрь 2014г. по 6-10'!K72+'сентябрь 2014г. по 0,4'!K69</f>
        <v>0</v>
      </c>
      <c r="L72" s="31">
        <f>'сентябрь 2014г. по 6-10'!L72+'сентябрь 2014г. по 0,4'!L69</f>
        <v>0</v>
      </c>
      <c r="M72" s="31">
        <f>'сентябрь 2014г. по 6-10'!M72+'сентябрь 2014г. по 0,4'!M69</f>
        <v>0</v>
      </c>
      <c r="N72" s="31">
        <f>'сентябрь 2014г. по 6-10'!N72+'сентябрь 2014г. по 0,4'!N69</f>
        <v>0</v>
      </c>
      <c r="O72" s="31">
        <f>'сентябрь 2014г. по 6-10'!O72+'сентябрь 2014г. по 0,4'!O69</f>
        <v>0</v>
      </c>
      <c r="P72" s="31">
        <f>'сентябрь 2014г. по 6-10'!P72+'сентябрь 2014г. по 0,4'!P69</f>
        <v>0</v>
      </c>
      <c r="Q72" s="31">
        <f>'сентябрь 2014г. по 6-10'!Q72+'сентябрь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'сентябрь 2014г. по 6-10'!D73+'сентябрь 2014г. по 0,4'!D70</f>
        <v>1</v>
      </c>
      <c r="E73" s="31">
        <f>'сентябрь 2014г. по 6-10'!E73+'сентябрь 2014г. по 0,4'!E70</f>
        <v>15</v>
      </c>
      <c r="F73" s="31">
        <f>'сентябрь 2014г. по 6-10'!F73+'сентябрь 2014г. по 0,4'!F70</f>
        <v>1</v>
      </c>
      <c r="G73" s="31">
        <f>'сентябрь 2014г. по 6-10'!G73+'сентябрь 2014г. по 0,4'!G70</f>
        <v>15</v>
      </c>
      <c r="H73" s="31">
        <f>'сентябрь 2014г. по 6-10'!H73+'сентябрь 2014г. по 0,4'!H70</f>
        <v>0</v>
      </c>
      <c r="I73" s="31">
        <f>'сентябрь 2014г. по 6-10'!I73+'сентябрь 2014г. по 0,4'!I70</f>
        <v>0</v>
      </c>
      <c r="J73" s="31">
        <f>'сентябрь 2014г. по 6-10'!J73+'сентябрь 2014г. по 0,4'!J70</f>
        <v>0</v>
      </c>
      <c r="K73" s="31">
        <f>'сентябрь 2014г. по 6-10'!K73+'сентябрь 2014г. по 0,4'!K70</f>
        <v>0</v>
      </c>
      <c r="L73" s="31">
        <f>'сентябрь 2014г. по 6-10'!L73+'сентябрь 2014г. по 0,4'!L70</f>
        <v>0</v>
      </c>
      <c r="M73" s="31">
        <f>'сентябрь 2014г. по 6-10'!M73+'сентябрь 2014г. по 0,4'!M70</f>
        <v>0</v>
      </c>
      <c r="N73" s="31">
        <f>'сентябрь 2014г. по 6-10'!N73+'сентябрь 2014г. по 0,4'!N70</f>
        <v>0</v>
      </c>
      <c r="O73" s="31">
        <f>'сентябрь 2014г. по 6-10'!O73+'сентябрь 2014г. по 0,4'!O70</f>
        <v>0</v>
      </c>
      <c r="P73" s="31">
        <f>'сентябрь 2014г. по 6-10'!P73+'сентябрь 2014г. по 0,4'!P70</f>
        <v>0</v>
      </c>
      <c r="Q73" s="31">
        <f>'сентябрь 2014г. по 6-10'!Q73+'сентябрь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'сентябрь 2014г. по 6-10'!D74+'сентябрь 2014г. по 0,4'!D71</f>
        <v>14</v>
      </c>
      <c r="E74" s="31">
        <f>'сентябрь 2014г. по 6-10'!E74+'сентябрь 2014г. по 0,4'!E71</f>
        <v>562</v>
      </c>
      <c r="F74" s="31">
        <f>'сентябрь 2014г. по 6-10'!F74+'сентябрь 2014г. по 0,4'!F71</f>
        <v>11</v>
      </c>
      <c r="G74" s="31">
        <f>'сентябрь 2014г. по 6-10'!G74+'сентябрь 2014г. по 0,4'!G71</f>
        <v>222</v>
      </c>
      <c r="H74" s="31">
        <f>'сентябрь 2014г. по 6-10'!H74+'сентябрь 2014г. по 0,4'!H71</f>
        <v>0</v>
      </c>
      <c r="I74" s="31">
        <f>'сентябрь 2014г. по 6-10'!I74+'сентябрь 2014г. по 0,4'!I71</f>
        <v>0</v>
      </c>
      <c r="J74" s="31">
        <f>'сентябрь 2014г. по 6-10'!J74+'сентябрь 2014г. по 0,4'!J71</f>
        <v>5</v>
      </c>
      <c r="K74" s="31">
        <f>'сентябрь 2014г. по 6-10'!K74+'сентябрь 2014г. по 0,4'!K71</f>
        <v>420</v>
      </c>
      <c r="L74" s="31">
        <f>'сентябрь 2014г. по 6-10'!L74+'сентябрь 2014г. по 0,4'!L71</f>
        <v>0</v>
      </c>
      <c r="M74" s="31">
        <f>'сентябрь 2014г. по 6-10'!M74+'сентябрь 2014г. по 0,4'!M71</f>
        <v>0</v>
      </c>
      <c r="N74" s="31">
        <f>'сентябрь 2014г. по 6-10'!N74+'сентябрь 2014г. по 0,4'!N71</f>
        <v>0</v>
      </c>
      <c r="O74" s="31">
        <f>'сентябрь 2014г. по 6-10'!O74+'сентябрь 2014г. по 0,4'!O71</f>
        <v>0</v>
      </c>
      <c r="P74" s="31">
        <f>'сентябрь 2014г. по 6-10'!P74+'сентябрь 2014г. по 0,4'!P71</f>
        <v>0</v>
      </c>
      <c r="Q74" s="31">
        <f>'сентябрь 2014г. по 6-10'!Q74+'сентябрь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'сентябрь 2014г. по 6-10'!D75+'сентябрь 2014г. по 0,4'!D72</f>
        <v>1</v>
      </c>
      <c r="E75" s="31">
        <f>'сентябрь 2014г. по 6-10'!E75+'сентябрь 2014г. по 0,4'!E72</f>
        <v>6</v>
      </c>
      <c r="F75" s="31">
        <f>'сентябрь 2014г. по 6-10'!F75+'сентябрь 2014г. по 0,4'!F72</f>
        <v>1</v>
      </c>
      <c r="G75" s="31">
        <f>'сентябрь 2014г. по 6-10'!G75+'сентябрь 2014г. по 0,4'!G72</f>
        <v>6</v>
      </c>
      <c r="H75" s="31">
        <f>'сентябрь 2014г. по 6-10'!H75+'сентябрь 2014г. по 0,4'!H72</f>
        <v>0</v>
      </c>
      <c r="I75" s="31">
        <f>'сентябрь 2014г. по 6-10'!I75+'сентябрь 2014г. по 0,4'!I72</f>
        <v>0</v>
      </c>
      <c r="J75" s="31">
        <f>'сентябрь 2014г. по 6-10'!J75+'сентябрь 2014г. по 0,4'!J72</f>
        <v>0</v>
      </c>
      <c r="K75" s="31">
        <f>'сентябрь 2014г. по 6-10'!K75+'сентябрь 2014г. по 0,4'!K72</f>
        <v>0</v>
      </c>
      <c r="L75" s="31">
        <f>'сентябрь 2014г. по 6-10'!L75+'сентябрь 2014г. по 0,4'!L72</f>
        <v>0</v>
      </c>
      <c r="M75" s="31">
        <f>'сентябрь 2014г. по 6-10'!M75+'сентябрь 2014г. по 0,4'!M72</f>
        <v>0</v>
      </c>
      <c r="N75" s="31">
        <f>'сентябрь 2014г. по 6-10'!N75+'сентябрь 2014г. по 0,4'!N72</f>
        <v>0</v>
      </c>
      <c r="O75" s="31">
        <f>'сентябрь 2014г. по 6-10'!O75+'сентябрь 2014г. по 0,4'!O72</f>
        <v>0</v>
      </c>
      <c r="P75" s="31">
        <f>'сентябрь 2014г. по 6-10'!P75+'сентябрь 2014г. по 0,4'!P72</f>
        <v>0</v>
      </c>
      <c r="Q75" s="31">
        <f>'сентябрь 2014г. по 6-10'!Q75+'сентябрь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'сентябрь 2014г. по 6-10'!D76+'сентябрь 2014г. по 0,4'!D73</f>
        <v>0</v>
      </c>
      <c r="E76" s="31">
        <f>'сентябрь 2014г. по 6-10'!E76+'сентябрь 2014г. по 0,4'!E73</f>
        <v>0</v>
      </c>
      <c r="F76" s="31">
        <f>'сентябрь 2014г. по 6-10'!F76+'сентябрь 2014г. по 0,4'!F73</f>
        <v>0</v>
      </c>
      <c r="G76" s="31">
        <f>'сентябрь 2014г. по 6-10'!G76+'сентябрь 2014г. по 0,4'!G73</f>
        <v>0</v>
      </c>
      <c r="H76" s="31">
        <f>'сентябрь 2014г. по 6-10'!H76+'сентябрь 2014г. по 0,4'!H73</f>
        <v>0</v>
      </c>
      <c r="I76" s="31">
        <f>'сентябрь 2014г. по 6-10'!I76+'сентябрь 2014г. по 0,4'!I73</f>
        <v>0</v>
      </c>
      <c r="J76" s="31">
        <f>'сентябрь 2014г. по 6-10'!J76+'сентябрь 2014г. по 0,4'!J73</f>
        <v>29</v>
      </c>
      <c r="K76" s="31">
        <f>'сентябрь 2014г. по 6-10'!K76+'сентябрь 2014г. по 0,4'!K73</f>
        <v>198</v>
      </c>
      <c r="L76" s="31">
        <f>'сентябрь 2014г. по 6-10'!L76+'сентябрь 2014г. по 0,4'!L73</f>
        <v>0</v>
      </c>
      <c r="M76" s="31">
        <f>'сентябрь 2014г. по 6-10'!M76+'сентябрь 2014г. по 0,4'!M73</f>
        <v>0</v>
      </c>
      <c r="N76" s="31">
        <f>'сентябрь 2014г. по 6-10'!N76+'сентябрь 2014г. по 0,4'!N73</f>
        <v>0</v>
      </c>
      <c r="O76" s="31">
        <f>'сентябрь 2014г. по 6-10'!O76+'сентябрь 2014г. по 0,4'!O73</f>
        <v>0</v>
      </c>
      <c r="P76" s="31">
        <f>'сентябрь 2014г. по 6-10'!P76+'сентябрь 2014г. по 0,4'!P73</f>
        <v>0</v>
      </c>
      <c r="Q76" s="31">
        <f>'сентябрь 2014г. по 6-10'!Q76+'сентябрь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'сентябрь 2014г. по 6-10'!D77+'сентябрь 2014г. по 0,4'!D74</f>
        <v>17</v>
      </c>
      <c r="E77" s="31">
        <f>'сентябрь 2014г. по 6-10'!E77+'сентябрь 2014г. по 0,4'!E74</f>
        <v>838</v>
      </c>
      <c r="F77" s="31">
        <f>'сентябрь 2014г. по 6-10'!F77+'сентябрь 2014г. по 0,4'!F74</f>
        <v>16</v>
      </c>
      <c r="G77" s="31">
        <f>'сентябрь 2014г. по 6-10'!G77+'сентябрь 2014г. по 0,4'!G74</f>
        <v>138</v>
      </c>
      <c r="H77" s="31">
        <f>'сентябрь 2014г. по 6-10'!H77+'сентябрь 2014г. по 0,4'!H74</f>
        <v>0</v>
      </c>
      <c r="I77" s="31">
        <f>'сентябрь 2014г. по 6-10'!I77+'сентябрь 2014г. по 0,4'!I74</f>
        <v>0</v>
      </c>
      <c r="J77" s="31">
        <f>'сентябрь 2014г. по 6-10'!J77+'сентябрь 2014г. по 0,4'!J74</f>
        <v>0</v>
      </c>
      <c r="K77" s="31">
        <f>'сентябрь 2014г. по 6-10'!K77+'сентябрь 2014г. по 0,4'!K74</f>
        <v>0</v>
      </c>
      <c r="L77" s="31">
        <f>'сентябрь 2014г. по 6-10'!L77+'сентябрь 2014г. по 0,4'!L74</f>
        <v>0</v>
      </c>
      <c r="M77" s="31">
        <f>'сентябрь 2014г. по 6-10'!M77+'сентябрь 2014г. по 0,4'!M74</f>
        <v>0</v>
      </c>
      <c r="N77" s="31">
        <f>'сентябрь 2014г. по 6-10'!N77+'сентябрь 2014г. по 0,4'!N74</f>
        <v>0</v>
      </c>
      <c r="O77" s="31">
        <f>'сентябрь 2014г. по 6-10'!O77+'сентябрь 2014г. по 0,4'!O74</f>
        <v>0</v>
      </c>
      <c r="P77" s="31">
        <f>'сентябрь 2014г. по 6-10'!P77+'сентябрь 2014г. по 0,4'!P74</f>
        <v>0</v>
      </c>
      <c r="Q77" s="31">
        <f>'сентябрь 2014г. по 6-10'!Q77+'сентябрь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'сентябрь 2014г. по 6-10'!D78+'сентябрь 2014г. по 0,4'!D75</f>
        <v>5</v>
      </c>
      <c r="E78" s="31">
        <f>'сентябрь 2014г. по 6-10'!E78+'сентябрь 2014г. по 0,4'!E75</f>
        <v>328.5</v>
      </c>
      <c r="F78" s="31">
        <f>'сентябрь 2014г. по 6-10'!F78+'сентябрь 2014г. по 0,4'!F75</f>
        <v>5</v>
      </c>
      <c r="G78" s="31">
        <f>'сентябрь 2014г. по 6-10'!G78+'сентябрь 2014г. по 0,4'!G75</f>
        <v>63.5</v>
      </c>
      <c r="H78" s="31">
        <f>'сентябрь 2014г. по 6-10'!H78+'сентябрь 2014г. по 0,4'!H75</f>
        <v>0</v>
      </c>
      <c r="I78" s="31">
        <f>'сентябрь 2014г. по 6-10'!I78+'сентябрь 2014г. по 0,4'!I75</f>
        <v>0</v>
      </c>
      <c r="J78" s="31">
        <f>'сентябрь 2014г. по 6-10'!J78+'сентябрь 2014г. по 0,4'!J75</f>
        <v>27</v>
      </c>
      <c r="K78" s="31">
        <f>'сентябрь 2014г. по 6-10'!K78+'сентябрь 2014г. по 0,4'!K75</f>
        <v>197</v>
      </c>
      <c r="L78" s="31">
        <f>'сентябрь 2014г. по 6-10'!L78+'сентябрь 2014г. по 0,4'!L75</f>
        <v>0</v>
      </c>
      <c r="M78" s="31">
        <f>'сентябрь 2014г. по 6-10'!M78+'сентябрь 2014г. по 0,4'!M75</f>
        <v>0</v>
      </c>
      <c r="N78" s="31">
        <f>'сентябрь 2014г. по 6-10'!N78+'сентябрь 2014г. по 0,4'!N75</f>
        <v>0</v>
      </c>
      <c r="O78" s="31">
        <f>'сентябрь 2014г. по 6-10'!O78+'сентябрь 2014г. по 0,4'!O75</f>
        <v>0</v>
      </c>
      <c r="P78" s="31">
        <f>'сентябрь 2014г. по 6-10'!P78+'сентябрь 2014г. по 0,4'!P75</f>
        <v>0</v>
      </c>
      <c r="Q78" s="31">
        <f>'сентябрь 2014г. по 6-10'!Q78+'сентябрь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'сентябрь 2014г. по 6-10'!D79+'сентябрь 2014г. по 0,4'!D76</f>
        <v>1</v>
      </c>
      <c r="E79" s="31">
        <f>'сентябрь 2014г. по 6-10'!E79+'сентябрь 2014г. по 0,4'!E76</f>
        <v>90</v>
      </c>
      <c r="F79" s="31">
        <f>'сентябрь 2014г. по 6-10'!F79+'сентябрь 2014г. по 0,4'!F76</f>
        <v>1</v>
      </c>
      <c r="G79" s="31">
        <f>'сентябрь 2014г. по 6-10'!G79+'сентябрь 2014г. по 0,4'!G76</f>
        <v>10</v>
      </c>
      <c r="H79" s="31">
        <f>'сентябрь 2014г. по 6-10'!H79+'сентябрь 2014г. по 0,4'!H76</f>
        <v>0</v>
      </c>
      <c r="I79" s="31">
        <f>'сентябрь 2014г. по 6-10'!I79+'сентябрь 2014г. по 0,4'!I76</f>
        <v>0</v>
      </c>
      <c r="J79" s="31">
        <f>'сентябрь 2014г. по 6-10'!J79+'сентябрь 2014г. по 0,4'!J76</f>
        <v>0</v>
      </c>
      <c r="K79" s="31">
        <f>'сентябрь 2014г. по 6-10'!K79+'сентябрь 2014г. по 0,4'!K76</f>
        <v>0</v>
      </c>
      <c r="L79" s="31">
        <f>'сентябрь 2014г. по 6-10'!L79+'сентябрь 2014г. по 0,4'!L76</f>
        <v>0</v>
      </c>
      <c r="M79" s="31">
        <f>'сентябрь 2014г. по 6-10'!M79+'сентябрь 2014г. по 0,4'!M76</f>
        <v>0</v>
      </c>
      <c r="N79" s="31">
        <f>'сентябрь 2014г. по 6-10'!N79+'сентябрь 2014г. по 0,4'!N76</f>
        <v>0</v>
      </c>
      <c r="O79" s="31">
        <f>'сентябрь 2014г. по 6-10'!O79+'сентябрь 2014г. по 0,4'!O76</f>
        <v>0</v>
      </c>
      <c r="P79" s="31">
        <f>'сентябрь 2014г. по 6-10'!P79+'сентябрь 2014г. по 0,4'!P76</f>
        <v>0</v>
      </c>
      <c r="Q79" s="31">
        <f>'сентябрь 2014г. по 6-10'!Q79+'сентябрь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'сентябрь 2014г. по 6-10'!D80+'сентябрь 2014г. по 0,4'!D77</f>
        <v>1</v>
      </c>
      <c r="E80" s="31">
        <f>'сентябрь 2014г. по 6-10'!E80+'сентябрь 2014г. по 0,4'!E77</f>
        <v>7</v>
      </c>
      <c r="F80" s="31">
        <f>'сентябрь 2014г. по 6-10'!F80+'сентябрь 2014г. по 0,4'!F77</f>
        <v>1</v>
      </c>
      <c r="G80" s="31">
        <f>'сентябрь 2014г. по 6-10'!G80+'сентябрь 2014г. по 0,4'!G77</f>
        <v>7</v>
      </c>
      <c r="H80" s="31">
        <f>'сентябрь 2014г. по 6-10'!H80+'сентябрь 2014г. по 0,4'!H77</f>
        <v>0</v>
      </c>
      <c r="I80" s="31">
        <f>'сентябрь 2014г. по 6-10'!I80+'сентябрь 2014г. по 0,4'!I77</f>
        <v>0</v>
      </c>
      <c r="J80" s="31">
        <f>'сентябрь 2014г. по 6-10'!J80+'сентябрь 2014г. по 0,4'!J77</f>
        <v>0</v>
      </c>
      <c r="K80" s="31">
        <f>'сентябрь 2014г. по 6-10'!K80+'сентябрь 2014г. по 0,4'!K77</f>
        <v>0</v>
      </c>
      <c r="L80" s="31">
        <f>'сентябрь 2014г. по 6-10'!L80+'сентябрь 2014г. по 0,4'!L77</f>
        <v>0</v>
      </c>
      <c r="M80" s="31">
        <f>'сентябрь 2014г. по 6-10'!M80+'сентябрь 2014г. по 0,4'!M77</f>
        <v>0</v>
      </c>
      <c r="N80" s="31">
        <f>'сентябрь 2014г. по 6-10'!N80+'сентябрь 2014г. по 0,4'!N77</f>
        <v>0</v>
      </c>
      <c r="O80" s="31">
        <f>'сентябрь 2014г. по 6-10'!O80+'сентябрь 2014г. по 0,4'!O77</f>
        <v>0</v>
      </c>
      <c r="P80" s="31">
        <f>'сентябрь 2014г. по 6-10'!P80+'сентябрь 2014г. по 0,4'!P77</f>
        <v>0</v>
      </c>
      <c r="Q80" s="31">
        <f>'сентябрь 2014г. по 6-10'!Q80+'сентябрь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'сентябрь 2014г. по 6-10'!D81+'сентябрь 2014г. по 0,4'!D78</f>
        <v>11</v>
      </c>
      <c r="E81" s="31">
        <f>'сентябрь 2014г. по 6-10'!E81+'сентябрь 2014г. по 0,4'!E78</f>
        <v>716</v>
      </c>
      <c r="F81" s="31">
        <f>'сентябрь 2014г. по 6-10'!F81+'сентябрь 2014г. по 0,4'!F78</f>
        <v>7</v>
      </c>
      <c r="G81" s="31">
        <f>'сентябрь 2014г. по 6-10'!G81+'сентябрь 2014г. по 0,4'!G78</f>
        <v>62</v>
      </c>
      <c r="H81" s="31">
        <f>'сентябрь 2014г. по 6-10'!H81+'сентябрь 2014г. по 0,4'!H78</f>
        <v>0</v>
      </c>
      <c r="I81" s="31">
        <f>'сентябрь 2014г. по 6-10'!I81+'сентябрь 2014г. по 0,4'!I78</f>
        <v>0</v>
      </c>
      <c r="J81" s="31">
        <f>'сентябрь 2014г. по 6-10'!J81+'сентябрь 2014г. по 0,4'!J78</f>
        <v>2</v>
      </c>
      <c r="K81" s="31">
        <f>'сентябрь 2014г. по 6-10'!K81+'сентябрь 2014г. по 0,4'!K78</f>
        <v>160</v>
      </c>
      <c r="L81" s="31">
        <f>'сентябрь 2014г. по 6-10'!L81+'сентябрь 2014г. по 0,4'!L78</f>
        <v>0</v>
      </c>
      <c r="M81" s="31">
        <f>'сентябрь 2014г. по 6-10'!M81+'сентябрь 2014г. по 0,4'!M78</f>
        <v>0</v>
      </c>
      <c r="N81" s="31">
        <f>'сентябрь 2014г. по 6-10'!N81+'сентябрь 2014г. по 0,4'!N78</f>
        <v>0</v>
      </c>
      <c r="O81" s="31">
        <f>'сентябрь 2014г. по 6-10'!O81+'сентябрь 2014г. по 0,4'!O78</f>
        <v>0</v>
      </c>
      <c r="P81" s="31">
        <f>'сентябрь 2014г. по 6-10'!P81+'сентябрь 2014г. по 0,4'!P78</f>
        <v>0</v>
      </c>
      <c r="Q81" s="31">
        <f>'сентябрь 2014г. по 6-10'!Q81+'сентябрь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'сентябрь 2014г. по 6-10'!D82+'сентябрь 2014г. по 0,4'!D79</f>
        <v>2</v>
      </c>
      <c r="E82" s="31">
        <f>'сентябрь 2014г. по 6-10'!E82+'сентябрь 2014г. по 0,4'!E79</f>
        <v>30</v>
      </c>
      <c r="F82" s="31">
        <f>'сентябрь 2014г. по 6-10'!F82+'сентябрь 2014г. по 0,4'!F79</f>
        <v>2</v>
      </c>
      <c r="G82" s="31">
        <f>'сентябрь 2014г. по 6-10'!G82+'сентябрь 2014г. по 0,4'!G79</f>
        <v>10</v>
      </c>
      <c r="H82" s="31">
        <f>'сентябрь 2014г. по 6-10'!H82+'сентябрь 2014г. по 0,4'!H79</f>
        <v>0</v>
      </c>
      <c r="I82" s="31">
        <f>'сентябрь 2014г. по 6-10'!I82+'сентябрь 2014г. по 0,4'!I79</f>
        <v>0</v>
      </c>
      <c r="J82" s="31">
        <f>'сентябрь 2014г. по 6-10'!J82+'сентябрь 2014г. по 0,4'!J79</f>
        <v>0</v>
      </c>
      <c r="K82" s="31">
        <f>'сентябрь 2014г. по 6-10'!K82+'сентябрь 2014г. по 0,4'!K79</f>
        <v>0</v>
      </c>
      <c r="L82" s="31">
        <f>'сентябрь 2014г. по 6-10'!L82+'сентябрь 2014г. по 0,4'!L79</f>
        <v>0</v>
      </c>
      <c r="M82" s="31">
        <f>'сентябрь 2014г. по 6-10'!M82+'сентябрь 2014г. по 0,4'!M79</f>
        <v>0</v>
      </c>
      <c r="N82" s="31">
        <f>'сентябрь 2014г. по 6-10'!N82+'сентябрь 2014г. по 0,4'!N79</f>
        <v>0</v>
      </c>
      <c r="O82" s="31">
        <f>'сентябрь 2014г. по 6-10'!O82+'сентябрь 2014г. по 0,4'!O79</f>
        <v>0</v>
      </c>
      <c r="P82" s="31">
        <f>'сентябрь 2014г. по 6-10'!P82+'сентябрь 2014г. по 0,4'!P79</f>
        <v>0</v>
      </c>
      <c r="Q82" s="31">
        <f>'сентябрь 2014г. по 6-10'!Q82+'сентябрь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'сентябрь 2014г. по 6-10'!D83+'сентябрь 2014г. по 0,4'!D80</f>
        <v>5</v>
      </c>
      <c r="E83" s="31">
        <f>'сентябрь 2014г. по 6-10'!E83+'сентябрь 2014г. по 0,4'!E80</f>
        <v>165</v>
      </c>
      <c r="F83" s="31">
        <f>'сентябрь 2014г. по 6-10'!F83+'сентябрь 2014г. по 0,4'!F80</f>
        <v>5</v>
      </c>
      <c r="G83" s="31">
        <f>'сентябрь 2014г. по 6-10'!G83+'сентябрь 2014г. по 0,4'!G80</f>
        <v>83</v>
      </c>
      <c r="H83" s="31">
        <f>'сентябрь 2014г. по 6-10'!H83+'сентябрь 2014г. по 0,4'!H80</f>
        <v>0</v>
      </c>
      <c r="I83" s="31">
        <f>'сентябрь 2014г. по 6-10'!I83+'сентябрь 2014г. по 0,4'!I80</f>
        <v>0</v>
      </c>
      <c r="J83" s="31">
        <f>'сентябрь 2014г. по 6-10'!J83+'сентябрь 2014г. по 0,4'!J80</f>
        <v>0</v>
      </c>
      <c r="K83" s="31">
        <f>'сентябрь 2014г. по 6-10'!K83+'сентябрь 2014г. по 0,4'!K80</f>
        <v>0</v>
      </c>
      <c r="L83" s="31">
        <f>'сентябрь 2014г. по 6-10'!L83+'сентябрь 2014г. по 0,4'!L80</f>
        <v>0</v>
      </c>
      <c r="M83" s="31">
        <f>'сентябрь 2014г. по 6-10'!M83+'сентябрь 2014г. по 0,4'!M80</f>
        <v>0</v>
      </c>
      <c r="N83" s="31">
        <f>'сентябрь 2014г. по 6-10'!N83+'сентябрь 2014г. по 0,4'!N80</f>
        <v>0</v>
      </c>
      <c r="O83" s="31">
        <f>'сентябрь 2014г. по 6-10'!O83+'сентябрь 2014г. по 0,4'!O80</f>
        <v>0</v>
      </c>
      <c r="P83" s="31">
        <f>'сентябрь 2014г. по 6-10'!P83+'сентябрь 2014г. по 0,4'!P80</f>
        <v>0</v>
      </c>
      <c r="Q83" s="31">
        <f>'сентябрь 2014г. по 6-10'!Q83+'сентябрь 2014г. по 0,4'!Q80</f>
        <v>0</v>
      </c>
    </row>
    <row r="84" spans="1:17" ht="12.75" customHeight="1" x14ac:dyDescent="0.2">
      <c r="A84" s="18"/>
      <c r="B84" s="53"/>
      <c r="C84" s="18" t="s">
        <v>352</v>
      </c>
      <c r="D84" s="31">
        <f>'сентябрь 2014г. по 6-10'!D84+'сентябрь 2014г. по 0,4'!D81</f>
        <v>7</v>
      </c>
      <c r="E84" s="31">
        <f>'сентябрь 2014г. по 6-10'!E84+'сентябрь 2014г. по 0,4'!E81</f>
        <v>55</v>
      </c>
      <c r="F84" s="31">
        <f>'сентябрь 2014г. по 6-10'!F84+'сентябрь 2014г. по 0,4'!F81</f>
        <v>7</v>
      </c>
      <c r="G84" s="31">
        <f>'сентябрь 2014г. по 6-10'!G84+'сентябрь 2014г. по 0,4'!G81</f>
        <v>55</v>
      </c>
      <c r="H84" s="31">
        <f>'сентябрь 2014г. по 6-10'!H84+'сентябрь 2014г. по 0,4'!H81</f>
        <v>0</v>
      </c>
      <c r="I84" s="31">
        <f>'сентябрь 2014г. по 6-10'!I84+'сентябрь 2014г. по 0,4'!I81</f>
        <v>0</v>
      </c>
      <c r="J84" s="31">
        <f>'сентябрь 2014г. по 6-10'!J84+'сентябрь 2014г. по 0,4'!J81</f>
        <v>0</v>
      </c>
      <c r="K84" s="31">
        <f>'сентябрь 2014г. по 6-10'!K84+'сентябрь 2014г. по 0,4'!K81</f>
        <v>0</v>
      </c>
      <c r="L84" s="31">
        <f>'сентябрь 2014г. по 6-10'!L84+'сентябрь 2014г. по 0,4'!L81</f>
        <v>0</v>
      </c>
      <c r="M84" s="31">
        <f>'сентябрь 2014г. по 6-10'!M84+'сентябрь 2014г. по 0,4'!M81</f>
        <v>0</v>
      </c>
      <c r="N84" s="31">
        <f>'сентябрь 2014г. по 6-10'!N84+'сентябрь 2014г. по 0,4'!N81</f>
        <v>0</v>
      </c>
      <c r="O84" s="31">
        <f>'сентябрь 2014г. по 6-10'!O84+'сентябрь 2014г. по 0,4'!O81</f>
        <v>0</v>
      </c>
      <c r="P84" s="31">
        <f>'сентябрь 2014г. по 6-10'!P84+'сентябрь 2014г. по 0,4'!P81</f>
        <v>0</v>
      </c>
      <c r="Q84" s="31">
        <f>'сентябрь 2014г. по 6-10'!Q84+'сентябрь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'сентябрь 2014г. по 6-10'!D85+'сентябрь 2014г. по 0,4'!D82</f>
        <v>2</v>
      </c>
      <c r="E85" s="31">
        <f>'сентябрь 2014г. по 6-10'!E85+'сентябрь 2014г. по 0,4'!E82</f>
        <v>149</v>
      </c>
      <c r="F85" s="31">
        <f>'сентябрь 2014г. по 6-10'!F85+'сентябрь 2014г. по 0,4'!F82</f>
        <v>1</v>
      </c>
      <c r="G85" s="31">
        <f>'сентябрь 2014г. по 6-10'!G85+'сентябрь 2014г. по 0,4'!G82</f>
        <v>4</v>
      </c>
      <c r="H85" s="31">
        <f>'сентябрь 2014г. по 6-10'!H85+'сентябрь 2014г. по 0,4'!H82</f>
        <v>0</v>
      </c>
      <c r="I85" s="31">
        <f>'сентябрь 2014г. по 6-10'!I85+'сентябрь 2014г. по 0,4'!I82</f>
        <v>0</v>
      </c>
      <c r="J85" s="31">
        <f>'сентябрь 2014г. по 6-10'!J85+'сентябрь 2014г. по 0,4'!J82</f>
        <v>1</v>
      </c>
      <c r="K85" s="31">
        <f>'сентябрь 2014г. по 6-10'!K85+'сентябрь 2014г. по 0,4'!K82</f>
        <v>4</v>
      </c>
      <c r="L85" s="31">
        <f>'сентябрь 2014г. по 6-10'!L85+'сентябрь 2014г. по 0,4'!L82</f>
        <v>0</v>
      </c>
      <c r="M85" s="31">
        <f>'сентябрь 2014г. по 6-10'!M85+'сентябрь 2014г. по 0,4'!M82</f>
        <v>0</v>
      </c>
      <c r="N85" s="31">
        <f>'сентябрь 2014г. по 6-10'!N85+'сентябрь 2014г. по 0,4'!N82</f>
        <v>0</v>
      </c>
      <c r="O85" s="31">
        <f>'сентябрь 2014г. по 6-10'!O85+'сентябрь 2014г. по 0,4'!O82</f>
        <v>0</v>
      </c>
      <c r="P85" s="31">
        <f>'сентябрь 2014г. по 6-10'!P85+'сентябрь 2014г. по 0,4'!P82</f>
        <v>0</v>
      </c>
      <c r="Q85" s="31">
        <f>'сентябрь 2014г. по 6-10'!Q85+'сентябрь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'сентябрь 2014г. по 6-10'!D86+'сентябрь 2014г. по 0,4'!D83</f>
        <v>8</v>
      </c>
      <c r="E86" s="31">
        <f>'сентябрь 2014г. по 6-10'!E86+'сентябрь 2014г. по 0,4'!E83</f>
        <v>182</v>
      </c>
      <c r="F86" s="31">
        <f>'сентябрь 2014г. по 6-10'!F86+'сентябрь 2014г. по 0,4'!F83</f>
        <v>6</v>
      </c>
      <c r="G86" s="31">
        <f>'сентябрь 2014г. по 6-10'!G86+'сентябрь 2014г. по 0,4'!G83</f>
        <v>34</v>
      </c>
      <c r="H86" s="31">
        <f>'сентябрь 2014г. по 6-10'!H86+'сентябрь 2014г. по 0,4'!H83</f>
        <v>0</v>
      </c>
      <c r="I86" s="31">
        <f>'сентябрь 2014г. по 6-10'!I86+'сентябрь 2014г. по 0,4'!I83</f>
        <v>0</v>
      </c>
      <c r="J86" s="31">
        <f>'сентябрь 2014г. по 6-10'!J86+'сентябрь 2014г. по 0,4'!J83</f>
        <v>0</v>
      </c>
      <c r="K86" s="31">
        <f>'сентябрь 2014г. по 6-10'!K86+'сентябрь 2014г. по 0,4'!K83</f>
        <v>0</v>
      </c>
      <c r="L86" s="31">
        <f>'сентябрь 2014г. по 6-10'!L86+'сентябрь 2014г. по 0,4'!L83</f>
        <v>0</v>
      </c>
      <c r="M86" s="31">
        <f>'сентябрь 2014г. по 6-10'!M86+'сентябрь 2014г. по 0,4'!M83</f>
        <v>0</v>
      </c>
      <c r="N86" s="31">
        <f>'сентябрь 2014г. по 6-10'!N86+'сентябрь 2014г. по 0,4'!N83</f>
        <v>0</v>
      </c>
      <c r="O86" s="31">
        <f>'сентябрь 2014г. по 6-10'!O86+'сентябрь 2014г. по 0,4'!O83</f>
        <v>0</v>
      </c>
      <c r="P86" s="31">
        <f>'сентябрь 2014г. по 6-10'!P86+'сентябрь 2014г. по 0,4'!P83</f>
        <v>0</v>
      </c>
      <c r="Q86" s="31">
        <f>'сентябрь 2014г. по 6-10'!Q86+'сентябрь 2014г. по 0,4'!Q83</f>
        <v>0</v>
      </c>
    </row>
    <row r="87" spans="1:17" ht="12.75" customHeight="1" x14ac:dyDescent="0.2">
      <c r="A87" s="18"/>
      <c r="B87" s="53"/>
      <c r="C87" s="18" t="s">
        <v>357</v>
      </c>
      <c r="D87" s="31">
        <f>'сентябрь 2014г. по 6-10'!D87+'сентябрь 2014г. по 0,4'!D84</f>
        <v>4</v>
      </c>
      <c r="E87" s="31">
        <f>'сентябрь 2014г. по 6-10'!E87+'сентябрь 2014г. по 0,4'!E84</f>
        <v>345</v>
      </c>
      <c r="F87" s="31">
        <f>'сентябрь 2014г. по 6-10'!F87+'сентябрь 2014г. по 0,4'!F84</f>
        <v>1</v>
      </c>
      <c r="G87" s="31">
        <f>'сентябрь 2014г. по 6-10'!G87+'сентябрь 2014г. по 0,4'!G84</f>
        <v>5</v>
      </c>
      <c r="H87" s="31">
        <f>'сентябрь 2014г. по 6-10'!H87+'сентябрь 2014г. по 0,4'!H84</f>
        <v>0</v>
      </c>
      <c r="I87" s="31">
        <f>'сентябрь 2014г. по 6-10'!I87+'сентябрь 2014г. по 0,4'!I84</f>
        <v>0</v>
      </c>
      <c r="J87" s="31">
        <f>'сентябрь 2014г. по 6-10'!J87+'сентябрь 2014г. по 0,4'!J84</f>
        <v>0</v>
      </c>
      <c r="K87" s="31">
        <f>'сентябрь 2014г. по 6-10'!K87+'сентябрь 2014г. по 0,4'!K84</f>
        <v>0</v>
      </c>
      <c r="L87" s="31">
        <f>'сентябрь 2014г. по 6-10'!L87+'сентябрь 2014г. по 0,4'!L84</f>
        <v>0</v>
      </c>
      <c r="M87" s="31">
        <f>'сентябрь 2014г. по 6-10'!M87+'сентябрь 2014г. по 0,4'!M84</f>
        <v>0</v>
      </c>
      <c r="N87" s="31">
        <f>'сентябрь 2014г. по 6-10'!N87+'сентябрь 2014г. по 0,4'!N84</f>
        <v>0</v>
      </c>
      <c r="O87" s="31">
        <f>'сентябрь 2014г. по 6-10'!O87+'сентябрь 2014г. по 0,4'!O84</f>
        <v>0</v>
      </c>
      <c r="P87" s="31">
        <f>'сентябрь 2014г. по 6-10'!P87+'сентябрь 2014г. по 0,4'!P84</f>
        <v>0</v>
      </c>
      <c r="Q87" s="31">
        <f>'сентябрь 2014г. по 6-10'!Q87+'сентябрь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'сентябрь 2014г. по 6-10'!D88+'сентябрь 2014г. по 0,4'!D85</f>
        <v>1</v>
      </c>
      <c r="E88" s="31">
        <f>'сентябрь 2014г. по 6-10'!E88+'сентябрь 2014г. по 0,4'!E85</f>
        <v>65</v>
      </c>
      <c r="F88" s="31">
        <f>'сентябрь 2014г. по 6-10'!F88+'сентябрь 2014г. по 0,4'!F85</f>
        <v>1</v>
      </c>
      <c r="G88" s="31">
        <f>'сентябрь 2014г. по 6-10'!G88+'сентябрь 2014г. по 0,4'!G85</f>
        <v>15</v>
      </c>
      <c r="H88" s="31">
        <f>'сентябрь 2014г. по 6-10'!H88+'сентябрь 2014г. по 0,4'!H85</f>
        <v>0</v>
      </c>
      <c r="I88" s="31">
        <f>'сентябрь 2014г. по 6-10'!I88+'сентябрь 2014г. по 0,4'!I85</f>
        <v>0</v>
      </c>
      <c r="J88" s="31">
        <f>'сентябрь 2014г. по 6-10'!J88+'сентябрь 2014г. по 0,4'!J85</f>
        <v>0</v>
      </c>
      <c r="K88" s="31">
        <f>'сентябрь 2014г. по 6-10'!K88+'сентябрь 2014г. по 0,4'!K85</f>
        <v>0</v>
      </c>
      <c r="L88" s="31">
        <f>'сентябрь 2014г. по 6-10'!L88+'сентябрь 2014г. по 0,4'!L85</f>
        <v>0</v>
      </c>
      <c r="M88" s="31">
        <f>'сентябрь 2014г. по 6-10'!M88+'сентябрь 2014г. по 0,4'!M85</f>
        <v>0</v>
      </c>
      <c r="N88" s="31">
        <f>'сентябрь 2014г. по 6-10'!N88+'сентябрь 2014г. по 0,4'!N85</f>
        <v>0</v>
      </c>
      <c r="O88" s="31">
        <f>'сентябрь 2014г. по 6-10'!O88+'сентябрь 2014г. по 0,4'!O85</f>
        <v>0</v>
      </c>
      <c r="P88" s="31">
        <f>'сентябрь 2014г. по 6-10'!P88+'сентябрь 2014г. по 0,4'!P85</f>
        <v>0</v>
      </c>
      <c r="Q88" s="31">
        <f>'сентябрь 2014г. по 6-10'!Q88+'сентябрь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'сентябрь 2014г. по 6-10'!D89+'сентябрь 2014г. по 0,4'!D86</f>
        <v>0</v>
      </c>
      <c r="E89" s="31">
        <f>'сентябрь 2014г. по 6-10'!E89+'сентябрь 2014г. по 0,4'!E86</f>
        <v>0</v>
      </c>
      <c r="F89" s="31">
        <f>'сентябрь 2014г. по 6-10'!F89+'сентябрь 2014г. по 0,4'!F86</f>
        <v>0</v>
      </c>
      <c r="G89" s="31">
        <f>'сентябрь 2014г. по 6-10'!G89+'сентябрь 2014г. по 0,4'!G86</f>
        <v>0</v>
      </c>
      <c r="H89" s="31">
        <f>'сентябрь 2014г. по 6-10'!H89+'сентябрь 2014г. по 0,4'!H86</f>
        <v>0</v>
      </c>
      <c r="I89" s="31">
        <f>'сентябрь 2014г. по 6-10'!I89+'сентябрь 2014г. по 0,4'!I86</f>
        <v>0</v>
      </c>
      <c r="J89" s="31">
        <f>'сентябрь 2014г. по 6-10'!J89+'сентябрь 2014г. по 0,4'!J86</f>
        <v>0</v>
      </c>
      <c r="K89" s="31">
        <f>'сентябрь 2014г. по 6-10'!K89+'сентябрь 2014г. по 0,4'!K86</f>
        <v>0</v>
      </c>
      <c r="L89" s="31">
        <f>'сентябрь 2014г. по 6-10'!L89+'сентябрь 2014г. по 0,4'!L86</f>
        <v>0</v>
      </c>
      <c r="M89" s="31">
        <f>'сентябрь 2014г. по 6-10'!M89+'сентябрь 2014г. по 0,4'!M86</f>
        <v>0</v>
      </c>
      <c r="N89" s="31">
        <f>'сентябрь 2014г. по 6-10'!N89+'сентябрь 2014г. по 0,4'!N86</f>
        <v>0</v>
      </c>
      <c r="O89" s="31">
        <f>'сентябрь 2014г. по 6-10'!O89+'сентябрь 2014г. по 0,4'!O86</f>
        <v>0</v>
      </c>
      <c r="P89" s="31">
        <f>'сентябрь 2014г. по 6-10'!P89+'сентябрь 2014г. по 0,4'!P86</f>
        <v>0</v>
      </c>
      <c r="Q89" s="31">
        <f>'сентябрь 2014г. по 6-10'!Q89+'сентябрь 2014г. по 0,4'!Q86</f>
        <v>0</v>
      </c>
    </row>
    <row r="90" spans="1:17" ht="12.75" customHeight="1" x14ac:dyDescent="0.2">
      <c r="A90" s="18"/>
      <c r="B90" s="53"/>
      <c r="C90" s="18" t="s">
        <v>353</v>
      </c>
      <c r="D90" s="31">
        <f>'сентябрь 2014г. по 6-10'!D90+'сентябрь 2014г. по 0,4'!D87</f>
        <v>2</v>
      </c>
      <c r="E90" s="31">
        <f>'сентябрь 2014г. по 6-10'!E90+'сентябрь 2014г. по 0,4'!E87</f>
        <v>305</v>
      </c>
      <c r="F90" s="31">
        <f>'сентябрь 2014г. по 6-10'!F90+'сентябрь 2014г. по 0,4'!F87</f>
        <v>1</v>
      </c>
      <c r="G90" s="31">
        <f>'сентябрь 2014г. по 6-10'!G90+'сентябрь 2014г. по 0,4'!G87</f>
        <v>20</v>
      </c>
      <c r="H90" s="31">
        <f>'сентябрь 2014г. по 6-10'!H90+'сентябрь 2014г. по 0,4'!H87</f>
        <v>0</v>
      </c>
      <c r="I90" s="31">
        <f>'сентябрь 2014г. по 6-10'!I90+'сентябрь 2014г. по 0,4'!I87</f>
        <v>0</v>
      </c>
      <c r="J90" s="31">
        <f>'сентябрь 2014г. по 6-10'!J90+'сентябрь 2014г. по 0,4'!J87</f>
        <v>0</v>
      </c>
      <c r="K90" s="31">
        <f>'сентябрь 2014г. по 6-10'!K90+'сентябрь 2014г. по 0,4'!K87</f>
        <v>0</v>
      </c>
      <c r="L90" s="31">
        <f>'сентябрь 2014г. по 6-10'!L90+'сентябрь 2014г. по 0,4'!L87</f>
        <v>0</v>
      </c>
      <c r="M90" s="31">
        <f>'сентябрь 2014г. по 6-10'!M90+'сентябрь 2014г. по 0,4'!M87</f>
        <v>0</v>
      </c>
      <c r="N90" s="31">
        <f>'сентябрь 2014г. по 6-10'!N90+'сентябрь 2014г. по 0,4'!N87</f>
        <v>0</v>
      </c>
      <c r="O90" s="31">
        <f>'сентябрь 2014г. по 6-10'!O90+'сентябрь 2014г. по 0,4'!O87</f>
        <v>0</v>
      </c>
      <c r="P90" s="31">
        <f>'сентябрь 2014г. по 6-10'!P90+'сентябрь 2014г. по 0,4'!P87</f>
        <v>0</v>
      </c>
      <c r="Q90" s="31">
        <f>'сентябрь 2014г. по 6-10'!Q90+'сентябрь 2014г. по 0,4'!Q87</f>
        <v>0</v>
      </c>
    </row>
    <row r="91" spans="1:17" ht="12.75" customHeight="1" x14ac:dyDescent="0.2">
      <c r="A91" s="18"/>
      <c r="B91" s="53"/>
      <c r="C91" s="18" t="s">
        <v>354</v>
      </c>
      <c r="D91" s="31">
        <f>'сентябрь 2014г. по 6-10'!D91+'сентябрь 2014г. по 0,4'!D88</f>
        <v>2</v>
      </c>
      <c r="E91" s="31">
        <f>'сентябрь 2014г. по 6-10'!E91+'сентябрь 2014г. по 0,4'!E88</f>
        <v>95</v>
      </c>
      <c r="F91" s="31">
        <f>'сентябрь 2014г. по 6-10'!F91+'сентябрь 2014г. по 0,4'!F88</f>
        <v>2</v>
      </c>
      <c r="G91" s="31">
        <f>'сентябрь 2014г. по 6-10'!G91+'сентябрь 2014г. по 0,4'!G88</f>
        <v>25</v>
      </c>
      <c r="H91" s="31">
        <f>'сентябрь 2014г. по 6-10'!H91+'сентябрь 2014г. по 0,4'!H88</f>
        <v>0</v>
      </c>
      <c r="I91" s="31">
        <f>'сентябрь 2014г. по 6-10'!I91+'сентябрь 2014г. по 0,4'!I88</f>
        <v>0</v>
      </c>
      <c r="J91" s="31">
        <f>'сентябрь 2014г. по 6-10'!J91+'сентябрь 2014г. по 0,4'!J88</f>
        <v>0</v>
      </c>
      <c r="K91" s="31">
        <f>'сентябрь 2014г. по 6-10'!K91+'сентябрь 2014г. по 0,4'!K88</f>
        <v>0</v>
      </c>
      <c r="L91" s="31">
        <f>'сентябрь 2014г. по 6-10'!L91+'сентябрь 2014г. по 0,4'!L88</f>
        <v>0</v>
      </c>
      <c r="M91" s="31">
        <f>'сентябрь 2014г. по 6-10'!M91+'сентябрь 2014г. по 0,4'!M88</f>
        <v>0</v>
      </c>
      <c r="N91" s="31">
        <f>'сентябрь 2014г. по 6-10'!N91+'сентябрь 2014г. по 0,4'!N88</f>
        <v>0</v>
      </c>
      <c r="O91" s="31">
        <f>'сентябрь 2014г. по 6-10'!O91+'сентябрь 2014г. по 0,4'!O88</f>
        <v>0</v>
      </c>
      <c r="P91" s="31">
        <f>'сентябрь 2014г. по 6-10'!P91+'сентябрь 2014г. по 0,4'!P88</f>
        <v>0</v>
      </c>
      <c r="Q91" s="31">
        <f>'сентябрь 2014г. по 6-10'!Q91+'сентябрь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'сентябрь 2014г. по 6-10'!D92+'сентябрь 2014г. по 0,4'!D89</f>
        <v>1</v>
      </c>
      <c r="E92" s="31">
        <f>'сентябрь 2014г. по 6-10'!E92+'сентябрь 2014г. по 0,4'!E89</f>
        <v>114</v>
      </c>
      <c r="F92" s="31">
        <f>'сентябрь 2014г. по 6-10'!F92+'сентябрь 2014г. по 0,4'!F89</f>
        <v>1</v>
      </c>
      <c r="G92" s="31">
        <f>'сентябрь 2014г. по 6-10'!G92+'сентябрь 2014г. по 0,4'!G89</f>
        <v>15</v>
      </c>
      <c r="H92" s="31">
        <f>'сентябрь 2014г. по 6-10'!H92+'сентябрь 2014г. по 0,4'!H89</f>
        <v>0</v>
      </c>
      <c r="I92" s="31">
        <f>'сентябрь 2014г. по 6-10'!I92+'сентябрь 2014г. по 0,4'!I89</f>
        <v>0</v>
      </c>
      <c r="J92" s="31">
        <f>'сентябрь 2014г. по 6-10'!J92+'сентябрь 2014г. по 0,4'!J89</f>
        <v>0</v>
      </c>
      <c r="K92" s="31">
        <f>'сентябрь 2014г. по 6-10'!K92+'сентябрь 2014г. по 0,4'!K89</f>
        <v>0</v>
      </c>
      <c r="L92" s="31">
        <f>'сентябрь 2014г. по 6-10'!L92+'сентябрь 2014г. по 0,4'!L89</f>
        <v>0</v>
      </c>
      <c r="M92" s="31">
        <f>'сентябрь 2014г. по 6-10'!M92+'сентябрь 2014г. по 0,4'!M89</f>
        <v>0</v>
      </c>
      <c r="N92" s="31">
        <f>'сентябрь 2014г. по 6-10'!N92+'сентябрь 2014г. по 0,4'!N89</f>
        <v>0</v>
      </c>
      <c r="O92" s="31">
        <f>'сентябрь 2014г. по 6-10'!O92+'сентябрь 2014г. по 0,4'!O89</f>
        <v>0</v>
      </c>
      <c r="P92" s="31">
        <f>'сентябрь 2014г. по 6-10'!P92+'сентябрь 2014г. по 0,4'!P89</f>
        <v>0</v>
      </c>
      <c r="Q92" s="31">
        <f>'сентябрь 2014г. по 6-10'!Q92+'сентябрь 2014г. по 0,4'!Q89</f>
        <v>0</v>
      </c>
    </row>
    <row r="93" spans="1:17" ht="12.75" customHeight="1" x14ac:dyDescent="0.2">
      <c r="A93" s="18"/>
      <c r="B93" s="53"/>
      <c r="C93" s="18" t="s">
        <v>355</v>
      </c>
      <c r="D93" s="31">
        <f>'сентябрь 2014г. по 6-10'!D93+'сентябрь 2014г. по 0,4'!D90</f>
        <v>16</v>
      </c>
      <c r="E93" s="31">
        <f>'сентябрь 2014г. по 6-10'!E93+'сентябрь 2014г. по 0,4'!E90</f>
        <v>279</v>
      </c>
      <c r="F93" s="31">
        <f>'сентябрь 2014г. по 6-10'!F93+'сентябрь 2014г. по 0,4'!F90</f>
        <v>15</v>
      </c>
      <c r="G93" s="31">
        <f>'сентябрь 2014г. по 6-10'!G93+'сентябрь 2014г. по 0,4'!G90</f>
        <v>179</v>
      </c>
      <c r="H93" s="31">
        <f>'сентябрь 2014г. по 6-10'!H93+'сентябрь 2014г. по 0,4'!H90</f>
        <v>0</v>
      </c>
      <c r="I93" s="31">
        <f>'сентябрь 2014г. по 6-10'!I93+'сентябрь 2014г. по 0,4'!I90</f>
        <v>0</v>
      </c>
      <c r="J93" s="31">
        <f>'сентябрь 2014г. по 6-10'!J93+'сентябрь 2014г. по 0,4'!J90</f>
        <v>0</v>
      </c>
      <c r="K93" s="31">
        <f>'сентябрь 2014г. по 6-10'!K93+'сентябрь 2014г. по 0,4'!K90</f>
        <v>0</v>
      </c>
      <c r="L93" s="31">
        <f>'сентябрь 2014г. по 6-10'!L93+'сентябрь 2014г. по 0,4'!L90</f>
        <v>0</v>
      </c>
      <c r="M93" s="31">
        <f>'сентябрь 2014г. по 6-10'!M93+'сентябрь 2014г. по 0,4'!M90</f>
        <v>0</v>
      </c>
      <c r="N93" s="31">
        <f>'сентябрь 2014г. по 6-10'!N93+'сентябрь 2014г. по 0,4'!N90</f>
        <v>0</v>
      </c>
      <c r="O93" s="31">
        <f>'сентябрь 2014г. по 6-10'!O93+'сентябрь 2014г. по 0,4'!O90</f>
        <v>0</v>
      </c>
      <c r="P93" s="31">
        <f>'сентябрь 2014г. по 6-10'!P93+'сентябрь 2014г. по 0,4'!P90</f>
        <v>0</v>
      </c>
      <c r="Q93" s="31">
        <f>'сентябрь 2014г. по 6-10'!Q93+'сентябрь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'сентябрь 2014г. по 6-10'!D94+'сентябрь 2014г. по 0,4'!D91</f>
        <v>0</v>
      </c>
      <c r="E94" s="31">
        <f>'сентябрь 2014г. по 6-10'!E94+'сентябрь 2014г. по 0,4'!E91</f>
        <v>0</v>
      </c>
      <c r="F94" s="31">
        <f>'сентябрь 2014г. по 6-10'!F94+'сентябрь 2014г. по 0,4'!F91</f>
        <v>0</v>
      </c>
      <c r="G94" s="31">
        <f>'сентябрь 2014г. по 6-10'!G94+'сентябрь 2014г. по 0,4'!G91</f>
        <v>0</v>
      </c>
      <c r="H94" s="31">
        <f>'сентябрь 2014г. по 6-10'!H94+'сентябрь 2014г. по 0,4'!H91</f>
        <v>0</v>
      </c>
      <c r="I94" s="31">
        <f>'сентябрь 2014г. по 6-10'!I94+'сентябрь 2014г. по 0,4'!I91</f>
        <v>0</v>
      </c>
      <c r="J94" s="31">
        <f>'сентябрь 2014г. по 6-10'!J94+'сентябрь 2014г. по 0,4'!J91</f>
        <v>0</v>
      </c>
      <c r="K94" s="31">
        <f>'сентябрь 2014г. по 6-10'!K94+'сентябрь 2014г. по 0,4'!K91</f>
        <v>0</v>
      </c>
      <c r="L94" s="31">
        <f>'сентябрь 2014г. по 6-10'!L94+'сентябрь 2014г. по 0,4'!L91</f>
        <v>0</v>
      </c>
      <c r="M94" s="31">
        <f>'сентябрь 2014г. по 6-10'!M94+'сентябрь 2014г. по 0,4'!M91</f>
        <v>0</v>
      </c>
      <c r="N94" s="31">
        <f>'сентябрь 2014г. по 6-10'!N94+'сентябрь 2014г. по 0,4'!N91</f>
        <v>0</v>
      </c>
      <c r="O94" s="31">
        <f>'сентябрь 2014г. по 6-10'!O94+'сентябрь 2014г. по 0,4'!O91</f>
        <v>0</v>
      </c>
      <c r="P94" s="31">
        <f>'сентябрь 2014г. по 6-10'!P94+'сентябрь 2014г. по 0,4'!P91</f>
        <v>0</v>
      </c>
      <c r="Q94" s="31">
        <f>'сентябрь 2014г. по 6-10'!Q94+'сентябрь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'сентябрь 2014г. по 6-10'!D95+'сентябрь 2014г. по 0,4'!D92</f>
        <v>0</v>
      </c>
      <c r="E95" s="31">
        <f>'сентябрь 2014г. по 6-10'!E95+'сентябрь 2014г. по 0,4'!E92</f>
        <v>0</v>
      </c>
      <c r="F95" s="31">
        <f>'сентябрь 2014г. по 6-10'!F95+'сентябрь 2014г. по 0,4'!F92</f>
        <v>0</v>
      </c>
      <c r="G95" s="31">
        <f>'сентябрь 2014г. по 6-10'!G95+'сентябрь 2014г. по 0,4'!G92</f>
        <v>0</v>
      </c>
      <c r="H95" s="31">
        <f>'сентябрь 2014г. по 6-10'!H95+'сентябрь 2014г. по 0,4'!H92</f>
        <v>0</v>
      </c>
      <c r="I95" s="31">
        <f>'сентябрь 2014г. по 6-10'!I95+'сентябрь 2014г. по 0,4'!I92</f>
        <v>0</v>
      </c>
      <c r="J95" s="31">
        <f>'сентябрь 2014г. по 6-10'!J95+'сентябрь 2014г. по 0,4'!J92</f>
        <v>0</v>
      </c>
      <c r="K95" s="31">
        <f>'сентябрь 2014г. по 6-10'!K95+'сентябрь 2014г. по 0,4'!K92</f>
        <v>0</v>
      </c>
      <c r="L95" s="31">
        <f>'сентябрь 2014г. по 6-10'!L95+'сентябрь 2014г. по 0,4'!L92</f>
        <v>0</v>
      </c>
      <c r="M95" s="31">
        <f>'сентябрь 2014г. по 6-10'!M95+'сентябрь 2014г. по 0,4'!M92</f>
        <v>0</v>
      </c>
      <c r="N95" s="31">
        <f>'сентябрь 2014г. по 6-10'!N95+'сентябрь 2014г. по 0,4'!N92</f>
        <v>0</v>
      </c>
      <c r="O95" s="31">
        <f>'сентябрь 2014г. по 6-10'!O95+'сентябрь 2014г. по 0,4'!O92</f>
        <v>0</v>
      </c>
      <c r="P95" s="31">
        <f>'сентябрь 2014г. по 6-10'!P95+'сентябрь 2014г. по 0,4'!P92</f>
        <v>0</v>
      </c>
      <c r="Q95" s="31">
        <f>'сентябрь 2014г. по 6-10'!Q95+'сентябрь 2014г. по 0,4'!Q92</f>
        <v>0</v>
      </c>
    </row>
    <row r="96" spans="1:17" ht="12.75" customHeight="1" x14ac:dyDescent="0.2">
      <c r="A96" s="18"/>
      <c r="B96" s="53"/>
      <c r="C96" s="18" t="s">
        <v>358</v>
      </c>
      <c r="D96" s="31">
        <f>'сентябрь 2014г. по 6-10'!D96+'сентябрь 2014г. по 0,4'!D93</f>
        <v>1</v>
      </c>
      <c r="E96" s="31">
        <f>'сентябрь 2014г. по 6-10'!E96+'сентябрь 2014г. по 0,4'!E93</f>
        <v>6</v>
      </c>
      <c r="F96" s="31">
        <f>'сентябрь 2014г. по 6-10'!F96+'сентябрь 2014г. по 0,4'!F93</f>
        <v>1</v>
      </c>
      <c r="G96" s="31">
        <f>'сентябрь 2014г. по 6-10'!G96+'сентябрь 2014г. по 0,4'!G93</f>
        <v>6</v>
      </c>
      <c r="H96" s="31">
        <f>'сентябрь 2014г. по 6-10'!H96+'сентябрь 2014г. по 0,4'!H93</f>
        <v>0</v>
      </c>
      <c r="I96" s="31">
        <f>'сентябрь 2014г. по 6-10'!I96+'сентябрь 2014г. по 0,4'!I93</f>
        <v>0</v>
      </c>
      <c r="J96" s="31">
        <f>'сентябрь 2014г. по 6-10'!J96+'сентябрь 2014г. по 0,4'!J93</f>
        <v>0</v>
      </c>
      <c r="K96" s="31">
        <f>'сентябрь 2014г. по 6-10'!K96+'сентябрь 2014г. по 0,4'!K93</f>
        <v>0</v>
      </c>
      <c r="L96" s="31">
        <f>'сентябрь 2014г. по 6-10'!L96+'сентябрь 2014г. по 0,4'!L93</f>
        <v>0</v>
      </c>
      <c r="M96" s="31">
        <f>'сентябрь 2014г. по 6-10'!M96+'сентябрь 2014г. по 0,4'!M93</f>
        <v>0</v>
      </c>
      <c r="N96" s="31">
        <f>'сентябрь 2014г. по 6-10'!N96+'сентябрь 2014г. по 0,4'!N93</f>
        <v>0</v>
      </c>
      <c r="O96" s="31">
        <f>'сентябрь 2014г. по 6-10'!O96+'сентябрь 2014г. по 0,4'!O93</f>
        <v>0</v>
      </c>
      <c r="P96" s="31">
        <f>'сентябрь 2014г. по 6-10'!P96+'сентябрь 2014г. по 0,4'!P93</f>
        <v>0</v>
      </c>
      <c r="Q96" s="31">
        <f>'сентябрь 2014г. по 6-10'!Q96+'сентябрь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'сентябрь 2014г. по 6-10'!D97+'сентябрь 2014г. по 0,4'!D94</f>
        <v>8</v>
      </c>
      <c r="E97" s="31">
        <f>'сентябрь 2014г. по 6-10'!E97+'сентябрь 2014г. по 0,4'!E94</f>
        <v>117</v>
      </c>
      <c r="F97" s="31">
        <f>'сентябрь 2014г. по 6-10'!F97+'сентябрь 2014г. по 0,4'!F94</f>
        <v>8</v>
      </c>
      <c r="G97" s="31">
        <f>'сентябрь 2014г. по 6-10'!G97+'сентябрь 2014г. по 0,4'!G94</f>
        <v>103</v>
      </c>
      <c r="H97" s="31">
        <f>'сентябрь 2014г. по 6-10'!H97+'сентябрь 2014г. по 0,4'!H94</f>
        <v>0</v>
      </c>
      <c r="I97" s="31">
        <f>'сентябрь 2014г. по 6-10'!I97+'сентябрь 2014г. по 0,4'!I94</f>
        <v>0</v>
      </c>
      <c r="J97" s="31">
        <f>'сентябрь 2014г. по 6-10'!J97+'сентябрь 2014г. по 0,4'!J94</f>
        <v>0</v>
      </c>
      <c r="K97" s="31">
        <f>'сентябрь 2014г. по 6-10'!K97+'сентябрь 2014г. по 0,4'!K94</f>
        <v>0</v>
      </c>
      <c r="L97" s="31">
        <f>'сентябрь 2014г. по 6-10'!L97+'сентябрь 2014г. по 0,4'!L94</f>
        <v>0</v>
      </c>
      <c r="M97" s="31">
        <f>'сентябрь 2014г. по 6-10'!M97+'сентябрь 2014г. по 0,4'!M94</f>
        <v>0</v>
      </c>
      <c r="N97" s="31">
        <f>'сентябрь 2014г. по 6-10'!N97+'сентябрь 2014г. по 0,4'!N94</f>
        <v>0</v>
      </c>
      <c r="O97" s="31">
        <f>'сентябрь 2014г. по 6-10'!O97+'сентябрь 2014г. по 0,4'!O94</f>
        <v>0</v>
      </c>
      <c r="P97" s="31">
        <f>'сентябрь 2014г. по 6-10'!P97+'сентябрь 2014г. по 0,4'!P94</f>
        <v>0</v>
      </c>
      <c r="Q97" s="31">
        <f>'сентябрь 2014г. по 6-10'!Q97+'сентябрь 2014г. по 0,4'!Q94</f>
        <v>0</v>
      </c>
    </row>
    <row r="98" spans="1:17" ht="12.75" customHeight="1" x14ac:dyDescent="0.2">
      <c r="A98" s="18"/>
      <c r="B98" s="53"/>
      <c r="C98" s="18" t="s">
        <v>361</v>
      </c>
      <c r="D98" s="31">
        <f>'сентябрь 2014г. по 6-10'!D98+'сентябрь 2014г. по 0,4'!D95</f>
        <v>4</v>
      </c>
      <c r="E98" s="31">
        <f>'сентябрь 2014г. по 6-10'!E98+'сентябрь 2014г. по 0,4'!E95</f>
        <v>121</v>
      </c>
      <c r="F98" s="31">
        <f>'сентябрь 2014г. по 6-10'!F98+'сентябрь 2014г. по 0,4'!F95</f>
        <v>4</v>
      </c>
      <c r="G98" s="31">
        <f>'сентябрь 2014г. по 6-10'!G98+'сентябрь 2014г. по 0,4'!G95</f>
        <v>97</v>
      </c>
      <c r="H98" s="31">
        <f>'сентябрь 2014г. по 6-10'!H98+'сентябрь 2014г. по 0,4'!H95</f>
        <v>0</v>
      </c>
      <c r="I98" s="31">
        <f>'сентябрь 2014г. по 6-10'!I98+'сентябрь 2014г. по 0,4'!I95</f>
        <v>0</v>
      </c>
      <c r="J98" s="31">
        <f>'сентябрь 2014г. по 6-10'!J98+'сентябрь 2014г. по 0,4'!J95</f>
        <v>0</v>
      </c>
      <c r="K98" s="31">
        <f>'сентябрь 2014г. по 6-10'!K98+'сентябрь 2014г. по 0,4'!K95</f>
        <v>0</v>
      </c>
      <c r="L98" s="31">
        <f>'сентябрь 2014г. по 6-10'!L98+'сентябрь 2014г. по 0,4'!L95</f>
        <v>0</v>
      </c>
      <c r="M98" s="31">
        <f>'сентябрь 2014г. по 6-10'!M98+'сентябрь 2014г. по 0,4'!M95</f>
        <v>0</v>
      </c>
      <c r="N98" s="31">
        <f>'сентябрь 2014г. по 6-10'!N98+'сентябрь 2014г. по 0,4'!N95</f>
        <v>0</v>
      </c>
      <c r="O98" s="31">
        <f>'сентябрь 2014г. по 6-10'!O98+'сентябрь 2014г. по 0,4'!O95</f>
        <v>0</v>
      </c>
      <c r="P98" s="31">
        <f>'сентябрь 2014г. по 6-10'!P98+'сентябрь 2014г. по 0,4'!P95</f>
        <v>0</v>
      </c>
      <c r="Q98" s="31">
        <f>'сентябрь 2014г. по 6-10'!Q98+'сентябрь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'сентябрь 2014г. по 6-10'!D99+'сентябрь 2014г. по 0,4'!D96</f>
        <v>7</v>
      </c>
      <c r="E99" s="31">
        <f>'сентябрь 2014г. по 6-10'!E99+'сентябрь 2014г. по 0,4'!E96</f>
        <v>179</v>
      </c>
      <c r="F99" s="31">
        <f>'сентябрь 2014г. по 6-10'!F99+'сентябрь 2014г. по 0,4'!F96</f>
        <v>7</v>
      </c>
      <c r="G99" s="31">
        <f>'сентябрь 2014г. по 6-10'!G99+'сентябрь 2014г. по 0,4'!G96</f>
        <v>179</v>
      </c>
      <c r="H99" s="31">
        <f>'сентябрь 2014г. по 6-10'!H99+'сентябрь 2014г. по 0,4'!H96</f>
        <v>0</v>
      </c>
      <c r="I99" s="31">
        <f>'сентябрь 2014г. по 6-10'!I99+'сентябрь 2014г. по 0,4'!I96</f>
        <v>0</v>
      </c>
      <c r="J99" s="31">
        <f>'сентябрь 2014г. по 6-10'!J99+'сентябрь 2014г. по 0,4'!J96</f>
        <v>1</v>
      </c>
      <c r="K99" s="31">
        <f>'сентябрь 2014г. по 6-10'!K99+'сентябрь 2014г. по 0,4'!K96</f>
        <v>6</v>
      </c>
      <c r="L99" s="31">
        <f>'сентябрь 2014г. по 6-10'!L99+'сентябрь 2014г. по 0,4'!L96</f>
        <v>0</v>
      </c>
      <c r="M99" s="31">
        <f>'сентябрь 2014г. по 6-10'!M99+'сентябрь 2014г. по 0,4'!M96</f>
        <v>0</v>
      </c>
      <c r="N99" s="31">
        <f>'сентябрь 2014г. по 6-10'!N99+'сентябрь 2014г. по 0,4'!N96</f>
        <v>0</v>
      </c>
      <c r="O99" s="31">
        <f>'сентябрь 2014г. по 6-10'!O99+'сентябрь 2014г. по 0,4'!O96</f>
        <v>0</v>
      </c>
      <c r="P99" s="31">
        <f>'сентябрь 2014г. по 6-10'!P99+'сентябрь 2014г. по 0,4'!P96</f>
        <v>0</v>
      </c>
      <c r="Q99" s="31">
        <f>'сентябрь 2014г. по 6-10'!Q99+'сентябрь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'сентябрь 2014г. по 6-10'!D100+'сентябрь 2014г. по 0,4'!D97</f>
        <v>1</v>
      </c>
      <c r="E100" s="31">
        <f>'сентябрь 2014г. по 6-10'!E100+'сентябрь 2014г. по 0,4'!E97</f>
        <v>7</v>
      </c>
      <c r="F100" s="31">
        <f>'сентябрь 2014г. по 6-10'!F100+'сентябрь 2014г. по 0,4'!F97</f>
        <v>1</v>
      </c>
      <c r="G100" s="31">
        <f>'сентябрь 2014г. по 6-10'!G100+'сентябрь 2014г. по 0,4'!G97</f>
        <v>7</v>
      </c>
      <c r="H100" s="31">
        <f>'сентябрь 2014г. по 6-10'!H100+'сентябрь 2014г. по 0,4'!H97</f>
        <v>0</v>
      </c>
      <c r="I100" s="31">
        <f>'сентябрь 2014г. по 6-10'!I100+'сентябрь 2014г. по 0,4'!I97</f>
        <v>0</v>
      </c>
      <c r="J100" s="31">
        <f>'сентябрь 2014г. по 6-10'!J100+'сентябрь 2014г. по 0,4'!J97</f>
        <v>0</v>
      </c>
      <c r="K100" s="31">
        <f>'сентябрь 2014г. по 6-10'!K100+'сентябрь 2014г. по 0,4'!K97</f>
        <v>0</v>
      </c>
      <c r="L100" s="31">
        <f>'сентябрь 2014г. по 6-10'!L100+'сентябрь 2014г. по 0,4'!L97</f>
        <v>0</v>
      </c>
      <c r="M100" s="31">
        <f>'сентябрь 2014г. по 6-10'!M100+'сентябрь 2014г. по 0,4'!M97</f>
        <v>0</v>
      </c>
      <c r="N100" s="31">
        <f>'сентябрь 2014г. по 6-10'!N100+'сентябрь 2014г. по 0,4'!N97</f>
        <v>0</v>
      </c>
      <c r="O100" s="31">
        <f>'сентябрь 2014г. по 6-10'!O100+'сентябрь 2014г. по 0,4'!O97</f>
        <v>0</v>
      </c>
      <c r="P100" s="31">
        <f>'сентябрь 2014г. по 6-10'!P100+'сентябрь 2014г. по 0,4'!P97</f>
        <v>0</v>
      </c>
      <c r="Q100" s="31">
        <f>'сентябрь 2014г. по 6-10'!Q100+'сентябрь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'сентябрь 2014г. по 6-10'!D101+'сентябрь 2014г. по 0,4'!D98</f>
        <v>5</v>
      </c>
      <c r="E101" s="31">
        <f>'сентябрь 2014г. по 6-10'!E101+'сентябрь 2014г. по 0,4'!E98</f>
        <v>455</v>
      </c>
      <c r="F101" s="31">
        <f>'сентябрь 2014г. по 6-10'!F101+'сентябрь 2014г. по 0,4'!F98</f>
        <v>5</v>
      </c>
      <c r="G101" s="31">
        <f>'сентябрь 2014г. по 6-10'!G101+'сентябрь 2014г. по 0,4'!G98</f>
        <v>455</v>
      </c>
      <c r="H101" s="31">
        <f>'сентябрь 2014г. по 6-10'!H101+'сентябрь 2014г. по 0,4'!H98</f>
        <v>0</v>
      </c>
      <c r="I101" s="31">
        <f>'сентябрь 2014г. по 6-10'!I101+'сентябрь 2014г. по 0,4'!I98</f>
        <v>0</v>
      </c>
      <c r="J101" s="31">
        <f>'сентябрь 2014г. по 6-10'!J101+'сентябрь 2014г. по 0,4'!J98</f>
        <v>0</v>
      </c>
      <c r="K101" s="31">
        <f>'сентябрь 2014г. по 6-10'!K101+'сентябрь 2014г. по 0,4'!K98</f>
        <v>0</v>
      </c>
      <c r="L101" s="31">
        <f>'сентябрь 2014г. по 6-10'!L101+'сентябрь 2014г. по 0,4'!L98</f>
        <v>0</v>
      </c>
      <c r="M101" s="31">
        <f>'сентябрь 2014г. по 6-10'!M101+'сентябрь 2014г. по 0,4'!M98</f>
        <v>0</v>
      </c>
      <c r="N101" s="31">
        <f>'сентябрь 2014г. по 6-10'!N101+'сентябрь 2014г. по 0,4'!N98</f>
        <v>0</v>
      </c>
      <c r="O101" s="31">
        <f>'сентябрь 2014г. по 6-10'!O101+'сентябрь 2014г. по 0,4'!O98</f>
        <v>0</v>
      </c>
      <c r="P101" s="31">
        <f>'сентябрь 2014г. по 6-10'!P101+'сентябрь 2014г. по 0,4'!P98</f>
        <v>0</v>
      </c>
      <c r="Q101" s="31">
        <f>'сентябрь 2014г. по 6-10'!Q101+'сентябрь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84">
        <f t="shared" ref="D102:Q102" si="1">SUM(D66:D101)</f>
        <v>284</v>
      </c>
      <c r="E102" s="84">
        <f t="shared" si="1"/>
        <v>9943.5</v>
      </c>
      <c r="F102" s="84">
        <f t="shared" si="1"/>
        <v>258</v>
      </c>
      <c r="G102" s="84">
        <f t="shared" si="1"/>
        <v>3758.5</v>
      </c>
      <c r="H102" s="84">
        <f t="shared" si="1"/>
        <v>0</v>
      </c>
      <c r="I102" s="84">
        <f t="shared" si="1"/>
        <v>0</v>
      </c>
      <c r="J102" s="84">
        <f t="shared" si="1"/>
        <v>198</v>
      </c>
      <c r="K102" s="84">
        <f t="shared" si="1"/>
        <v>3399</v>
      </c>
      <c r="L102" s="84">
        <f t="shared" si="1"/>
        <v>0</v>
      </c>
      <c r="M102" s="84">
        <f t="shared" si="1"/>
        <v>0</v>
      </c>
      <c r="N102" s="84">
        <f t="shared" si="1"/>
        <v>0</v>
      </c>
      <c r="O102" s="84">
        <f t="shared" si="1"/>
        <v>0</v>
      </c>
      <c r="P102" s="84">
        <f t="shared" si="1"/>
        <v>0</v>
      </c>
      <c r="Q102" s="84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'сентябрь 2014г. по 6-10'!D104+'сентябрь 2014г. по 0,4'!D101</f>
        <v>70</v>
      </c>
      <c r="E104" s="31">
        <f>'сентябрь 2014г. по 6-10'!E104+'сентябрь 2014г. по 0,4'!E101</f>
        <v>3427</v>
      </c>
      <c r="F104" s="31">
        <f>'сентябрь 2014г. по 6-10'!F104+'сентябрь 2014г. по 0,4'!F101</f>
        <v>42</v>
      </c>
      <c r="G104" s="31">
        <f>'сентябрь 2014г. по 6-10'!G104+'сентябрь 2014г. по 0,4'!G101</f>
        <v>1927</v>
      </c>
      <c r="H104" s="31">
        <f>'сентябрь 2014г. по 6-10'!H104+'сентябрь 2014г. по 0,4'!H101</f>
        <v>0</v>
      </c>
      <c r="I104" s="31">
        <f>'сентябрь 2014г. по 6-10'!I104+'сентябрь 2014г. по 0,4'!I101</f>
        <v>0</v>
      </c>
      <c r="J104" s="31">
        <f>'сентябрь 2014г. по 6-10'!J104+'сентябрь 2014г. по 0,4'!J101</f>
        <v>28</v>
      </c>
      <c r="K104" s="31">
        <f>'сентябрь 2014г. по 6-10'!K104+'сентябрь 2014г. по 0,4'!K101</f>
        <v>796</v>
      </c>
      <c r="L104" s="31">
        <f>'сентябрь 2014г. по 6-10'!L104+'сентябрь 2014г. по 0,4'!L101</f>
        <v>0</v>
      </c>
      <c r="M104" s="31">
        <f>'сентябрь 2014г. по 6-10'!M104+'сентябрь 2014г. по 0,4'!M101</f>
        <v>0</v>
      </c>
      <c r="N104" s="31">
        <f>'сентябрь 2014г. по 6-10'!N104+'сентябрь 2014г. по 0,4'!N101</f>
        <v>0</v>
      </c>
      <c r="O104" s="31">
        <f>'сентябрь 2014г. по 6-10'!O104+'сентябрь 2014г. по 0,4'!O101</f>
        <v>0</v>
      </c>
      <c r="P104" s="31">
        <f>'сентябрь 2014г. по 6-10'!P104+'сентябрь 2014г. по 0,4'!P101</f>
        <v>0</v>
      </c>
      <c r="Q104" s="31">
        <f>'сентябрь 2014г. по 6-10'!Q104+'сентябрь 2014г. по 0,4'!Q101</f>
        <v>0</v>
      </c>
    </row>
    <row r="105" spans="1:17" x14ac:dyDescent="0.2">
      <c r="A105" s="18"/>
      <c r="B105" s="53"/>
      <c r="C105" s="50" t="s">
        <v>176</v>
      </c>
      <c r="D105" s="31">
        <f>'сентябрь 2014г. по 6-10'!D105+'сентябрь 2014г. по 0,4'!D102</f>
        <v>42</v>
      </c>
      <c r="E105" s="31">
        <f>'сентябрь 2014г. по 6-10'!E105+'сентябрь 2014г. по 0,4'!E102</f>
        <v>2163</v>
      </c>
      <c r="F105" s="31">
        <f>'сентябрь 2014г. по 6-10'!F105+'сентябрь 2014г. по 0,4'!F102</f>
        <v>18</v>
      </c>
      <c r="G105" s="31">
        <f>'сентябрь 2014г. по 6-10'!G105+'сентябрь 2014г. по 0,4'!G102</f>
        <v>235</v>
      </c>
      <c r="H105" s="31">
        <f>'сентябрь 2014г. по 6-10'!H105+'сентябрь 2014г. по 0,4'!H102</f>
        <v>0</v>
      </c>
      <c r="I105" s="31">
        <f>'сентябрь 2014г. по 6-10'!I105+'сентябрь 2014г. по 0,4'!I102</f>
        <v>0</v>
      </c>
      <c r="J105" s="31">
        <f>'сентябрь 2014г. по 6-10'!J105+'сентябрь 2014г. по 0,4'!J102</f>
        <v>27</v>
      </c>
      <c r="K105" s="31">
        <f>'сентябрь 2014г. по 6-10'!K105+'сентябрь 2014г. по 0,4'!K102</f>
        <v>435</v>
      </c>
      <c r="L105" s="31">
        <f>'сентябрь 2014г. по 6-10'!L105+'сентябрь 2014г. по 0,4'!L102</f>
        <v>0</v>
      </c>
      <c r="M105" s="31">
        <f>'сентябрь 2014г. по 6-10'!M105+'сентябрь 2014г. по 0,4'!M102</f>
        <v>0</v>
      </c>
      <c r="N105" s="31">
        <f>'сентябрь 2014г. по 6-10'!N105+'сентябрь 2014г. по 0,4'!N102</f>
        <v>0</v>
      </c>
      <c r="O105" s="31">
        <f>'сентябрь 2014г. по 6-10'!O105+'сентябрь 2014г. по 0,4'!O102</f>
        <v>0</v>
      </c>
      <c r="P105" s="31">
        <f>'сентябрь 2014г. по 6-10'!P105+'сентябрь 2014г. по 0,4'!P102</f>
        <v>0</v>
      </c>
      <c r="Q105" s="31">
        <f>'сентябрь 2014г. по 6-10'!Q105+'сентябрь 2014г. по 0,4'!Q102</f>
        <v>0</v>
      </c>
    </row>
    <row r="106" spans="1:17" x14ac:dyDescent="0.2">
      <c r="A106" s="18"/>
      <c r="B106" s="53"/>
      <c r="C106" s="50" t="s">
        <v>177</v>
      </c>
      <c r="D106" s="31">
        <f>'сентябрь 2014г. по 6-10'!D106+'сентябрь 2014г. по 0,4'!D103</f>
        <v>11</v>
      </c>
      <c r="E106" s="31">
        <f>'сентябрь 2014г. по 6-10'!E106+'сентябрь 2014г. по 0,4'!E103</f>
        <v>588</v>
      </c>
      <c r="F106" s="31">
        <f>'сентябрь 2014г. по 6-10'!F106+'сентябрь 2014г. по 0,4'!F103</f>
        <v>11</v>
      </c>
      <c r="G106" s="31">
        <f>'сентябрь 2014г. по 6-10'!G106+'сентябрь 2014г. по 0,4'!G103</f>
        <v>111</v>
      </c>
      <c r="H106" s="31">
        <f>'сентябрь 2014г. по 6-10'!H106+'сентябрь 2014г. по 0,4'!H103</f>
        <v>0</v>
      </c>
      <c r="I106" s="31">
        <f>'сентябрь 2014г. по 6-10'!I106+'сентябрь 2014г. по 0,4'!I103</f>
        <v>0</v>
      </c>
      <c r="J106" s="31">
        <f>'сентябрь 2014г. по 6-10'!J106+'сентябрь 2014г. по 0,4'!J103</f>
        <v>31</v>
      </c>
      <c r="K106" s="31">
        <f>'сентябрь 2014г. по 6-10'!K106+'сентябрь 2014г. по 0,4'!K103</f>
        <v>400</v>
      </c>
      <c r="L106" s="31">
        <f>'сентябрь 2014г. по 6-10'!L106+'сентябрь 2014г. по 0,4'!L103</f>
        <v>0</v>
      </c>
      <c r="M106" s="31">
        <f>'сентябрь 2014г. по 6-10'!M106+'сентябрь 2014г. по 0,4'!M103</f>
        <v>0</v>
      </c>
      <c r="N106" s="31">
        <f>'сентябрь 2014г. по 6-10'!N106+'сентябрь 2014г. по 0,4'!N103</f>
        <v>0</v>
      </c>
      <c r="O106" s="31">
        <f>'сентябрь 2014г. по 6-10'!O106+'сентябрь 2014г. по 0,4'!O103</f>
        <v>0</v>
      </c>
      <c r="P106" s="31">
        <f>'сентябрь 2014г. по 6-10'!P106+'сентябрь 2014г. по 0,4'!P103</f>
        <v>0</v>
      </c>
      <c r="Q106" s="31">
        <f>'сентябрь 2014г. по 6-10'!Q106+'сентябрь 2014г. по 0,4'!Q103</f>
        <v>0</v>
      </c>
    </row>
    <row r="107" spans="1:17" x14ac:dyDescent="0.2">
      <c r="A107" s="18"/>
      <c r="B107" s="53"/>
      <c r="C107" s="50" t="s">
        <v>178</v>
      </c>
      <c r="D107" s="31">
        <f>'сентябрь 2014г. по 6-10'!D107+'сентябрь 2014г. по 0,4'!D104</f>
        <v>35</v>
      </c>
      <c r="E107" s="31">
        <f>'сентябрь 2014г. по 6-10'!E107+'сентябрь 2014г. по 0,4'!E104</f>
        <v>1164</v>
      </c>
      <c r="F107" s="31">
        <f>'сентябрь 2014г. по 6-10'!F107+'сентябрь 2014г. по 0,4'!F104</f>
        <v>31</v>
      </c>
      <c r="G107" s="31">
        <f>'сентябрь 2014г. по 6-10'!G107+'сентябрь 2014г. по 0,4'!G104</f>
        <v>612</v>
      </c>
      <c r="H107" s="31">
        <f>'сентябрь 2014г. по 6-10'!H107+'сентябрь 2014г. по 0,4'!H104</f>
        <v>0</v>
      </c>
      <c r="I107" s="31">
        <f>'сентябрь 2014г. по 6-10'!I107+'сентябрь 2014г. по 0,4'!I104</f>
        <v>0</v>
      </c>
      <c r="J107" s="31">
        <f>'сентябрь 2014г. по 6-10'!J107+'сентябрь 2014г. по 0,4'!J104</f>
        <v>22</v>
      </c>
      <c r="K107" s="31">
        <f>'сентябрь 2014г. по 6-10'!K107+'сентябрь 2014г. по 0,4'!K104</f>
        <v>154</v>
      </c>
      <c r="L107" s="31">
        <f>'сентябрь 2014г. по 6-10'!L107+'сентябрь 2014г. по 0,4'!L104</f>
        <v>0</v>
      </c>
      <c r="M107" s="31">
        <f>'сентябрь 2014г. по 6-10'!M107+'сентябрь 2014г. по 0,4'!M104</f>
        <v>0</v>
      </c>
      <c r="N107" s="31">
        <f>'сентябрь 2014г. по 6-10'!N107+'сентябрь 2014г. по 0,4'!N104</f>
        <v>0</v>
      </c>
      <c r="O107" s="31">
        <f>'сентябрь 2014г. по 6-10'!O107+'сентябрь 2014г. по 0,4'!O104</f>
        <v>0</v>
      </c>
      <c r="P107" s="31">
        <f>'сентябрь 2014г. по 6-10'!P107+'сентябрь 2014г. по 0,4'!P104</f>
        <v>0</v>
      </c>
      <c r="Q107" s="31">
        <f>'сентябрь 2014г. по 6-10'!Q107+'сентябрь 2014г. по 0,4'!Q104</f>
        <v>0</v>
      </c>
    </row>
    <row r="108" spans="1:17" x14ac:dyDescent="0.2">
      <c r="A108" s="18"/>
      <c r="B108" s="53"/>
      <c r="C108" s="50" t="s">
        <v>179</v>
      </c>
      <c r="D108" s="31">
        <f>'сентябрь 2014г. по 6-10'!D108+'сентябрь 2014г. по 0,4'!D105</f>
        <v>18</v>
      </c>
      <c r="E108" s="31">
        <f>'сентябрь 2014г. по 6-10'!E108+'сентябрь 2014г. по 0,4'!E105</f>
        <v>791</v>
      </c>
      <c r="F108" s="31">
        <f>'сентябрь 2014г. по 6-10'!F108+'сентябрь 2014г. по 0,4'!F105</f>
        <v>15</v>
      </c>
      <c r="G108" s="31">
        <f>'сентябрь 2014г. по 6-10'!G108+'сентябрь 2014г. по 0,4'!G105</f>
        <v>291</v>
      </c>
      <c r="H108" s="31">
        <f>'сентябрь 2014г. по 6-10'!H108+'сентябрь 2014г. по 0,4'!H105</f>
        <v>0</v>
      </c>
      <c r="I108" s="31">
        <f>'сентябрь 2014г. по 6-10'!I108+'сентябрь 2014г. по 0,4'!I105</f>
        <v>0</v>
      </c>
      <c r="J108" s="31">
        <f>'сентябрь 2014г. по 6-10'!J108+'сентябрь 2014г. по 0,4'!J105</f>
        <v>24</v>
      </c>
      <c r="K108" s="31">
        <f>'сентябрь 2014г. по 6-10'!K108+'сентябрь 2014г. по 0,4'!K105</f>
        <v>140</v>
      </c>
      <c r="L108" s="31">
        <f>'сентябрь 2014г. по 6-10'!L108+'сентябрь 2014г. по 0,4'!L105</f>
        <v>0</v>
      </c>
      <c r="M108" s="31">
        <f>'сентябрь 2014г. по 6-10'!M108+'сентябрь 2014г. по 0,4'!M105</f>
        <v>0</v>
      </c>
      <c r="N108" s="31">
        <f>'сентябрь 2014г. по 6-10'!N108+'сентябрь 2014г. по 0,4'!N105</f>
        <v>0</v>
      </c>
      <c r="O108" s="31">
        <f>'сентябрь 2014г. по 6-10'!O108+'сентябрь 2014г. по 0,4'!O105</f>
        <v>0</v>
      </c>
      <c r="P108" s="31">
        <f>'сентябрь 2014г. по 6-10'!P108+'сентябрь 2014г. по 0,4'!P105</f>
        <v>0</v>
      </c>
      <c r="Q108" s="31">
        <f>'сентябрь 2014г. по 6-10'!Q108+'сентябрь 2014г. по 0,4'!Q105</f>
        <v>0</v>
      </c>
    </row>
    <row r="109" spans="1:17" x14ac:dyDescent="0.2">
      <c r="A109" s="18"/>
      <c r="B109" s="53"/>
      <c r="C109" s="50" t="s">
        <v>180</v>
      </c>
      <c r="D109" s="31">
        <f>'сентябрь 2014г. по 6-10'!D109+'сентябрь 2014г. по 0,4'!D106</f>
        <v>13</v>
      </c>
      <c r="E109" s="31">
        <f>'сентябрь 2014г. по 6-10'!E109+'сентябрь 2014г. по 0,4'!E106</f>
        <v>868.5</v>
      </c>
      <c r="F109" s="31">
        <f>'сентябрь 2014г. по 6-10'!F109+'сентябрь 2014г. по 0,4'!F106</f>
        <v>9</v>
      </c>
      <c r="G109" s="31">
        <f>'сентябрь 2014г. по 6-10'!G109+'сентябрь 2014г. по 0,4'!G106</f>
        <v>143.5</v>
      </c>
      <c r="H109" s="31">
        <f>'сентябрь 2014г. по 6-10'!H109+'сентябрь 2014г. по 0,4'!H106</f>
        <v>0</v>
      </c>
      <c r="I109" s="31">
        <f>'сентябрь 2014г. по 6-10'!I109+'сентябрь 2014г. по 0,4'!I106</f>
        <v>0</v>
      </c>
      <c r="J109" s="31">
        <f>'сентябрь 2014г. по 6-10'!J109+'сентябрь 2014г. по 0,4'!J106</f>
        <v>35</v>
      </c>
      <c r="K109" s="31">
        <f>'сентябрь 2014г. по 6-10'!K109+'сентябрь 2014г. по 0,4'!K106</f>
        <v>180</v>
      </c>
      <c r="L109" s="31">
        <f>'сентябрь 2014г. по 6-10'!L109+'сентябрь 2014г. по 0,4'!L106</f>
        <v>0</v>
      </c>
      <c r="M109" s="31">
        <f>'сентябрь 2014г. по 6-10'!M109+'сентябрь 2014г. по 0,4'!M106</f>
        <v>0</v>
      </c>
      <c r="N109" s="31">
        <f>'сентябрь 2014г. по 6-10'!N109+'сентябрь 2014г. по 0,4'!N106</f>
        <v>0</v>
      </c>
      <c r="O109" s="31">
        <f>'сентябрь 2014г. по 6-10'!O109+'сентябрь 2014г. по 0,4'!O106</f>
        <v>0</v>
      </c>
      <c r="P109" s="31">
        <f>'сентябрь 2014г. по 6-10'!P109+'сентябрь 2014г. по 0,4'!P106</f>
        <v>0</v>
      </c>
      <c r="Q109" s="31">
        <f>'сентябрь 2014г. по 6-10'!Q109+'сентябрь 2014г. по 0,4'!Q106</f>
        <v>0</v>
      </c>
    </row>
    <row r="110" spans="1:17" x14ac:dyDescent="0.2">
      <c r="A110" s="18"/>
      <c r="B110" s="53"/>
      <c r="C110" s="50" t="s">
        <v>181</v>
      </c>
      <c r="D110" s="31">
        <f>'сентябрь 2014г. по 6-10'!D110+'сентябрь 2014г. по 0,4'!D107</f>
        <v>10</v>
      </c>
      <c r="E110" s="31">
        <f>'сентябрь 2014г. по 6-10'!E110+'сентябрь 2014г. по 0,4'!E107</f>
        <v>312</v>
      </c>
      <c r="F110" s="31">
        <f>'сентябрь 2014г. по 6-10'!F110+'сентябрь 2014г. по 0,4'!F107</f>
        <v>10</v>
      </c>
      <c r="G110" s="31">
        <f>'сентябрь 2014г. по 6-10'!G110+'сентябрь 2014г. по 0,4'!G107</f>
        <v>112</v>
      </c>
      <c r="H110" s="31">
        <f>'сентябрь 2014г. по 6-10'!H110+'сентябрь 2014г. по 0,4'!H107</f>
        <v>0</v>
      </c>
      <c r="I110" s="31">
        <f>'сентябрь 2014г. по 6-10'!I110+'сентябрь 2014г. по 0,4'!I107</f>
        <v>0</v>
      </c>
      <c r="J110" s="31">
        <f>'сентябрь 2014г. по 6-10'!J110+'сентябрь 2014г. по 0,4'!J107</f>
        <v>15</v>
      </c>
      <c r="K110" s="31">
        <f>'сентябрь 2014г. по 6-10'!K110+'сентябрь 2014г. по 0,4'!K107</f>
        <v>72</v>
      </c>
      <c r="L110" s="31">
        <f>'сентябрь 2014г. по 6-10'!L110+'сентябрь 2014г. по 0,4'!L107</f>
        <v>0</v>
      </c>
      <c r="M110" s="31">
        <f>'сентябрь 2014г. по 6-10'!M110+'сентябрь 2014г. по 0,4'!M107</f>
        <v>0</v>
      </c>
      <c r="N110" s="31">
        <f>'сентябрь 2014г. по 6-10'!N110+'сентябрь 2014г. по 0,4'!N107</f>
        <v>0</v>
      </c>
      <c r="O110" s="31">
        <f>'сентябрь 2014г. по 6-10'!O110+'сентябрь 2014г. по 0,4'!O107</f>
        <v>0</v>
      </c>
      <c r="P110" s="31">
        <f>'сентябрь 2014г. по 6-10'!P110+'сентябрь 2014г. по 0,4'!P107</f>
        <v>0</v>
      </c>
      <c r="Q110" s="31">
        <f>'сентябрь 2014г. по 6-10'!Q110+'сентябрь 2014г. по 0,4'!Q107</f>
        <v>0</v>
      </c>
    </row>
    <row r="111" spans="1:17" x14ac:dyDescent="0.2">
      <c r="A111" s="18"/>
      <c r="B111" s="53"/>
      <c r="C111" s="50" t="s">
        <v>182</v>
      </c>
      <c r="D111" s="31">
        <f>'сентябрь 2014г. по 6-10'!D111+'сентябрь 2014г. по 0,4'!D108</f>
        <v>34</v>
      </c>
      <c r="E111" s="31">
        <f>'сентябрь 2014г. по 6-10'!E111+'сентябрь 2014г. по 0,4'!E108</f>
        <v>714.5</v>
      </c>
      <c r="F111" s="31">
        <f>'сентябрь 2014г. по 6-10'!F111+'сентябрь 2014г. по 0,4'!F108</f>
        <v>30</v>
      </c>
      <c r="G111" s="31">
        <f>'сентябрь 2014г. по 6-10'!G111+'сентябрь 2014г. по 0,4'!G108</f>
        <v>314.5</v>
      </c>
      <c r="H111" s="31">
        <f>'сентябрь 2014г. по 6-10'!H111+'сентябрь 2014г. по 0,4'!H108</f>
        <v>0</v>
      </c>
      <c r="I111" s="31">
        <f>'сентябрь 2014г. по 6-10'!I111+'сентябрь 2014г. по 0,4'!I108</f>
        <v>0</v>
      </c>
      <c r="J111" s="31">
        <f>'сентябрь 2014г. по 6-10'!J111+'сентябрь 2014г. по 0,4'!J108</f>
        <v>3</v>
      </c>
      <c r="K111" s="31">
        <f>'сентябрь 2014г. по 6-10'!K111+'сентябрь 2014г. по 0,4'!K108</f>
        <v>55</v>
      </c>
      <c r="L111" s="31">
        <f>'сентябрь 2014г. по 6-10'!L111+'сентябрь 2014г. по 0,4'!L108</f>
        <v>0</v>
      </c>
      <c r="M111" s="31">
        <f>'сентябрь 2014г. по 6-10'!M111+'сентябрь 2014г. по 0,4'!M108</f>
        <v>0</v>
      </c>
      <c r="N111" s="31">
        <f>'сентябрь 2014г. по 6-10'!N111+'сентябрь 2014г. по 0,4'!N108</f>
        <v>0</v>
      </c>
      <c r="O111" s="31">
        <f>'сентябрь 2014г. по 6-10'!O111+'сентябрь 2014г. по 0,4'!O108</f>
        <v>0</v>
      </c>
      <c r="P111" s="31">
        <f>'сентябрь 2014г. по 6-10'!P111+'сентябрь 2014г. по 0,4'!P108</f>
        <v>0</v>
      </c>
      <c r="Q111" s="31">
        <f>'сентябрь 2014г. по 6-10'!Q111+'сентябрь 2014г. по 0,4'!Q108</f>
        <v>0</v>
      </c>
    </row>
    <row r="112" spans="1:17" x14ac:dyDescent="0.2">
      <c r="A112" s="18"/>
      <c r="B112" s="53"/>
      <c r="C112" s="50" t="s">
        <v>183</v>
      </c>
      <c r="D112" s="31">
        <f>'сентябрь 2014г. по 6-10'!D112+'сентябрь 2014г. по 0,4'!D109</f>
        <v>14</v>
      </c>
      <c r="E112" s="31">
        <f>'сентябрь 2014г. по 6-10'!E112+'сентябрь 2014г. по 0,4'!E109</f>
        <v>88</v>
      </c>
      <c r="F112" s="31">
        <f>'сентябрь 2014г. по 6-10'!F112+'сентябрь 2014г. по 0,4'!F109</f>
        <v>14</v>
      </c>
      <c r="G112" s="31">
        <f>'сентябрь 2014г. по 6-10'!G112+'сентябрь 2014г. по 0,4'!G109</f>
        <v>88</v>
      </c>
      <c r="H112" s="31">
        <f>'сентябрь 2014г. по 6-10'!H112+'сентябрь 2014г. по 0,4'!H109</f>
        <v>0</v>
      </c>
      <c r="I112" s="31">
        <f>'сентябрь 2014г. по 6-10'!I112+'сентябрь 2014г. по 0,4'!I109</f>
        <v>0</v>
      </c>
      <c r="J112" s="31">
        <f>'сентябрь 2014г. по 6-10'!J112+'сентябрь 2014г. по 0,4'!J109</f>
        <v>1</v>
      </c>
      <c r="K112" s="31">
        <f>'сентябрь 2014г. по 6-10'!K112+'сентябрь 2014г. по 0,4'!K109</f>
        <v>6</v>
      </c>
      <c r="L112" s="31">
        <f>'сентябрь 2014г. по 6-10'!L112+'сентябрь 2014г. по 0,4'!L109</f>
        <v>0</v>
      </c>
      <c r="M112" s="31">
        <f>'сентябрь 2014г. по 6-10'!M112+'сентябрь 2014г. по 0,4'!M109</f>
        <v>0</v>
      </c>
      <c r="N112" s="31">
        <f>'сентябрь 2014г. по 6-10'!N112+'сентябрь 2014г. по 0,4'!N109</f>
        <v>0</v>
      </c>
      <c r="O112" s="31">
        <f>'сентябрь 2014г. по 6-10'!O112+'сентябрь 2014г. по 0,4'!O109</f>
        <v>0</v>
      </c>
      <c r="P112" s="31">
        <f>'сентябрь 2014г. по 6-10'!P112+'сентябрь 2014г. по 0,4'!P109</f>
        <v>0</v>
      </c>
      <c r="Q112" s="31">
        <f>'сентябрь 2014г. по 6-10'!Q112+'сентябрь 2014г. по 0,4'!Q109</f>
        <v>0</v>
      </c>
    </row>
    <row r="113" spans="1:17" x14ac:dyDescent="0.2">
      <c r="A113" s="18"/>
      <c r="B113" s="53"/>
      <c r="C113" s="50" t="s">
        <v>184</v>
      </c>
      <c r="D113" s="31">
        <f>'сентябрь 2014г. по 6-10'!D113+'сентябрь 2014г. по 0,4'!D110</f>
        <v>8</v>
      </c>
      <c r="E113" s="31">
        <f>'сентябрь 2014г. по 6-10'!E113+'сентябрь 2014г. по 0,4'!E110</f>
        <v>44.4</v>
      </c>
      <c r="F113" s="31">
        <f>'сентябрь 2014г. по 6-10'!F113+'сентябрь 2014г. по 0,4'!F110</f>
        <v>8</v>
      </c>
      <c r="G113" s="31">
        <f>'сентябрь 2014г. по 6-10'!G113+'сентябрь 2014г. по 0,4'!G110</f>
        <v>44.4</v>
      </c>
      <c r="H113" s="31">
        <f>'сентябрь 2014г. по 6-10'!H113+'сентябрь 2014г. по 0,4'!H110</f>
        <v>0</v>
      </c>
      <c r="I113" s="31">
        <f>'сентябрь 2014г. по 6-10'!I113+'сентябрь 2014г. по 0,4'!I110</f>
        <v>0</v>
      </c>
      <c r="J113" s="31">
        <f>'сентябрь 2014г. по 6-10'!J113+'сентябрь 2014г. по 0,4'!J110</f>
        <v>0</v>
      </c>
      <c r="K113" s="31">
        <f>'сентябрь 2014г. по 6-10'!K113+'сентябрь 2014г. по 0,4'!K110</f>
        <v>0</v>
      </c>
      <c r="L113" s="31">
        <f>'сентябрь 2014г. по 6-10'!L113+'сентябрь 2014г. по 0,4'!L110</f>
        <v>0</v>
      </c>
      <c r="M113" s="31">
        <f>'сентябрь 2014г. по 6-10'!M113+'сентябрь 2014г. по 0,4'!M110</f>
        <v>0</v>
      </c>
      <c r="N113" s="31">
        <f>'сентябрь 2014г. по 6-10'!N113+'сентябрь 2014г. по 0,4'!N110</f>
        <v>0</v>
      </c>
      <c r="O113" s="31">
        <f>'сентябрь 2014г. по 6-10'!O113+'сентябрь 2014г. по 0,4'!O110</f>
        <v>0</v>
      </c>
      <c r="P113" s="31">
        <f>'сентябрь 2014г. по 6-10'!P113+'сентябрь 2014г. по 0,4'!P110</f>
        <v>0</v>
      </c>
      <c r="Q113" s="31">
        <f>'сентябрь 2014г. по 6-10'!Q113+'сентябрь 2014г. по 0,4'!Q110</f>
        <v>0</v>
      </c>
    </row>
    <row r="114" spans="1:17" x14ac:dyDescent="0.2">
      <c r="A114" s="18"/>
      <c r="B114" s="53"/>
      <c r="C114" s="50" t="s">
        <v>185</v>
      </c>
      <c r="D114" s="31">
        <f>'сентябрь 2014г. по 6-10'!D114+'сентябрь 2014г. по 0,4'!D111</f>
        <v>13</v>
      </c>
      <c r="E114" s="31">
        <f>'сентябрь 2014г. по 6-10'!E114+'сентябрь 2014г. по 0,4'!E111</f>
        <v>1005.5</v>
      </c>
      <c r="F114" s="31">
        <f>'сентябрь 2014г. по 6-10'!F114+'сентябрь 2014г. по 0,4'!F111</f>
        <v>7</v>
      </c>
      <c r="G114" s="31">
        <f>'сентябрь 2014г. по 6-10'!G114+'сентябрь 2014г. по 0,4'!G111</f>
        <v>459.5</v>
      </c>
      <c r="H114" s="31">
        <f>'сентябрь 2014г. по 6-10'!H114+'сентябрь 2014г. по 0,4'!H111</f>
        <v>0</v>
      </c>
      <c r="I114" s="31">
        <f>'сентябрь 2014г. по 6-10'!I114+'сентябрь 2014г. по 0,4'!I111</f>
        <v>0</v>
      </c>
      <c r="J114" s="31">
        <f>'сентябрь 2014г. по 6-10'!J114+'сентябрь 2014г. по 0,4'!J111</f>
        <v>9</v>
      </c>
      <c r="K114" s="31">
        <f>'сентябрь 2014г. по 6-10'!K114+'сентябрь 2014г. по 0,4'!K111</f>
        <v>87</v>
      </c>
      <c r="L114" s="31">
        <f>'сентябрь 2014г. по 6-10'!L114+'сентябрь 2014г. по 0,4'!L111</f>
        <v>0</v>
      </c>
      <c r="M114" s="31">
        <f>'сентябрь 2014г. по 6-10'!M114+'сентябрь 2014г. по 0,4'!M111</f>
        <v>0</v>
      </c>
      <c r="N114" s="31">
        <f>'сентябрь 2014г. по 6-10'!N114+'сентябрь 2014г. по 0,4'!N111</f>
        <v>0</v>
      </c>
      <c r="O114" s="31">
        <f>'сентябрь 2014г. по 6-10'!O114+'сентябрь 2014г. по 0,4'!O111</f>
        <v>0</v>
      </c>
      <c r="P114" s="31">
        <f>'сентябрь 2014г. по 6-10'!P114+'сентябрь 2014г. по 0,4'!P111</f>
        <v>0</v>
      </c>
      <c r="Q114" s="31">
        <f>'сентябрь 2014г. по 6-10'!Q114+'сентябрь 2014г. по 0,4'!Q111</f>
        <v>0</v>
      </c>
    </row>
    <row r="115" spans="1:17" x14ac:dyDescent="0.2">
      <c r="A115" s="18"/>
      <c r="B115" s="53"/>
      <c r="C115" s="50" t="s">
        <v>186</v>
      </c>
      <c r="D115" s="31">
        <f>'сентябрь 2014г. по 6-10'!D115+'сентябрь 2014г. по 0,4'!D112</f>
        <v>1</v>
      </c>
      <c r="E115" s="31">
        <f>'сентябрь 2014г. по 6-10'!E115+'сентябрь 2014г. по 0,4'!E112</f>
        <v>100</v>
      </c>
      <c r="F115" s="31">
        <f>'сентябрь 2014г. по 6-10'!F115+'сентябрь 2014г. по 0,4'!F112</f>
        <v>1</v>
      </c>
      <c r="G115" s="31">
        <f>'сентябрь 2014г. по 6-10'!G115+'сентябрь 2014г. по 0,4'!G112</f>
        <v>4.4000000000000004</v>
      </c>
      <c r="H115" s="31">
        <f>'сентябрь 2014г. по 6-10'!H115+'сентябрь 2014г. по 0,4'!H112</f>
        <v>0</v>
      </c>
      <c r="I115" s="31">
        <f>'сентябрь 2014г. по 6-10'!I115+'сентябрь 2014г. по 0,4'!I112</f>
        <v>0</v>
      </c>
      <c r="J115" s="31">
        <f>'сентябрь 2014г. по 6-10'!J115+'сентябрь 2014г. по 0,4'!J112</f>
        <v>0</v>
      </c>
      <c r="K115" s="31">
        <f>'сентябрь 2014г. по 6-10'!K115+'сентябрь 2014г. по 0,4'!K112</f>
        <v>0</v>
      </c>
      <c r="L115" s="31">
        <f>'сентябрь 2014г. по 6-10'!L115+'сентябрь 2014г. по 0,4'!L112</f>
        <v>0</v>
      </c>
      <c r="M115" s="31">
        <f>'сентябрь 2014г. по 6-10'!M115+'сентябрь 2014г. по 0,4'!M112</f>
        <v>0</v>
      </c>
      <c r="N115" s="31">
        <f>'сентябрь 2014г. по 6-10'!N115+'сентябрь 2014г. по 0,4'!N112</f>
        <v>0</v>
      </c>
      <c r="O115" s="31">
        <f>'сентябрь 2014г. по 6-10'!O115+'сентябрь 2014г. по 0,4'!O112</f>
        <v>0</v>
      </c>
      <c r="P115" s="31">
        <f>'сентябрь 2014г. по 6-10'!P115+'сентябрь 2014г. по 0,4'!P112</f>
        <v>0</v>
      </c>
      <c r="Q115" s="31">
        <f>'сентябрь 2014г. по 6-10'!Q115+'сентябрь 2014г. по 0,4'!Q112</f>
        <v>0</v>
      </c>
    </row>
    <row r="116" spans="1:17" x14ac:dyDescent="0.2">
      <c r="A116" s="18"/>
      <c r="B116" s="53"/>
      <c r="C116" s="50" t="s">
        <v>187</v>
      </c>
      <c r="D116" s="31">
        <f>'сентябрь 2014г. по 6-10'!D116+'сентябрь 2014г. по 0,4'!D113</f>
        <v>0</v>
      </c>
      <c r="E116" s="31">
        <f>'сентябрь 2014г. по 6-10'!E116+'сентябрь 2014г. по 0,4'!E113</f>
        <v>0</v>
      </c>
      <c r="F116" s="31">
        <f>'сентябрь 2014г. по 6-10'!F116+'сентябрь 2014г. по 0,4'!F113</f>
        <v>0</v>
      </c>
      <c r="G116" s="31">
        <f>'сентябрь 2014г. по 6-10'!G116+'сентябрь 2014г. по 0,4'!G113</f>
        <v>0</v>
      </c>
      <c r="H116" s="31">
        <f>'сентябрь 2014г. по 6-10'!H116+'сентябрь 2014г. по 0,4'!H113</f>
        <v>0</v>
      </c>
      <c r="I116" s="31">
        <f>'сентябрь 2014г. по 6-10'!I116+'сентябрь 2014г. по 0,4'!I113</f>
        <v>0</v>
      </c>
      <c r="J116" s="31">
        <f>'сентябрь 2014г. по 6-10'!J116+'сентябрь 2014г. по 0,4'!J113</f>
        <v>0</v>
      </c>
      <c r="K116" s="31">
        <f>'сентябрь 2014г. по 6-10'!K116+'сентябрь 2014г. по 0,4'!K113</f>
        <v>0</v>
      </c>
      <c r="L116" s="31">
        <f>'сентябрь 2014г. по 6-10'!L116+'сентябрь 2014г. по 0,4'!L113</f>
        <v>0</v>
      </c>
      <c r="M116" s="31">
        <f>'сентябрь 2014г. по 6-10'!M116+'сентябрь 2014г. по 0,4'!M113</f>
        <v>0</v>
      </c>
      <c r="N116" s="31">
        <f>'сентябрь 2014г. по 6-10'!N116+'сентябрь 2014г. по 0,4'!N113</f>
        <v>0</v>
      </c>
      <c r="O116" s="31">
        <f>'сентябрь 2014г. по 6-10'!O116+'сентябрь 2014г. по 0,4'!O113</f>
        <v>0</v>
      </c>
      <c r="P116" s="31">
        <f>'сентябрь 2014г. по 6-10'!P116+'сентябрь 2014г. по 0,4'!P113</f>
        <v>0</v>
      </c>
      <c r="Q116" s="31">
        <f>'сентябрь 2014г. по 6-10'!Q116+'сентябрь 2014г. по 0,4'!Q113</f>
        <v>0</v>
      </c>
    </row>
    <row r="117" spans="1:17" x14ac:dyDescent="0.2">
      <c r="A117" s="18"/>
      <c r="B117" s="53"/>
      <c r="C117" s="50" t="s">
        <v>188</v>
      </c>
      <c r="D117" s="31">
        <f>'сентябрь 2014г. по 6-10'!D117+'сентябрь 2014г. по 0,4'!D114</f>
        <v>39</v>
      </c>
      <c r="E117" s="31">
        <f>'сентябрь 2014г. по 6-10'!E117+'сентябрь 2014г. по 0,4'!E114</f>
        <v>2215.9</v>
      </c>
      <c r="F117" s="31">
        <f>'сентябрь 2014г. по 6-10'!F117+'сентябрь 2014г. по 0,4'!F114</f>
        <v>30</v>
      </c>
      <c r="G117" s="31">
        <f>'сентябрь 2014г. по 6-10'!G117+'сентябрь 2014г. по 0,4'!G114</f>
        <v>1282.9000000000001</v>
      </c>
      <c r="H117" s="31">
        <f>'сентябрь 2014г. по 6-10'!H117+'сентябрь 2014г. по 0,4'!H114</f>
        <v>0</v>
      </c>
      <c r="I117" s="31">
        <f>'сентябрь 2014г. по 6-10'!I117+'сентябрь 2014г. по 0,4'!I114</f>
        <v>0</v>
      </c>
      <c r="J117" s="31">
        <f>'сентябрь 2014г. по 6-10'!J117+'сентябрь 2014г. по 0,4'!J114</f>
        <v>60</v>
      </c>
      <c r="K117" s="31">
        <f>'сентябрь 2014г. по 6-10'!K117+'сентябрь 2014г. по 0,4'!K114</f>
        <v>1030</v>
      </c>
      <c r="L117" s="31">
        <f>'сентябрь 2014г. по 6-10'!L117+'сентябрь 2014г. по 0,4'!L114</f>
        <v>0</v>
      </c>
      <c r="M117" s="31">
        <f>'сентябрь 2014г. по 6-10'!M117+'сентябрь 2014г. по 0,4'!M114</f>
        <v>0</v>
      </c>
      <c r="N117" s="31">
        <f>'сентябрь 2014г. по 6-10'!N117+'сентябрь 2014г. по 0,4'!N114</f>
        <v>0</v>
      </c>
      <c r="O117" s="31">
        <f>'сентябрь 2014г. по 6-10'!O117+'сентябрь 2014г. по 0,4'!O114</f>
        <v>0</v>
      </c>
      <c r="P117" s="31">
        <f>'сентябрь 2014г. по 6-10'!P117+'сентябрь 2014г. по 0,4'!P114</f>
        <v>0</v>
      </c>
      <c r="Q117" s="31">
        <f>'сентябрь 2014г. по 6-10'!Q117+'сентябрь 2014г. по 0,4'!Q114</f>
        <v>0</v>
      </c>
    </row>
    <row r="118" spans="1:17" x14ac:dyDescent="0.2">
      <c r="A118" s="18"/>
      <c r="B118" s="53"/>
      <c r="C118" s="50" t="s">
        <v>189</v>
      </c>
      <c r="D118" s="31">
        <f>'сентябрь 2014г. по 6-10'!D118+'сентябрь 2014г. по 0,4'!D115</f>
        <v>11</v>
      </c>
      <c r="E118" s="31">
        <f>'сентябрь 2014г. по 6-10'!E118+'сентябрь 2014г. по 0,4'!E115</f>
        <v>1331</v>
      </c>
      <c r="F118" s="31">
        <f>'сентябрь 2014г. по 6-10'!F118+'сентябрь 2014г. по 0,4'!F115</f>
        <v>7</v>
      </c>
      <c r="G118" s="31">
        <f>'сентябрь 2014г. по 6-10'!G118+'сентябрь 2014г. по 0,4'!G115</f>
        <v>156</v>
      </c>
      <c r="H118" s="31">
        <f>'сентябрь 2014г. по 6-10'!H118+'сентябрь 2014г. по 0,4'!H115</f>
        <v>0</v>
      </c>
      <c r="I118" s="31">
        <f>'сентябрь 2014г. по 6-10'!I118+'сентябрь 2014г. по 0,4'!I115</f>
        <v>0</v>
      </c>
      <c r="J118" s="31">
        <f>'сентябрь 2014г. по 6-10'!J118+'сентябрь 2014г. по 0,4'!J115</f>
        <v>1</v>
      </c>
      <c r="K118" s="31">
        <f>'сентябрь 2014г. по 6-10'!K118+'сентябрь 2014г. по 0,4'!K115</f>
        <v>40</v>
      </c>
      <c r="L118" s="31">
        <f>'сентябрь 2014г. по 6-10'!L118+'сентябрь 2014г. по 0,4'!L115</f>
        <v>0</v>
      </c>
      <c r="M118" s="31">
        <f>'сентябрь 2014г. по 6-10'!M118+'сентябрь 2014г. по 0,4'!M115</f>
        <v>0</v>
      </c>
      <c r="N118" s="31">
        <f>'сентябрь 2014г. по 6-10'!N118+'сентябрь 2014г. по 0,4'!N115</f>
        <v>0</v>
      </c>
      <c r="O118" s="31">
        <f>'сентябрь 2014г. по 6-10'!O118+'сентябрь 2014г. по 0,4'!O115</f>
        <v>0</v>
      </c>
      <c r="P118" s="31">
        <f>'сентябрь 2014г. по 6-10'!P118+'сентябрь 2014г. по 0,4'!P115</f>
        <v>0</v>
      </c>
      <c r="Q118" s="31">
        <f>'сентябрь 2014г. по 6-10'!Q118+'сентябрь 2014г. по 0,4'!Q115</f>
        <v>0</v>
      </c>
    </row>
    <row r="119" spans="1:17" x14ac:dyDescent="0.2">
      <c r="A119" s="18"/>
      <c r="B119" s="53"/>
      <c r="C119" s="50" t="s">
        <v>190</v>
      </c>
      <c r="D119" s="31">
        <f>'сентябрь 2014г. по 6-10'!D119+'сентябрь 2014г. по 0,4'!D116</f>
        <v>5</v>
      </c>
      <c r="E119" s="31">
        <f>'сентябрь 2014г. по 6-10'!E119+'сентябрь 2014г. по 0,4'!E116</f>
        <v>241</v>
      </c>
      <c r="F119" s="31">
        <f>'сентябрь 2014г. по 6-10'!F119+'сентябрь 2014г. по 0,4'!F116</f>
        <v>5</v>
      </c>
      <c r="G119" s="31">
        <f>'сентябрь 2014г. по 6-10'!G119+'сентябрь 2014г. по 0,4'!G116</f>
        <v>241</v>
      </c>
      <c r="H119" s="31">
        <f>'сентябрь 2014г. по 6-10'!H119+'сентябрь 2014г. по 0,4'!H116</f>
        <v>0</v>
      </c>
      <c r="I119" s="31">
        <f>'сентябрь 2014г. по 6-10'!I119+'сентябрь 2014г. по 0,4'!I116</f>
        <v>0</v>
      </c>
      <c r="J119" s="31">
        <f>'сентябрь 2014г. по 6-10'!J119+'сентябрь 2014г. по 0,4'!J116</f>
        <v>0</v>
      </c>
      <c r="K119" s="31">
        <f>'сентябрь 2014г. по 6-10'!K119+'сентябрь 2014г. по 0,4'!K116</f>
        <v>0</v>
      </c>
      <c r="L119" s="31">
        <f>'сентябрь 2014г. по 6-10'!L119+'сентябрь 2014г. по 0,4'!L116</f>
        <v>0</v>
      </c>
      <c r="M119" s="31">
        <f>'сентябрь 2014г. по 6-10'!M119+'сентябрь 2014г. по 0,4'!M116</f>
        <v>0</v>
      </c>
      <c r="N119" s="31">
        <f>'сентябрь 2014г. по 6-10'!N119+'сентябрь 2014г. по 0,4'!N116</f>
        <v>0</v>
      </c>
      <c r="O119" s="31">
        <f>'сентябрь 2014г. по 6-10'!O119+'сентябрь 2014г. по 0,4'!O116</f>
        <v>0</v>
      </c>
      <c r="P119" s="31">
        <f>'сентябрь 2014г. по 6-10'!P119+'сентябрь 2014г. по 0,4'!P116</f>
        <v>0</v>
      </c>
      <c r="Q119" s="31">
        <f>'сентябрь 2014г. по 6-10'!Q119+'сентябрь 2014г. по 0,4'!Q116</f>
        <v>0</v>
      </c>
    </row>
    <row r="120" spans="1:17" x14ac:dyDescent="0.2">
      <c r="A120" s="18"/>
      <c r="B120" s="53"/>
      <c r="C120" s="50" t="s">
        <v>191</v>
      </c>
      <c r="D120" s="31">
        <f>'сентябрь 2014г. по 6-10'!D120+'сентябрь 2014г. по 0,4'!D117</f>
        <v>0</v>
      </c>
      <c r="E120" s="31">
        <f>'сентябрь 2014г. по 6-10'!E120+'сентябрь 2014г. по 0,4'!E117</f>
        <v>0</v>
      </c>
      <c r="F120" s="31">
        <f>'сентябрь 2014г. по 6-10'!F120+'сентябрь 2014г. по 0,4'!F117</f>
        <v>0</v>
      </c>
      <c r="G120" s="31">
        <f>'сентябрь 2014г. по 6-10'!G120+'сентябрь 2014г. по 0,4'!G117</f>
        <v>0</v>
      </c>
      <c r="H120" s="31">
        <f>'сентябрь 2014г. по 6-10'!H120+'сентябрь 2014г. по 0,4'!H117</f>
        <v>0</v>
      </c>
      <c r="I120" s="31">
        <f>'сентябрь 2014г. по 6-10'!I120+'сентябрь 2014г. по 0,4'!I117</f>
        <v>0</v>
      </c>
      <c r="J120" s="31">
        <f>'сентябрь 2014г. по 6-10'!J120+'сентябрь 2014г. по 0,4'!J117</f>
        <v>0</v>
      </c>
      <c r="K120" s="31">
        <f>'сентябрь 2014г. по 6-10'!K120+'сентябрь 2014г. по 0,4'!K117</f>
        <v>0</v>
      </c>
      <c r="L120" s="31">
        <f>'сентябрь 2014г. по 6-10'!L120+'сентябрь 2014г. по 0,4'!L117</f>
        <v>0</v>
      </c>
      <c r="M120" s="31">
        <f>'сентябрь 2014г. по 6-10'!M120+'сентябрь 2014г. по 0,4'!M117</f>
        <v>0</v>
      </c>
      <c r="N120" s="31">
        <f>'сентябрь 2014г. по 6-10'!N120+'сентябрь 2014г. по 0,4'!N117</f>
        <v>0</v>
      </c>
      <c r="O120" s="31">
        <f>'сентябрь 2014г. по 6-10'!O120+'сентябрь 2014г. по 0,4'!O117</f>
        <v>0</v>
      </c>
      <c r="P120" s="31">
        <f>'сентябрь 2014г. по 6-10'!P120+'сентябрь 2014г. по 0,4'!P117</f>
        <v>0</v>
      </c>
      <c r="Q120" s="31">
        <f>'сентябрь 2014г. по 6-10'!Q120+'сентябрь 2014г. по 0,4'!Q117</f>
        <v>0</v>
      </c>
    </row>
    <row r="121" spans="1:17" x14ac:dyDescent="0.2">
      <c r="A121" s="18"/>
      <c r="B121" s="53"/>
      <c r="C121" s="50" t="s">
        <v>192</v>
      </c>
      <c r="D121" s="31">
        <f>'сентябрь 2014г. по 6-10'!D121+'сентябрь 2014г. по 0,4'!D118</f>
        <v>0</v>
      </c>
      <c r="E121" s="31">
        <f>'сентябрь 2014г. по 6-10'!E121+'сентябрь 2014г. по 0,4'!E118</f>
        <v>0</v>
      </c>
      <c r="F121" s="31">
        <f>'сентябрь 2014г. по 6-10'!F121+'сентябрь 2014г. по 0,4'!F118</f>
        <v>0</v>
      </c>
      <c r="G121" s="31">
        <f>'сентябрь 2014г. по 6-10'!G121+'сентябрь 2014г. по 0,4'!G118</f>
        <v>0</v>
      </c>
      <c r="H121" s="31">
        <f>'сентябрь 2014г. по 6-10'!H121+'сентябрь 2014г. по 0,4'!H118</f>
        <v>0</v>
      </c>
      <c r="I121" s="31">
        <f>'сентябрь 2014г. по 6-10'!I121+'сентябрь 2014г. по 0,4'!I118</f>
        <v>0</v>
      </c>
      <c r="J121" s="31">
        <f>'сентябрь 2014г. по 6-10'!J121+'сентябрь 2014г. по 0,4'!J118</f>
        <v>0</v>
      </c>
      <c r="K121" s="31">
        <f>'сентябрь 2014г. по 6-10'!K121+'сентябрь 2014г. по 0,4'!K118</f>
        <v>0</v>
      </c>
      <c r="L121" s="31">
        <f>'сентябрь 2014г. по 6-10'!L121+'сентябрь 2014г. по 0,4'!L118</f>
        <v>0</v>
      </c>
      <c r="M121" s="31">
        <f>'сентябрь 2014г. по 6-10'!M121+'сентябрь 2014г. по 0,4'!M118</f>
        <v>0</v>
      </c>
      <c r="N121" s="31">
        <f>'сентябрь 2014г. по 6-10'!N121+'сентябрь 2014г. по 0,4'!N118</f>
        <v>0</v>
      </c>
      <c r="O121" s="31">
        <f>'сентябрь 2014г. по 6-10'!O121+'сентябрь 2014г. по 0,4'!O118</f>
        <v>0</v>
      </c>
      <c r="P121" s="31">
        <f>'сентябрь 2014г. по 6-10'!P121+'сентябрь 2014г. по 0,4'!P118</f>
        <v>0</v>
      </c>
      <c r="Q121" s="31">
        <f>'сентябрь 2014г. по 6-10'!Q121+'сентябрь 2014г. по 0,4'!Q118</f>
        <v>0</v>
      </c>
    </row>
    <row r="122" spans="1:17" x14ac:dyDescent="0.2">
      <c r="A122" s="18"/>
      <c r="B122" s="53"/>
      <c r="C122" s="50" t="s">
        <v>193</v>
      </c>
      <c r="D122" s="31">
        <f>'сентябрь 2014г. по 6-10'!D122+'сентябрь 2014г. по 0,4'!D119</f>
        <v>7</v>
      </c>
      <c r="E122" s="31">
        <f>'сентябрь 2014г. по 6-10'!E122+'сентябрь 2014г. по 0,4'!E119</f>
        <v>76.900000000000006</v>
      </c>
      <c r="F122" s="31">
        <f>'сентябрь 2014г. по 6-10'!F122+'сентябрь 2014г. по 0,4'!F119</f>
        <v>7</v>
      </c>
      <c r="G122" s="31">
        <f>'сентябрь 2014г. по 6-10'!G122+'сентябрь 2014г. по 0,4'!G119</f>
        <v>76.900000000000006</v>
      </c>
      <c r="H122" s="31">
        <f>'сентябрь 2014г. по 6-10'!H122+'сентябрь 2014г. по 0,4'!H119</f>
        <v>0</v>
      </c>
      <c r="I122" s="31">
        <f>'сентябрь 2014г. по 6-10'!I122+'сентябрь 2014г. по 0,4'!I119</f>
        <v>0</v>
      </c>
      <c r="J122" s="31">
        <f>'сентябрь 2014г. по 6-10'!J122+'сентябрь 2014г. по 0,4'!J119</f>
        <v>0</v>
      </c>
      <c r="K122" s="31">
        <f>'сентябрь 2014г. по 6-10'!K122+'сентябрь 2014г. по 0,4'!K119</f>
        <v>0</v>
      </c>
      <c r="L122" s="31">
        <f>'сентябрь 2014г. по 6-10'!L122+'сентябрь 2014г. по 0,4'!L119</f>
        <v>0</v>
      </c>
      <c r="M122" s="31">
        <f>'сентябрь 2014г. по 6-10'!M122+'сентябрь 2014г. по 0,4'!M119</f>
        <v>0</v>
      </c>
      <c r="N122" s="31">
        <f>'сентябрь 2014г. по 6-10'!N122+'сентябрь 2014г. по 0,4'!N119</f>
        <v>0</v>
      </c>
      <c r="O122" s="31">
        <f>'сентябрь 2014г. по 6-10'!O122+'сентябрь 2014г. по 0,4'!O119</f>
        <v>0</v>
      </c>
      <c r="P122" s="31">
        <f>'сентябрь 2014г. по 6-10'!P122+'сентябрь 2014г. по 0,4'!P119</f>
        <v>0</v>
      </c>
      <c r="Q122" s="31">
        <f>'сентябрь 2014г. по 6-10'!Q122+'сентябрь 2014г. по 0,4'!Q119</f>
        <v>0</v>
      </c>
    </row>
    <row r="123" spans="1:17" x14ac:dyDescent="0.2">
      <c r="A123" s="18"/>
      <c r="B123" s="53"/>
      <c r="C123" s="50" t="s">
        <v>194</v>
      </c>
      <c r="D123" s="31">
        <f>'сентябрь 2014г. по 6-10'!D123+'сентябрь 2014г. по 0,4'!D120</f>
        <v>8</v>
      </c>
      <c r="E123" s="31">
        <f>'сентябрь 2014г. по 6-10'!E123+'сентябрь 2014г. по 0,4'!E120</f>
        <v>316.5</v>
      </c>
      <c r="F123" s="31">
        <f>'сентябрь 2014г. по 6-10'!F123+'сентябрь 2014г. по 0,4'!F120</f>
        <v>8</v>
      </c>
      <c r="G123" s="31">
        <f>'сентябрь 2014г. по 6-10'!G123+'сентябрь 2014г. по 0,4'!G120</f>
        <v>316.5</v>
      </c>
      <c r="H123" s="31">
        <f>'сентябрь 2014г. по 6-10'!H123+'сентябрь 2014г. по 0,4'!H120</f>
        <v>0</v>
      </c>
      <c r="I123" s="31">
        <f>'сентябрь 2014г. по 6-10'!I123+'сентябрь 2014г. по 0,4'!I120</f>
        <v>0</v>
      </c>
      <c r="J123" s="31">
        <f>'сентябрь 2014г. по 6-10'!J123+'сентябрь 2014г. по 0,4'!J120</f>
        <v>0</v>
      </c>
      <c r="K123" s="31">
        <f>'сентябрь 2014г. по 6-10'!K123+'сентябрь 2014г. по 0,4'!K120</f>
        <v>0</v>
      </c>
      <c r="L123" s="31">
        <f>'сентябрь 2014г. по 6-10'!L123+'сентябрь 2014г. по 0,4'!L120</f>
        <v>0</v>
      </c>
      <c r="M123" s="31">
        <f>'сентябрь 2014г. по 6-10'!M123+'сентябрь 2014г. по 0,4'!M120</f>
        <v>0</v>
      </c>
      <c r="N123" s="31">
        <f>'сентябрь 2014г. по 6-10'!N123+'сентябрь 2014г. по 0,4'!N120</f>
        <v>0</v>
      </c>
      <c r="O123" s="31">
        <f>'сентябрь 2014г. по 6-10'!O123+'сентябрь 2014г. по 0,4'!O120</f>
        <v>0</v>
      </c>
      <c r="P123" s="31">
        <f>'сентябрь 2014г. по 6-10'!P123+'сентябрь 2014г. по 0,4'!P120</f>
        <v>0</v>
      </c>
      <c r="Q123" s="31">
        <f>'сентябрь 2014г. по 6-10'!Q123+'сентябрь 2014г. по 0,4'!Q120</f>
        <v>0</v>
      </c>
    </row>
    <row r="124" spans="1:17" x14ac:dyDescent="0.2">
      <c r="A124" s="18"/>
      <c r="B124" s="53"/>
      <c r="C124" s="50" t="s">
        <v>195</v>
      </c>
      <c r="D124" s="31">
        <f>'сентябрь 2014г. по 6-10'!D124+'сентябрь 2014г. по 0,4'!D121</f>
        <v>3</v>
      </c>
      <c r="E124" s="31">
        <f>'сентябрь 2014г. по 6-10'!E124+'сентябрь 2014г. по 0,4'!E121</f>
        <v>12.5</v>
      </c>
      <c r="F124" s="31">
        <f>'сентябрь 2014г. по 6-10'!F124+'сентябрь 2014г. по 0,4'!F121</f>
        <v>3</v>
      </c>
      <c r="G124" s="31">
        <f>'сентябрь 2014г. по 6-10'!G124+'сентябрь 2014г. по 0,4'!G121</f>
        <v>12.5</v>
      </c>
      <c r="H124" s="31">
        <f>'сентябрь 2014г. по 6-10'!H124+'сентябрь 2014г. по 0,4'!H121</f>
        <v>0</v>
      </c>
      <c r="I124" s="31">
        <f>'сентябрь 2014г. по 6-10'!I124+'сентябрь 2014г. по 0,4'!I121</f>
        <v>0</v>
      </c>
      <c r="J124" s="31">
        <f>'сентябрь 2014г. по 6-10'!J124+'сентябрь 2014г. по 0,4'!J121</f>
        <v>0</v>
      </c>
      <c r="K124" s="31">
        <f>'сентябрь 2014г. по 6-10'!K124+'сентябрь 2014г. по 0,4'!K121</f>
        <v>0</v>
      </c>
      <c r="L124" s="31">
        <f>'сентябрь 2014г. по 6-10'!L124+'сентябрь 2014г. по 0,4'!L121</f>
        <v>0</v>
      </c>
      <c r="M124" s="31">
        <f>'сентябрь 2014г. по 6-10'!M124+'сентябрь 2014г. по 0,4'!M121</f>
        <v>0</v>
      </c>
      <c r="N124" s="31">
        <f>'сентябрь 2014г. по 6-10'!N124+'сентябрь 2014г. по 0,4'!N121</f>
        <v>0</v>
      </c>
      <c r="O124" s="31">
        <f>'сентябрь 2014г. по 6-10'!O124+'сентябрь 2014г. по 0,4'!O121</f>
        <v>0</v>
      </c>
      <c r="P124" s="31">
        <f>'сентябрь 2014г. по 6-10'!P124+'сентябрь 2014г. по 0,4'!P121</f>
        <v>0</v>
      </c>
      <c r="Q124" s="31">
        <f>'сентябрь 2014г. по 6-10'!Q124+'сентябрь 2014г. по 0,4'!Q121</f>
        <v>0</v>
      </c>
    </row>
    <row r="125" spans="1:17" x14ac:dyDescent="0.2">
      <c r="A125" s="18"/>
      <c r="B125" s="53"/>
      <c r="C125" s="50" t="s">
        <v>196</v>
      </c>
      <c r="D125" s="31">
        <f>'сентябрь 2014г. по 6-10'!D125+'сентябрь 2014г. по 0,4'!D122</f>
        <v>6</v>
      </c>
      <c r="E125" s="31">
        <f>'сентябрь 2014г. по 6-10'!E125+'сентябрь 2014г. по 0,4'!E122</f>
        <v>139.80000000000001</v>
      </c>
      <c r="F125" s="31">
        <f>'сентябрь 2014г. по 6-10'!F125+'сентябрь 2014г. по 0,4'!F122</f>
        <v>5</v>
      </c>
      <c r="G125" s="31">
        <f>'сентябрь 2014г. по 6-10'!G125+'сентябрь 2014г. по 0,4'!G122</f>
        <v>41.8</v>
      </c>
      <c r="H125" s="31">
        <f>'сентябрь 2014г. по 6-10'!H125+'сентябрь 2014г. по 0,4'!H122</f>
        <v>0</v>
      </c>
      <c r="I125" s="31">
        <f>'сентябрь 2014г. по 6-10'!I125+'сентябрь 2014г. по 0,4'!I122</f>
        <v>0</v>
      </c>
      <c r="J125" s="31">
        <f>'сентябрь 2014г. по 6-10'!J125+'сентябрь 2014г. по 0,4'!J122</f>
        <v>2</v>
      </c>
      <c r="K125" s="31">
        <f>'сентябрь 2014г. по 6-10'!K125+'сентябрь 2014г. по 0,4'!K122</f>
        <v>18</v>
      </c>
      <c r="L125" s="31">
        <f>'сентябрь 2014г. по 6-10'!L125+'сентябрь 2014г. по 0,4'!L122</f>
        <v>0</v>
      </c>
      <c r="M125" s="31">
        <f>'сентябрь 2014г. по 6-10'!M125+'сентябрь 2014г. по 0,4'!M122</f>
        <v>0</v>
      </c>
      <c r="N125" s="31">
        <f>'сентябрь 2014г. по 6-10'!N125+'сентябрь 2014г. по 0,4'!N122</f>
        <v>0</v>
      </c>
      <c r="O125" s="31">
        <f>'сентябрь 2014г. по 6-10'!O125+'сентябрь 2014г. по 0,4'!O122</f>
        <v>0</v>
      </c>
      <c r="P125" s="31">
        <f>'сентябрь 2014г. по 6-10'!P125+'сентябрь 2014г. по 0,4'!P122</f>
        <v>0</v>
      </c>
      <c r="Q125" s="31">
        <f>'сентябрь 2014г. по 6-10'!Q125+'сентябрь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'сентябрь 2014г. по 6-10'!D126+'сентябрь 2014г. по 0,4'!D123</f>
        <v>5</v>
      </c>
      <c r="E126" s="31">
        <f>'сентябрь 2014г. по 6-10'!E126+'сентябрь 2014г. по 0,4'!E123</f>
        <v>130</v>
      </c>
      <c r="F126" s="31">
        <f>'сентябрь 2014г. по 6-10'!F126+'сентябрь 2014г. по 0,4'!F123</f>
        <v>5</v>
      </c>
      <c r="G126" s="31">
        <f>'сентябрь 2014г. по 6-10'!G126+'сентябрь 2014г. по 0,4'!G123</f>
        <v>130</v>
      </c>
      <c r="H126" s="31">
        <f>'сентябрь 2014г. по 6-10'!H126+'сентябрь 2014г. по 0,4'!H123</f>
        <v>0</v>
      </c>
      <c r="I126" s="31">
        <f>'сентябрь 2014г. по 6-10'!I126+'сентябрь 2014г. по 0,4'!I123</f>
        <v>0</v>
      </c>
      <c r="J126" s="31">
        <f>'сентябрь 2014г. по 6-10'!J126+'сентябрь 2014г. по 0,4'!J123</f>
        <v>0</v>
      </c>
      <c r="K126" s="31">
        <f>'сентябрь 2014г. по 6-10'!K126+'сентябрь 2014г. по 0,4'!K123</f>
        <v>0</v>
      </c>
      <c r="L126" s="31">
        <f>'сентябрь 2014г. по 6-10'!L126+'сентябрь 2014г. по 0,4'!L123</f>
        <v>0</v>
      </c>
      <c r="M126" s="31">
        <f>'сентябрь 2014г. по 6-10'!M126+'сентябрь 2014г. по 0,4'!M123</f>
        <v>0</v>
      </c>
      <c r="N126" s="31">
        <f>'сентябрь 2014г. по 6-10'!N126+'сентябрь 2014г. по 0,4'!N123</f>
        <v>0</v>
      </c>
      <c r="O126" s="31">
        <f>'сентябрь 2014г. по 6-10'!O126+'сентябрь 2014г. по 0,4'!O123</f>
        <v>0</v>
      </c>
      <c r="P126" s="31">
        <f>'сентябрь 2014г. по 6-10'!P126+'сентябрь 2014г. по 0,4'!P123</f>
        <v>0</v>
      </c>
      <c r="Q126" s="31">
        <f>'сентябрь 2014г. по 6-10'!Q126+'сентябрь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'сентябрь 2014г. по 6-10'!D127+'сентябрь 2014г. по 0,4'!D124</f>
        <v>1</v>
      </c>
      <c r="E127" s="31">
        <f>'сентябрь 2014г. по 6-10'!E127+'сентябрь 2014г. по 0,4'!E124</f>
        <v>160</v>
      </c>
      <c r="F127" s="31">
        <f>'сентябрь 2014г. по 6-10'!F127+'сентябрь 2014г. по 0,4'!F124</f>
        <v>1</v>
      </c>
      <c r="G127" s="31">
        <f>'сентябрь 2014г. по 6-10'!G127+'сентябрь 2014г. по 0,4'!G124</f>
        <v>160</v>
      </c>
      <c r="H127" s="31">
        <f>'сентябрь 2014г. по 6-10'!H127+'сентябрь 2014г. по 0,4'!H124</f>
        <v>0</v>
      </c>
      <c r="I127" s="31">
        <f>'сентябрь 2014г. по 6-10'!I127+'сентябрь 2014г. по 0,4'!I124</f>
        <v>0</v>
      </c>
      <c r="J127" s="31">
        <f>'сентябрь 2014г. по 6-10'!J127+'сентябрь 2014г. по 0,4'!J124</f>
        <v>0</v>
      </c>
      <c r="K127" s="31">
        <f>'сентябрь 2014г. по 6-10'!K127+'сентябрь 2014г. по 0,4'!K124</f>
        <v>0</v>
      </c>
      <c r="L127" s="31">
        <f>'сентябрь 2014г. по 6-10'!L127+'сентябрь 2014г. по 0,4'!L124</f>
        <v>0</v>
      </c>
      <c r="M127" s="31">
        <f>'сентябрь 2014г. по 6-10'!M127+'сентябрь 2014г. по 0,4'!M124</f>
        <v>0</v>
      </c>
      <c r="N127" s="31">
        <f>'сентябрь 2014г. по 6-10'!N127+'сентябрь 2014г. по 0,4'!N124</f>
        <v>0</v>
      </c>
      <c r="O127" s="31">
        <f>'сентябрь 2014г. по 6-10'!O127+'сентябрь 2014г. по 0,4'!O124</f>
        <v>0</v>
      </c>
      <c r="P127" s="31">
        <f>'сентябрь 2014г. по 6-10'!P127+'сентябрь 2014г. по 0,4'!P124</f>
        <v>0</v>
      </c>
      <c r="Q127" s="31">
        <f>'сентябрь 2014г. по 6-10'!Q127+'сентябрь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'сентябрь 2014г. по 6-10'!D128+'сентябрь 2014г. по 0,4'!D125</f>
        <v>1</v>
      </c>
      <c r="E128" s="31">
        <f>'сентябрь 2014г. по 6-10'!E128+'сентябрь 2014г. по 0,4'!E125</f>
        <v>1.8</v>
      </c>
      <c r="F128" s="31">
        <f>'сентябрь 2014г. по 6-10'!F128+'сентябрь 2014г. по 0,4'!F125</f>
        <v>1</v>
      </c>
      <c r="G128" s="31">
        <f>'сентябрь 2014г. по 6-10'!G128+'сентябрь 2014г. по 0,4'!G125</f>
        <v>1.8</v>
      </c>
      <c r="H128" s="31">
        <f>'сентябрь 2014г. по 6-10'!H128+'сентябрь 2014г. по 0,4'!H125</f>
        <v>0</v>
      </c>
      <c r="I128" s="31">
        <f>'сентябрь 2014г. по 6-10'!I128+'сентябрь 2014г. по 0,4'!I125</f>
        <v>0</v>
      </c>
      <c r="J128" s="31">
        <f>'сентябрь 2014г. по 6-10'!J128+'сентябрь 2014г. по 0,4'!J125</f>
        <v>0</v>
      </c>
      <c r="K128" s="31">
        <f>'сентябрь 2014г. по 6-10'!K128+'сентябрь 2014г. по 0,4'!K125</f>
        <v>0</v>
      </c>
      <c r="L128" s="31">
        <f>'сентябрь 2014г. по 6-10'!L128+'сентябрь 2014г. по 0,4'!L125</f>
        <v>0</v>
      </c>
      <c r="M128" s="31">
        <f>'сентябрь 2014г. по 6-10'!M128+'сентябрь 2014г. по 0,4'!M125</f>
        <v>0</v>
      </c>
      <c r="N128" s="31">
        <f>'сентябрь 2014г. по 6-10'!N128+'сентябрь 2014г. по 0,4'!N125</f>
        <v>0</v>
      </c>
      <c r="O128" s="31">
        <f>'сентябрь 2014г. по 6-10'!O128+'сентябрь 2014г. по 0,4'!O125</f>
        <v>0</v>
      </c>
      <c r="P128" s="31">
        <f>'сентябрь 2014г. по 6-10'!P128+'сентябрь 2014г. по 0,4'!P125</f>
        <v>0</v>
      </c>
      <c r="Q128" s="31">
        <f>'сентябрь 2014г. по 6-10'!Q128+'сентябрь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'сентябрь 2014г. по 6-10'!D129+'сентябрь 2014г. по 0,4'!D126</f>
        <v>7</v>
      </c>
      <c r="E129" s="31">
        <f>'сентябрь 2014г. по 6-10'!E129+'сентябрь 2014г. по 0,4'!E126</f>
        <v>230</v>
      </c>
      <c r="F129" s="31">
        <f>'сентябрь 2014г. по 6-10'!F129+'сентябрь 2014г. по 0,4'!F126</f>
        <v>7</v>
      </c>
      <c r="G129" s="31">
        <f>'сентябрь 2014г. по 6-10'!G129+'сентябрь 2014г. по 0,4'!G126</f>
        <v>130</v>
      </c>
      <c r="H129" s="31">
        <f>'сентябрь 2014г. по 6-10'!H129+'сентябрь 2014г. по 0,4'!H126</f>
        <v>0</v>
      </c>
      <c r="I129" s="31">
        <f>'сентябрь 2014г. по 6-10'!I129+'сентябрь 2014г. по 0,4'!I126</f>
        <v>0</v>
      </c>
      <c r="J129" s="31">
        <f>'сентябрь 2014г. по 6-10'!J129+'сентябрь 2014г. по 0,4'!J126</f>
        <v>0</v>
      </c>
      <c r="K129" s="31">
        <f>'сентябрь 2014г. по 6-10'!K129+'сентябрь 2014г. по 0,4'!K126</f>
        <v>0</v>
      </c>
      <c r="L129" s="31">
        <f>'сентябрь 2014г. по 6-10'!L129+'сентябрь 2014г. по 0,4'!L126</f>
        <v>0</v>
      </c>
      <c r="M129" s="31">
        <f>'сентябрь 2014г. по 6-10'!M129+'сентябрь 2014г. по 0,4'!M126</f>
        <v>0</v>
      </c>
      <c r="N129" s="31">
        <f>'сентябрь 2014г. по 6-10'!N129+'сентябрь 2014г. по 0,4'!N126</f>
        <v>0</v>
      </c>
      <c r="O129" s="31">
        <f>'сентябрь 2014г. по 6-10'!O129+'сентябрь 2014г. по 0,4'!O126</f>
        <v>0</v>
      </c>
      <c r="P129" s="31">
        <f>'сентябрь 2014г. по 6-10'!P129+'сентябрь 2014г. по 0,4'!P126</f>
        <v>0</v>
      </c>
      <c r="Q129" s="31">
        <f>'сентябрь 2014г. по 6-10'!Q129+'сентябрь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'сентябрь 2014г. по 6-10'!D130+'сентябрь 2014г. по 0,4'!D127</f>
        <v>8</v>
      </c>
      <c r="E130" s="31">
        <f>'сентябрь 2014г. по 6-10'!E130+'сентябрь 2014г. по 0,4'!E127</f>
        <v>173.5</v>
      </c>
      <c r="F130" s="31">
        <f>'сентябрь 2014г. по 6-10'!F130+'сентябрь 2014г. по 0,4'!F127</f>
        <v>8</v>
      </c>
      <c r="G130" s="31">
        <f>'сентябрь 2014г. по 6-10'!G130+'сентябрь 2014г. по 0,4'!G127</f>
        <v>75.5</v>
      </c>
      <c r="H130" s="31">
        <f>'сентябрь 2014г. по 6-10'!H130+'сентябрь 2014г. по 0,4'!H127</f>
        <v>0</v>
      </c>
      <c r="I130" s="31">
        <f>'сентябрь 2014г. по 6-10'!I130+'сентябрь 2014г. по 0,4'!I127</f>
        <v>0</v>
      </c>
      <c r="J130" s="31">
        <f>'сентябрь 2014г. по 6-10'!J130+'сентябрь 2014г. по 0,4'!J127</f>
        <v>0</v>
      </c>
      <c r="K130" s="31">
        <f>'сентябрь 2014г. по 6-10'!K130+'сентябрь 2014г. по 0,4'!K127</f>
        <v>0</v>
      </c>
      <c r="L130" s="31">
        <f>'сентябрь 2014г. по 6-10'!L130+'сентябрь 2014г. по 0,4'!L127</f>
        <v>0</v>
      </c>
      <c r="M130" s="31">
        <f>'сентябрь 2014г. по 6-10'!M130+'сентябрь 2014г. по 0,4'!M127</f>
        <v>0</v>
      </c>
      <c r="N130" s="31">
        <f>'сентябрь 2014г. по 6-10'!N130+'сентябрь 2014г. по 0,4'!N127</f>
        <v>0</v>
      </c>
      <c r="O130" s="31">
        <f>'сентябрь 2014г. по 6-10'!O130+'сентябрь 2014г. по 0,4'!O127</f>
        <v>0</v>
      </c>
      <c r="P130" s="31">
        <f>'сентябрь 2014г. по 6-10'!P130+'сентябрь 2014г. по 0,4'!P127</f>
        <v>0</v>
      </c>
      <c r="Q130" s="31">
        <f>'сентябрь 2014г. по 6-10'!Q130+'сентябрь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'сентябрь 2014г. по 6-10'!D131+'сентябрь 2014г. по 0,4'!D128</f>
        <v>2</v>
      </c>
      <c r="E131" s="31">
        <f>'сентябрь 2014г. по 6-10'!E131+'сентябрь 2014г. по 0,4'!E128</f>
        <v>19</v>
      </c>
      <c r="F131" s="31">
        <f>'сентябрь 2014г. по 6-10'!F131+'сентябрь 2014г. по 0,4'!F128</f>
        <v>2</v>
      </c>
      <c r="G131" s="31">
        <f>'сентябрь 2014г. по 6-10'!G131+'сентябрь 2014г. по 0,4'!G128</f>
        <v>19</v>
      </c>
      <c r="H131" s="31">
        <f>'сентябрь 2014г. по 6-10'!H131+'сентябрь 2014г. по 0,4'!H128</f>
        <v>0</v>
      </c>
      <c r="I131" s="31">
        <f>'сентябрь 2014г. по 6-10'!I131+'сентябрь 2014г. по 0,4'!I128</f>
        <v>0</v>
      </c>
      <c r="J131" s="31">
        <f>'сентябрь 2014г. по 6-10'!J131+'сентябрь 2014г. по 0,4'!J128</f>
        <v>30</v>
      </c>
      <c r="K131" s="31">
        <f>'сентябрь 2014г. по 6-10'!K131+'сентябрь 2014г. по 0,4'!K128</f>
        <v>302</v>
      </c>
      <c r="L131" s="31">
        <f>'сентябрь 2014г. по 6-10'!L131+'сентябрь 2014г. по 0,4'!L128</f>
        <v>0</v>
      </c>
      <c r="M131" s="31">
        <f>'сентябрь 2014г. по 6-10'!M131+'сентябрь 2014г. по 0,4'!M128</f>
        <v>0</v>
      </c>
      <c r="N131" s="31">
        <f>'сентябрь 2014г. по 6-10'!N131+'сентябрь 2014г. по 0,4'!N128</f>
        <v>0</v>
      </c>
      <c r="O131" s="31">
        <f>'сентябрь 2014г. по 6-10'!O131+'сентябрь 2014г. по 0,4'!O128</f>
        <v>0</v>
      </c>
      <c r="P131" s="31">
        <f>'сентябрь 2014г. по 6-10'!P131+'сентябрь 2014г. по 0,4'!P128</f>
        <v>0</v>
      </c>
      <c r="Q131" s="31">
        <f>'сентябрь 2014г. по 6-10'!Q131+'сентябрь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'сентябрь 2014г. по 6-10'!D132+'сентябрь 2014г. по 0,4'!D129</f>
        <v>1</v>
      </c>
      <c r="E132" s="31">
        <f>'сентябрь 2014г. по 6-10'!E132+'сентябрь 2014г. по 0,4'!E129</f>
        <v>3</v>
      </c>
      <c r="F132" s="31">
        <f>'сентябрь 2014г. по 6-10'!F132+'сентябрь 2014г. по 0,4'!F129</f>
        <v>1</v>
      </c>
      <c r="G132" s="31">
        <f>'сентябрь 2014г. по 6-10'!G132+'сентябрь 2014г. по 0,4'!G129</f>
        <v>3</v>
      </c>
      <c r="H132" s="31">
        <f>'сентябрь 2014г. по 6-10'!H132+'сентябрь 2014г. по 0,4'!H129</f>
        <v>0</v>
      </c>
      <c r="I132" s="31">
        <f>'сентябрь 2014г. по 6-10'!I132+'сентябрь 2014г. по 0,4'!I129</f>
        <v>0</v>
      </c>
      <c r="J132" s="31">
        <f>'сентябрь 2014г. по 6-10'!J132+'сентябрь 2014г. по 0,4'!J129</f>
        <v>41</v>
      </c>
      <c r="K132" s="31">
        <f>'сентябрь 2014г. по 6-10'!K132+'сентябрь 2014г. по 0,4'!K129</f>
        <v>371</v>
      </c>
      <c r="L132" s="31">
        <f>'сентябрь 2014г. по 6-10'!L132+'сентябрь 2014г. по 0,4'!L129</f>
        <v>0</v>
      </c>
      <c r="M132" s="31">
        <f>'сентябрь 2014г. по 6-10'!M132+'сентябрь 2014г. по 0,4'!M129</f>
        <v>0</v>
      </c>
      <c r="N132" s="31">
        <f>'сентябрь 2014г. по 6-10'!N132+'сентябрь 2014г. по 0,4'!N129</f>
        <v>0</v>
      </c>
      <c r="O132" s="31">
        <f>'сентябрь 2014г. по 6-10'!O132+'сентябрь 2014г. по 0,4'!O129</f>
        <v>0</v>
      </c>
      <c r="P132" s="31">
        <f>'сентябрь 2014г. по 6-10'!P132+'сентябрь 2014г. по 0,4'!P129</f>
        <v>0</v>
      </c>
      <c r="Q132" s="31">
        <f>'сентябрь 2014г. по 6-10'!Q132+'сентябрь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'сентябрь 2014г. по 6-10'!D133+'сентябрь 2014г. по 0,4'!D130</f>
        <v>1</v>
      </c>
      <c r="E133" s="31">
        <f>'сентябрь 2014г. по 6-10'!E133+'сентябрь 2014г. по 0,4'!E130</f>
        <v>32</v>
      </c>
      <c r="F133" s="31">
        <f>'сентябрь 2014г. по 6-10'!F133+'сентябрь 2014г. по 0,4'!F130</f>
        <v>1</v>
      </c>
      <c r="G133" s="31">
        <f>'сентябрь 2014г. по 6-10'!G133+'сентябрь 2014г. по 0,4'!G130</f>
        <v>4.4000000000000004</v>
      </c>
      <c r="H133" s="31">
        <f>'сентябрь 2014г. по 6-10'!H133+'сентябрь 2014г. по 0,4'!H130</f>
        <v>0</v>
      </c>
      <c r="I133" s="31">
        <f>'сентябрь 2014г. по 6-10'!I133+'сентябрь 2014г. по 0,4'!I130</f>
        <v>0</v>
      </c>
      <c r="J133" s="31">
        <f>'сентябрь 2014г. по 6-10'!J133+'сентябрь 2014г. по 0,4'!J130</f>
        <v>0</v>
      </c>
      <c r="K133" s="31">
        <f>'сентябрь 2014г. по 6-10'!K133+'сентябрь 2014г. по 0,4'!K130</f>
        <v>0</v>
      </c>
      <c r="L133" s="31">
        <f>'сентябрь 2014г. по 6-10'!L133+'сентябрь 2014г. по 0,4'!L130</f>
        <v>0</v>
      </c>
      <c r="M133" s="31">
        <f>'сентябрь 2014г. по 6-10'!M133+'сентябрь 2014г. по 0,4'!M130</f>
        <v>0</v>
      </c>
      <c r="N133" s="31">
        <f>'сентябрь 2014г. по 6-10'!N133+'сентябрь 2014г. по 0,4'!N130</f>
        <v>0</v>
      </c>
      <c r="O133" s="31">
        <f>'сентябрь 2014г. по 6-10'!O133+'сентябрь 2014г. по 0,4'!O130</f>
        <v>0</v>
      </c>
      <c r="P133" s="31">
        <f>'сентябрь 2014г. по 6-10'!P133+'сентябрь 2014г. по 0,4'!P130</f>
        <v>0</v>
      </c>
      <c r="Q133" s="31">
        <f>'сентябрь 2014г. по 6-10'!Q133+'сентябрь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'сентябрь 2014г. по 6-10'!D134+'сентябрь 2014г. по 0,4'!D131</f>
        <v>0</v>
      </c>
      <c r="E134" s="31">
        <f>'сентябрь 2014г. по 6-10'!E134+'сентябрь 2014г. по 0,4'!E131</f>
        <v>0</v>
      </c>
      <c r="F134" s="31">
        <f>'сентябрь 2014г. по 6-10'!F134+'сентябрь 2014г. по 0,4'!F131</f>
        <v>0</v>
      </c>
      <c r="G134" s="31">
        <f>'сентябрь 2014г. по 6-10'!G134+'сентябрь 2014г. по 0,4'!G131</f>
        <v>0</v>
      </c>
      <c r="H134" s="31">
        <f>'сентябрь 2014г. по 6-10'!H134+'сентябрь 2014г. по 0,4'!H131</f>
        <v>0</v>
      </c>
      <c r="I134" s="31">
        <f>'сентябрь 2014г. по 6-10'!I134+'сентябрь 2014г. по 0,4'!I131</f>
        <v>0</v>
      </c>
      <c r="J134" s="31">
        <f>'сентябрь 2014г. по 6-10'!J134+'сентябрь 2014г. по 0,4'!J131</f>
        <v>16</v>
      </c>
      <c r="K134" s="31">
        <f>'сентябрь 2014г. по 6-10'!K134+'сентябрь 2014г. по 0,4'!K131</f>
        <v>87</v>
      </c>
      <c r="L134" s="31">
        <f>'сентябрь 2014г. по 6-10'!L134+'сентябрь 2014г. по 0,4'!L131</f>
        <v>0</v>
      </c>
      <c r="M134" s="31">
        <f>'сентябрь 2014г. по 6-10'!M134+'сентябрь 2014г. по 0,4'!M131</f>
        <v>0</v>
      </c>
      <c r="N134" s="31">
        <f>'сентябрь 2014г. по 6-10'!N134+'сентябрь 2014г. по 0,4'!N131</f>
        <v>0</v>
      </c>
      <c r="O134" s="31">
        <f>'сентябрь 2014г. по 6-10'!O134+'сентябрь 2014г. по 0,4'!O131</f>
        <v>0</v>
      </c>
      <c r="P134" s="31">
        <f>'сентябрь 2014г. по 6-10'!P134+'сентябрь 2014г. по 0,4'!P131</f>
        <v>0</v>
      </c>
      <c r="Q134" s="31">
        <f>'сентябрь 2014г. по 6-10'!Q134+'сентябрь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'сентябрь 2014г. по 6-10'!D135+'сентябрь 2014г. по 0,4'!D132</f>
        <v>3</v>
      </c>
      <c r="E135" s="31">
        <f>'сентябрь 2014г. по 6-10'!E135+'сентябрь 2014г. по 0,4'!E132</f>
        <v>113</v>
      </c>
      <c r="F135" s="31">
        <f>'сентябрь 2014г. по 6-10'!F135+'сентябрь 2014г. по 0,4'!F132</f>
        <v>3</v>
      </c>
      <c r="G135" s="31">
        <f>'сентябрь 2014г. по 6-10'!G135+'сентябрь 2014г. по 0,4'!G132</f>
        <v>113</v>
      </c>
      <c r="H135" s="31">
        <f>'сентябрь 2014г. по 6-10'!H135+'сентябрь 2014г. по 0,4'!H132</f>
        <v>0</v>
      </c>
      <c r="I135" s="31">
        <f>'сентябрь 2014г. по 6-10'!I135+'сентябрь 2014г. по 0,4'!I132</f>
        <v>0</v>
      </c>
      <c r="J135" s="31">
        <f>'сентябрь 2014г. по 6-10'!J135+'сентябрь 2014г. по 0,4'!J132</f>
        <v>0</v>
      </c>
      <c r="K135" s="31">
        <f>'сентябрь 2014г. по 6-10'!K135+'сентябрь 2014г. по 0,4'!K132</f>
        <v>0</v>
      </c>
      <c r="L135" s="31">
        <f>'сентябрь 2014г. по 6-10'!L135+'сентябрь 2014г. по 0,4'!L132</f>
        <v>0</v>
      </c>
      <c r="M135" s="31">
        <f>'сентябрь 2014г. по 6-10'!M135+'сентябрь 2014г. по 0,4'!M132</f>
        <v>0</v>
      </c>
      <c r="N135" s="31">
        <f>'сентябрь 2014г. по 6-10'!N135+'сентябрь 2014г. по 0,4'!N132</f>
        <v>0</v>
      </c>
      <c r="O135" s="31">
        <f>'сентябрь 2014г. по 6-10'!O135+'сентябрь 2014г. по 0,4'!O132</f>
        <v>0</v>
      </c>
      <c r="P135" s="31">
        <f>'сентябрь 2014г. по 6-10'!P135+'сентябрь 2014г. по 0,4'!P132</f>
        <v>0</v>
      </c>
      <c r="Q135" s="31">
        <f>'сентябрь 2014г. по 6-10'!Q135+'сентябрь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'сентябрь 2014г. по 6-10'!D136+'сентябрь 2014г. по 0,4'!D133</f>
        <v>4</v>
      </c>
      <c r="E136" s="31">
        <f>'сентябрь 2014г. по 6-10'!E136+'сентябрь 2014г. по 0,4'!E133</f>
        <v>354</v>
      </c>
      <c r="F136" s="31">
        <f>'сентябрь 2014г. по 6-10'!F136+'сентябрь 2014г. по 0,4'!F133</f>
        <v>2</v>
      </c>
      <c r="G136" s="31">
        <f>'сентябрь 2014г. по 6-10'!G136+'сентябрь 2014г. по 0,4'!G133</f>
        <v>18</v>
      </c>
      <c r="H136" s="31">
        <f>'сентябрь 2014г. по 6-10'!H136+'сентябрь 2014г. по 0,4'!H133</f>
        <v>0</v>
      </c>
      <c r="I136" s="31">
        <f>'сентябрь 2014г. по 6-10'!I136+'сентябрь 2014г. по 0,4'!I133</f>
        <v>0</v>
      </c>
      <c r="J136" s="31">
        <f>'сентябрь 2014г. по 6-10'!J136+'сентябрь 2014г. по 0,4'!J133</f>
        <v>0</v>
      </c>
      <c r="K136" s="31">
        <f>'сентябрь 2014г. по 6-10'!K136+'сентябрь 2014г. по 0,4'!K133</f>
        <v>0</v>
      </c>
      <c r="L136" s="31">
        <f>'сентябрь 2014г. по 6-10'!L136+'сентябрь 2014г. по 0,4'!L133</f>
        <v>0</v>
      </c>
      <c r="M136" s="31">
        <f>'сентябрь 2014г. по 6-10'!M136+'сентябрь 2014г. по 0,4'!M133</f>
        <v>0</v>
      </c>
      <c r="N136" s="31">
        <f>'сентябрь 2014г. по 6-10'!N136+'сентябрь 2014г. по 0,4'!N133</f>
        <v>0</v>
      </c>
      <c r="O136" s="31">
        <f>'сентябрь 2014г. по 6-10'!O136+'сентябрь 2014г. по 0,4'!O133</f>
        <v>0</v>
      </c>
      <c r="P136" s="31">
        <f>'сентябрь 2014г. по 6-10'!P136+'сентябрь 2014г. по 0,4'!P133</f>
        <v>0</v>
      </c>
      <c r="Q136" s="31">
        <f>'сентябрь 2014г. по 6-10'!Q136+'сентябрь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'сентябрь 2014г. по 6-10'!D137+'сентябрь 2014г. по 0,4'!D134</f>
        <v>0</v>
      </c>
      <c r="E137" s="31">
        <f>'сентябрь 2014г. по 6-10'!E137+'сентябрь 2014г. по 0,4'!E134</f>
        <v>0</v>
      </c>
      <c r="F137" s="31">
        <f>'сентябрь 2014г. по 6-10'!F137+'сентябрь 2014г. по 0,4'!F134</f>
        <v>0</v>
      </c>
      <c r="G137" s="31">
        <f>'сентябрь 2014г. по 6-10'!G137+'сентябрь 2014г. по 0,4'!G134</f>
        <v>0</v>
      </c>
      <c r="H137" s="31">
        <f>'сентябрь 2014г. по 6-10'!H137+'сентябрь 2014г. по 0,4'!H134</f>
        <v>0</v>
      </c>
      <c r="I137" s="31">
        <f>'сентябрь 2014г. по 6-10'!I137+'сентябрь 2014г. по 0,4'!I134</f>
        <v>0</v>
      </c>
      <c r="J137" s="31">
        <f>'сентябрь 2014г. по 6-10'!J137+'сентябрь 2014г. по 0,4'!J134</f>
        <v>0</v>
      </c>
      <c r="K137" s="31">
        <f>'сентябрь 2014г. по 6-10'!K137+'сентябрь 2014г. по 0,4'!K134</f>
        <v>0</v>
      </c>
      <c r="L137" s="31">
        <f>'сентябрь 2014г. по 6-10'!L137+'сентябрь 2014г. по 0,4'!L134</f>
        <v>0</v>
      </c>
      <c r="M137" s="31">
        <f>'сентябрь 2014г. по 6-10'!M137+'сентябрь 2014г. по 0,4'!M134</f>
        <v>0</v>
      </c>
      <c r="N137" s="31">
        <f>'сентябрь 2014г. по 6-10'!N137+'сентябрь 2014г. по 0,4'!N134</f>
        <v>0</v>
      </c>
      <c r="O137" s="31">
        <f>'сентябрь 2014г. по 6-10'!O137+'сентябрь 2014г. по 0,4'!O134</f>
        <v>0</v>
      </c>
      <c r="P137" s="31">
        <f>'сентябрь 2014г. по 6-10'!P137+'сентябрь 2014г. по 0,4'!P134</f>
        <v>0</v>
      </c>
      <c r="Q137" s="31">
        <f>'сентябрь 2014г. по 6-10'!Q137+'сентябрь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'сентябрь 2014г. по 6-10'!D138+'сентябрь 2014г. по 0,4'!D135</f>
        <v>0</v>
      </c>
      <c r="E138" s="31">
        <f>'сентябрь 2014г. по 6-10'!E138+'сентябрь 2014г. по 0,4'!E135</f>
        <v>0</v>
      </c>
      <c r="F138" s="31">
        <f>'сентябрь 2014г. по 6-10'!F138+'сентябрь 2014г. по 0,4'!F135</f>
        <v>0</v>
      </c>
      <c r="G138" s="31">
        <f>'сентябрь 2014г. по 6-10'!G138+'сентябрь 2014г. по 0,4'!G135</f>
        <v>0</v>
      </c>
      <c r="H138" s="31">
        <f>'сентябрь 2014г. по 6-10'!H138+'сентябрь 2014г. по 0,4'!H135</f>
        <v>0</v>
      </c>
      <c r="I138" s="31">
        <f>'сентябрь 2014г. по 6-10'!I138+'сентябрь 2014г. по 0,4'!I135</f>
        <v>0</v>
      </c>
      <c r="J138" s="31">
        <f>'сентябрь 2014г. по 6-10'!J138+'сентябрь 2014г. по 0,4'!J135</f>
        <v>0</v>
      </c>
      <c r="K138" s="31">
        <f>'сентябрь 2014г. по 6-10'!K138+'сентябрь 2014г. по 0,4'!K135</f>
        <v>0</v>
      </c>
      <c r="L138" s="31">
        <f>'сентябрь 2014г. по 6-10'!L138+'сентябрь 2014г. по 0,4'!L135</f>
        <v>0</v>
      </c>
      <c r="M138" s="31">
        <f>'сентябрь 2014г. по 6-10'!M138+'сентябрь 2014г. по 0,4'!M135</f>
        <v>0</v>
      </c>
      <c r="N138" s="31">
        <f>'сентябрь 2014г. по 6-10'!N138+'сентябрь 2014г. по 0,4'!N135</f>
        <v>0</v>
      </c>
      <c r="O138" s="31">
        <f>'сентябрь 2014г. по 6-10'!O138+'сентябрь 2014г. по 0,4'!O135</f>
        <v>0</v>
      </c>
      <c r="P138" s="31">
        <f>'сентябрь 2014г. по 6-10'!P138+'сентябрь 2014г. по 0,4'!P135</f>
        <v>0</v>
      </c>
      <c r="Q138" s="31">
        <f>'сентябрь 2014г. по 6-10'!Q138+'сентябрь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'сентябрь 2014г. по 6-10'!D139+'сентябрь 2014г. по 0,4'!D136</f>
        <v>2</v>
      </c>
      <c r="E139" s="31">
        <f>'сентябрь 2014г. по 6-10'!E139+'сентябрь 2014г. по 0,4'!E136</f>
        <v>155</v>
      </c>
      <c r="F139" s="31">
        <f>'сентябрь 2014г. по 6-10'!F139+'сентябрь 2014г. по 0,4'!F136</f>
        <v>1</v>
      </c>
      <c r="G139" s="31">
        <f>'сентябрь 2014г. по 6-10'!G139+'сентябрь 2014г. по 0,4'!G136</f>
        <v>55</v>
      </c>
      <c r="H139" s="31">
        <f>'сентябрь 2014г. по 6-10'!H139+'сентябрь 2014г. по 0,4'!H136</f>
        <v>0</v>
      </c>
      <c r="I139" s="31">
        <f>'сентябрь 2014г. по 6-10'!I139+'сентябрь 2014г. по 0,4'!I136</f>
        <v>0</v>
      </c>
      <c r="J139" s="31">
        <f>'сентябрь 2014г. по 6-10'!J139+'сентябрь 2014г. по 0,4'!J136</f>
        <v>0</v>
      </c>
      <c r="K139" s="31">
        <f>'сентябрь 2014г. по 6-10'!K139+'сентябрь 2014г. по 0,4'!K136</f>
        <v>0</v>
      </c>
      <c r="L139" s="31">
        <f>'сентябрь 2014г. по 6-10'!L139+'сентябрь 2014г. по 0,4'!L136</f>
        <v>0</v>
      </c>
      <c r="M139" s="31">
        <f>'сентябрь 2014г. по 6-10'!M139+'сентябрь 2014г. по 0,4'!M136</f>
        <v>0</v>
      </c>
      <c r="N139" s="31">
        <f>'сентябрь 2014г. по 6-10'!N139+'сентябрь 2014г. по 0,4'!N136</f>
        <v>0</v>
      </c>
      <c r="O139" s="31">
        <f>'сентябрь 2014г. по 6-10'!O139+'сентябрь 2014г. по 0,4'!O136</f>
        <v>0</v>
      </c>
      <c r="P139" s="31">
        <f>'сентябрь 2014г. по 6-10'!P139+'сентябрь 2014г. по 0,4'!P136</f>
        <v>0</v>
      </c>
      <c r="Q139" s="31">
        <f>'сентябрь 2014г. по 6-10'!Q139+'сентябрь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'сентябрь 2014г. по 6-10'!D140+'сентябрь 2014г. по 0,4'!D137</f>
        <v>0</v>
      </c>
      <c r="E140" s="31">
        <f>'сентябрь 2014г. по 6-10'!E140+'сентябрь 2014г. по 0,4'!E137</f>
        <v>0</v>
      </c>
      <c r="F140" s="31">
        <f>'сентябрь 2014г. по 6-10'!F140+'сентябрь 2014г. по 0,4'!F137</f>
        <v>0</v>
      </c>
      <c r="G140" s="31">
        <f>'сентябрь 2014г. по 6-10'!G140+'сентябрь 2014г. по 0,4'!G137</f>
        <v>0</v>
      </c>
      <c r="H140" s="31">
        <f>'сентябрь 2014г. по 6-10'!H140+'сентябрь 2014г. по 0,4'!H137</f>
        <v>0</v>
      </c>
      <c r="I140" s="31">
        <f>'сентябрь 2014г. по 6-10'!I140+'сентябрь 2014г. по 0,4'!I137</f>
        <v>0</v>
      </c>
      <c r="J140" s="31">
        <f>'сентябрь 2014г. по 6-10'!J140+'сентябрь 2014г. по 0,4'!J137</f>
        <v>0</v>
      </c>
      <c r="K140" s="31">
        <f>'сентябрь 2014г. по 6-10'!K140+'сентябрь 2014г. по 0,4'!K137</f>
        <v>0</v>
      </c>
      <c r="L140" s="31">
        <f>'сентябрь 2014г. по 6-10'!L140+'сентябрь 2014г. по 0,4'!L137</f>
        <v>0</v>
      </c>
      <c r="M140" s="31">
        <f>'сентябрь 2014г. по 6-10'!M140+'сентябрь 2014г. по 0,4'!M137</f>
        <v>0</v>
      </c>
      <c r="N140" s="31">
        <f>'сентябрь 2014г. по 6-10'!N140+'сентябрь 2014г. по 0,4'!N137</f>
        <v>0</v>
      </c>
      <c r="O140" s="31">
        <f>'сентябрь 2014г. по 6-10'!O140+'сентябрь 2014г. по 0,4'!O137</f>
        <v>0</v>
      </c>
      <c r="P140" s="31">
        <f>'сентябрь 2014г. по 6-10'!P140+'сентябрь 2014г. по 0,4'!P137</f>
        <v>0</v>
      </c>
      <c r="Q140" s="31">
        <f>'сентябрь 2014г. по 6-10'!Q140+'сентябрь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'сентябрь 2014г. по 6-10'!D141+'сентябрь 2014г. по 0,4'!D138</f>
        <v>1</v>
      </c>
      <c r="E141" s="31">
        <f>'сентябрь 2014г. по 6-10'!E141+'сентябрь 2014г. по 0,4'!E138</f>
        <v>120</v>
      </c>
      <c r="F141" s="31">
        <f>'сентябрь 2014г. по 6-10'!F141+'сентябрь 2014г. по 0,4'!F138</f>
        <v>1</v>
      </c>
      <c r="G141" s="31">
        <f>'сентябрь 2014г. по 6-10'!G141+'сентябрь 2014г. по 0,4'!G138</f>
        <v>10</v>
      </c>
      <c r="H141" s="31">
        <f>'сентябрь 2014г. по 6-10'!H141+'сентябрь 2014г. по 0,4'!H138</f>
        <v>0</v>
      </c>
      <c r="I141" s="31">
        <f>'сентябрь 2014г. по 6-10'!I141+'сентябрь 2014г. по 0,4'!I138</f>
        <v>0</v>
      </c>
      <c r="J141" s="31">
        <f>'сентябрь 2014г. по 6-10'!J141+'сентябрь 2014г. по 0,4'!J138</f>
        <v>0</v>
      </c>
      <c r="K141" s="31">
        <f>'сентябрь 2014г. по 6-10'!K141+'сентябрь 2014г. по 0,4'!K138</f>
        <v>0</v>
      </c>
      <c r="L141" s="31">
        <f>'сентябрь 2014г. по 6-10'!L141+'сентябрь 2014г. по 0,4'!L138</f>
        <v>0</v>
      </c>
      <c r="M141" s="31">
        <f>'сентябрь 2014г. по 6-10'!M141+'сентябрь 2014г. по 0,4'!M138</f>
        <v>0</v>
      </c>
      <c r="N141" s="31">
        <f>'сентябрь 2014г. по 6-10'!N141+'сентябрь 2014г. по 0,4'!N138</f>
        <v>0</v>
      </c>
      <c r="O141" s="31">
        <f>'сентябрь 2014г. по 6-10'!O141+'сентябрь 2014г. по 0,4'!O138</f>
        <v>0</v>
      </c>
      <c r="P141" s="31">
        <f>'сентябрь 2014г. по 6-10'!P141+'сентябрь 2014г. по 0,4'!P138</f>
        <v>0</v>
      </c>
      <c r="Q141" s="31">
        <f>'сентябрь 2014г. по 6-10'!Q141+'сентябрь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'сентябрь 2014г. по 6-10'!D142+'сентябрь 2014г. по 0,4'!D139</f>
        <v>11</v>
      </c>
      <c r="E142" s="31">
        <f>'сентябрь 2014г. по 6-10'!E142+'сентябрь 2014г. по 0,4'!E139</f>
        <v>91</v>
      </c>
      <c r="F142" s="31">
        <f>'сентябрь 2014г. по 6-10'!F142+'сентябрь 2014г. по 0,4'!F139</f>
        <v>11</v>
      </c>
      <c r="G142" s="31">
        <f>'сентябрь 2014г. по 6-10'!G142+'сентябрь 2014г. по 0,4'!G139</f>
        <v>91</v>
      </c>
      <c r="H142" s="31">
        <f>'сентябрь 2014г. по 6-10'!H142+'сентябрь 2014г. по 0,4'!H139</f>
        <v>0</v>
      </c>
      <c r="I142" s="31">
        <f>'сентябрь 2014г. по 6-10'!I142+'сентябрь 2014г. по 0,4'!I139</f>
        <v>0</v>
      </c>
      <c r="J142" s="31">
        <f>'сентябрь 2014г. по 6-10'!J142+'сентябрь 2014г. по 0,4'!J139</f>
        <v>0</v>
      </c>
      <c r="K142" s="31">
        <f>'сентябрь 2014г. по 6-10'!K142+'сентябрь 2014г. по 0,4'!K139</f>
        <v>0</v>
      </c>
      <c r="L142" s="31">
        <f>'сентябрь 2014г. по 6-10'!L142+'сентябрь 2014г. по 0,4'!L139</f>
        <v>0</v>
      </c>
      <c r="M142" s="31">
        <f>'сентябрь 2014г. по 6-10'!M142+'сентябрь 2014г. по 0,4'!M139</f>
        <v>0</v>
      </c>
      <c r="N142" s="31">
        <f>'сентябрь 2014г. по 6-10'!N142+'сентябрь 2014г. по 0,4'!N139</f>
        <v>0</v>
      </c>
      <c r="O142" s="31">
        <f>'сентябрь 2014г. по 6-10'!O142+'сентябрь 2014г. по 0,4'!O139</f>
        <v>0</v>
      </c>
      <c r="P142" s="31">
        <f>'сентябрь 2014г. по 6-10'!P142+'сентябрь 2014г. по 0,4'!P139</f>
        <v>0</v>
      </c>
      <c r="Q142" s="31">
        <f>'сентябрь 2014г. по 6-10'!Q142+'сентябрь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'сентябрь 2014г. по 6-10'!D143+'сентябрь 2014г. по 0,4'!D140</f>
        <v>4</v>
      </c>
      <c r="E143" s="31">
        <f>'сентябрь 2014г. по 6-10'!E143+'сентябрь 2014г. по 0,4'!E140</f>
        <v>110</v>
      </c>
      <c r="F143" s="31">
        <f>'сентябрь 2014г. по 6-10'!F143+'сентябрь 2014г. по 0,4'!F140</f>
        <v>3</v>
      </c>
      <c r="G143" s="31">
        <f>'сентябрь 2014г. по 6-10'!G143+'сентябрь 2014г. по 0,4'!G140</f>
        <v>30</v>
      </c>
      <c r="H143" s="31">
        <f>'сентябрь 2014г. по 6-10'!H143+'сентябрь 2014г. по 0,4'!H140</f>
        <v>0</v>
      </c>
      <c r="I143" s="31">
        <f>'сентябрь 2014г. по 6-10'!I143+'сентябрь 2014г. по 0,4'!I140</f>
        <v>0</v>
      </c>
      <c r="J143" s="31">
        <f>'сентябрь 2014г. по 6-10'!J143+'сентябрь 2014г. по 0,4'!J140</f>
        <v>0</v>
      </c>
      <c r="K143" s="31">
        <f>'сентябрь 2014г. по 6-10'!K143+'сентябрь 2014г. по 0,4'!K140</f>
        <v>0</v>
      </c>
      <c r="L143" s="31">
        <f>'сентябрь 2014г. по 6-10'!L143+'сентябрь 2014г. по 0,4'!L140</f>
        <v>0</v>
      </c>
      <c r="M143" s="31">
        <f>'сентябрь 2014г. по 6-10'!M143+'сентябрь 2014г. по 0,4'!M140</f>
        <v>0</v>
      </c>
      <c r="N143" s="31">
        <f>'сентябрь 2014г. по 6-10'!N143+'сентябрь 2014г. по 0,4'!N140</f>
        <v>0</v>
      </c>
      <c r="O143" s="31">
        <f>'сентябрь 2014г. по 6-10'!O143+'сентябрь 2014г. по 0,4'!O140</f>
        <v>0</v>
      </c>
      <c r="P143" s="31">
        <f>'сентябрь 2014г. по 6-10'!P143+'сентябрь 2014г. по 0,4'!P140</f>
        <v>0</v>
      </c>
      <c r="Q143" s="31">
        <f>'сентябрь 2014г. по 6-10'!Q143+'сентябрь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'сентябрь 2014г. по 6-10'!D144+'сентябрь 2014г. по 0,4'!D141</f>
        <v>0</v>
      </c>
      <c r="E144" s="31">
        <f>'сентябрь 2014г. по 6-10'!E144+'сентябрь 2014г. по 0,4'!E141</f>
        <v>0</v>
      </c>
      <c r="F144" s="31">
        <f>'сентябрь 2014г. по 6-10'!F144+'сентябрь 2014г. по 0,4'!F141</f>
        <v>0</v>
      </c>
      <c r="G144" s="31">
        <f>'сентябрь 2014г. по 6-10'!G144+'сентябрь 2014г. по 0,4'!G141</f>
        <v>0</v>
      </c>
      <c r="H144" s="31">
        <f>'сентябрь 2014г. по 6-10'!H144+'сентябрь 2014г. по 0,4'!H141</f>
        <v>0</v>
      </c>
      <c r="I144" s="31">
        <f>'сентябрь 2014г. по 6-10'!I144+'сентябрь 2014г. по 0,4'!I141</f>
        <v>0</v>
      </c>
      <c r="J144" s="31">
        <f>'сентябрь 2014г. по 6-10'!J144+'сентябрь 2014г. по 0,4'!J141</f>
        <v>0</v>
      </c>
      <c r="K144" s="31">
        <f>'сентябрь 2014г. по 6-10'!K144+'сентябрь 2014г. по 0,4'!K141</f>
        <v>0</v>
      </c>
      <c r="L144" s="31">
        <f>'сентябрь 2014г. по 6-10'!L144+'сентябрь 2014г. по 0,4'!L141</f>
        <v>0</v>
      </c>
      <c r="M144" s="31">
        <f>'сентябрь 2014г. по 6-10'!M144+'сентябрь 2014г. по 0,4'!M141</f>
        <v>0</v>
      </c>
      <c r="N144" s="31">
        <f>'сентябрь 2014г. по 6-10'!N144+'сентябрь 2014г. по 0,4'!N141</f>
        <v>0</v>
      </c>
      <c r="O144" s="31">
        <f>'сентябрь 2014г. по 6-10'!O144+'сентябрь 2014г. по 0,4'!O141</f>
        <v>0</v>
      </c>
      <c r="P144" s="31">
        <f>'сентябрь 2014г. по 6-10'!P144+'сентябрь 2014г. по 0,4'!P141</f>
        <v>0</v>
      </c>
      <c r="Q144" s="31">
        <f>'сентябрь 2014г. по 6-10'!Q144+'сентябрь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'сентябрь 2014г. по 6-10'!D145+'сентябрь 2014г. по 0,4'!D142</f>
        <v>3</v>
      </c>
      <c r="E145" s="31">
        <f>'сентябрь 2014г. по 6-10'!E145+'сентябрь 2014г. по 0,4'!E142</f>
        <v>34</v>
      </c>
      <c r="F145" s="31">
        <f>'сентябрь 2014г. по 6-10'!F145+'сентябрь 2014г. по 0,4'!F142</f>
        <v>3</v>
      </c>
      <c r="G145" s="31">
        <f>'сентябрь 2014г. по 6-10'!G145+'сентябрь 2014г. по 0,4'!G142</f>
        <v>34</v>
      </c>
      <c r="H145" s="31">
        <f>'сентябрь 2014г. по 6-10'!H145+'сентябрь 2014г. по 0,4'!H142</f>
        <v>0</v>
      </c>
      <c r="I145" s="31">
        <f>'сентябрь 2014г. по 6-10'!I145+'сентябрь 2014г. по 0,4'!I142</f>
        <v>0</v>
      </c>
      <c r="J145" s="31">
        <f>'сентябрь 2014г. по 6-10'!J145+'сентябрь 2014г. по 0,4'!J142</f>
        <v>0</v>
      </c>
      <c r="K145" s="31">
        <f>'сентябрь 2014г. по 6-10'!K145+'сентябрь 2014г. по 0,4'!K142</f>
        <v>0</v>
      </c>
      <c r="L145" s="31">
        <f>'сентябрь 2014г. по 6-10'!L145+'сентябрь 2014г. по 0,4'!L142</f>
        <v>0</v>
      </c>
      <c r="M145" s="31">
        <f>'сентябрь 2014г. по 6-10'!M145+'сентябрь 2014г. по 0,4'!M142</f>
        <v>0</v>
      </c>
      <c r="N145" s="31">
        <f>'сентябрь 2014г. по 6-10'!N145+'сентябрь 2014г. по 0,4'!N142</f>
        <v>0</v>
      </c>
      <c r="O145" s="31">
        <f>'сентябрь 2014г. по 6-10'!O145+'сентябрь 2014г. по 0,4'!O142</f>
        <v>0</v>
      </c>
      <c r="P145" s="31">
        <f>'сентябрь 2014г. по 6-10'!P145+'сентябрь 2014г. по 0,4'!P142</f>
        <v>0</v>
      </c>
      <c r="Q145" s="31">
        <f>'сентябрь 2014г. по 6-10'!Q145+'сентябрь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'сентябрь 2014г. по 6-10'!D146+'сентябрь 2014г. по 0,4'!D143</f>
        <v>1</v>
      </c>
      <c r="E146" s="31">
        <f>'сентябрь 2014г. по 6-10'!E146+'сентябрь 2014г. по 0,4'!E143</f>
        <v>12</v>
      </c>
      <c r="F146" s="31">
        <f>'сентябрь 2014г. по 6-10'!F146+'сентябрь 2014г. по 0,4'!F143</f>
        <v>1</v>
      </c>
      <c r="G146" s="31">
        <f>'сентябрь 2014г. по 6-10'!G146+'сентябрь 2014г. по 0,4'!G143</f>
        <v>12</v>
      </c>
      <c r="H146" s="31">
        <f>'сентябрь 2014г. по 6-10'!H146+'сентябрь 2014г. по 0,4'!H143</f>
        <v>0</v>
      </c>
      <c r="I146" s="31">
        <f>'сентябрь 2014г. по 6-10'!I146+'сентябрь 2014г. по 0,4'!I143</f>
        <v>0</v>
      </c>
      <c r="J146" s="31">
        <f>'сентябрь 2014г. по 6-10'!J146+'сентябрь 2014г. по 0,4'!J143</f>
        <v>0</v>
      </c>
      <c r="K146" s="31">
        <f>'сентябрь 2014г. по 6-10'!K146+'сентябрь 2014г. по 0,4'!K143</f>
        <v>0</v>
      </c>
      <c r="L146" s="31">
        <f>'сентябрь 2014г. по 6-10'!L146+'сентябрь 2014г. по 0,4'!L143</f>
        <v>0</v>
      </c>
      <c r="M146" s="31">
        <f>'сентябрь 2014г. по 6-10'!M146+'сентябрь 2014г. по 0,4'!M143</f>
        <v>0</v>
      </c>
      <c r="N146" s="31">
        <f>'сентябрь 2014г. по 6-10'!N146+'сентябрь 2014г. по 0,4'!N143</f>
        <v>0</v>
      </c>
      <c r="O146" s="31">
        <f>'сентябрь 2014г. по 6-10'!O146+'сентябрь 2014г. по 0,4'!O143</f>
        <v>0</v>
      </c>
      <c r="P146" s="31">
        <f>'сентябрь 2014г. по 6-10'!P146+'сентябрь 2014г. по 0,4'!P143</f>
        <v>0</v>
      </c>
      <c r="Q146" s="31">
        <f>'сентябрь 2014г. по 6-10'!Q146+'сентябрь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'сентябрь 2014г. по 6-10'!D147+'сентябрь 2014г. по 0,4'!D144</f>
        <v>19</v>
      </c>
      <c r="E147" s="31">
        <f>'сентябрь 2014г. по 6-10'!E147+'сентябрь 2014г. по 0,4'!E144</f>
        <v>194.7</v>
      </c>
      <c r="F147" s="31">
        <f>'сентябрь 2014г. по 6-10'!F147+'сентябрь 2014г. по 0,4'!F144</f>
        <v>18</v>
      </c>
      <c r="G147" s="31">
        <f>'сентябрь 2014г. по 6-10'!G147+'сентябрь 2014г. по 0,4'!G144</f>
        <v>94.7</v>
      </c>
      <c r="H147" s="31">
        <f>'сентябрь 2014г. по 6-10'!H147+'сентябрь 2014г. по 0,4'!H144</f>
        <v>0</v>
      </c>
      <c r="I147" s="31">
        <f>'сентябрь 2014г. по 6-10'!I147+'сентябрь 2014г. по 0,4'!I144</f>
        <v>0</v>
      </c>
      <c r="J147" s="31">
        <f>'сентябрь 2014г. по 6-10'!J147+'сентябрь 2014г. по 0,4'!J144</f>
        <v>0</v>
      </c>
      <c r="K147" s="31">
        <f>'сентябрь 2014г. по 6-10'!K147+'сентябрь 2014г. по 0,4'!K144</f>
        <v>0</v>
      </c>
      <c r="L147" s="31">
        <f>'сентябрь 2014г. по 6-10'!L147+'сентябрь 2014г. по 0,4'!L144</f>
        <v>0</v>
      </c>
      <c r="M147" s="31">
        <f>'сентябрь 2014г. по 6-10'!M147+'сентябрь 2014г. по 0,4'!M144</f>
        <v>0</v>
      </c>
      <c r="N147" s="31">
        <f>'сентябрь 2014г. по 6-10'!N147+'сентябрь 2014г. по 0,4'!N144</f>
        <v>0</v>
      </c>
      <c r="O147" s="31">
        <f>'сентябрь 2014г. по 6-10'!O147+'сентябрь 2014г. по 0,4'!O144</f>
        <v>0</v>
      </c>
      <c r="P147" s="31">
        <f>'сентябрь 2014г. по 6-10'!P147+'сентябрь 2014г. по 0,4'!P144</f>
        <v>0</v>
      </c>
      <c r="Q147" s="31">
        <f>'сентябрь 2014г. по 6-10'!Q147+'сентябрь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'сентябрь 2014г. по 6-10'!D148+'сентябрь 2014г. по 0,4'!D145</f>
        <v>5</v>
      </c>
      <c r="E148" s="31">
        <f>'сентябрь 2014г. по 6-10'!E148+'сентябрь 2014г. по 0,4'!E145</f>
        <v>33</v>
      </c>
      <c r="F148" s="31">
        <f>'сентябрь 2014г. по 6-10'!F148+'сентябрь 2014г. по 0,4'!F145</f>
        <v>4</v>
      </c>
      <c r="G148" s="31">
        <f>'сентябрь 2014г. по 6-10'!G148+'сентябрь 2014г. по 0,4'!G145</f>
        <v>23</v>
      </c>
      <c r="H148" s="31">
        <f>'сентябрь 2014г. по 6-10'!H148+'сентябрь 2014г. по 0,4'!H145</f>
        <v>0</v>
      </c>
      <c r="I148" s="31">
        <f>'сентябрь 2014г. по 6-10'!I148+'сентябрь 2014г. по 0,4'!I145</f>
        <v>0</v>
      </c>
      <c r="J148" s="31">
        <f>'сентябрь 2014г. по 6-10'!J148+'сентябрь 2014г. по 0,4'!J145</f>
        <v>1</v>
      </c>
      <c r="K148" s="31">
        <f>'сентябрь 2014г. по 6-10'!K148+'сентябрь 2014г. по 0,4'!K145</f>
        <v>5</v>
      </c>
      <c r="L148" s="31">
        <f>'сентябрь 2014г. по 6-10'!L148+'сентябрь 2014г. по 0,4'!L145</f>
        <v>0</v>
      </c>
      <c r="M148" s="31">
        <f>'сентябрь 2014г. по 6-10'!M148+'сентябрь 2014г. по 0,4'!M145</f>
        <v>0</v>
      </c>
      <c r="N148" s="31">
        <f>'сентябрь 2014г. по 6-10'!N148+'сентябрь 2014г. по 0,4'!N145</f>
        <v>0</v>
      </c>
      <c r="O148" s="31">
        <f>'сентябрь 2014г. по 6-10'!O148+'сентябрь 2014г. по 0,4'!O145</f>
        <v>0</v>
      </c>
      <c r="P148" s="31">
        <f>'сентябрь 2014г. по 6-10'!P148+'сентябрь 2014г. по 0,4'!P145</f>
        <v>0</v>
      </c>
      <c r="Q148" s="31">
        <f>'сентябрь 2014г. по 6-10'!Q148+'сентябрь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'сентябрь 2014г. по 6-10'!D149+'сентябрь 2014г. по 0,4'!D146</f>
        <v>3</v>
      </c>
      <c r="E149" s="31">
        <f>'сентябрь 2014г. по 6-10'!E149+'сентябрь 2014г. по 0,4'!E146</f>
        <v>8.5</v>
      </c>
      <c r="F149" s="31">
        <f>'сентябрь 2014г. по 6-10'!F149+'сентябрь 2014г. по 0,4'!F146</f>
        <v>3</v>
      </c>
      <c r="G149" s="31">
        <f>'сентябрь 2014г. по 6-10'!G149+'сентябрь 2014г. по 0,4'!G146</f>
        <v>8.5</v>
      </c>
      <c r="H149" s="31">
        <f>'сентябрь 2014г. по 6-10'!H149+'сентябрь 2014г. по 0,4'!H146</f>
        <v>0</v>
      </c>
      <c r="I149" s="31">
        <f>'сентябрь 2014г. по 6-10'!I149+'сентябрь 2014г. по 0,4'!I146</f>
        <v>0</v>
      </c>
      <c r="J149" s="31">
        <f>'сентябрь 2014г. по 6-10'!J149+'сентябрь 2014г. по 0,4'!J146</f>
        <v>0</v>
      </c>
      <c r="K149" s="31">
        <f>'сентябрь 2014г. по 6-10'!K149+'сентябрь 2014г. по 0,4'!K146</f>
        <v>0</v>
      </c>
      <c r="L149" s="31">
        <f>'сентябрь 2014г. по 6-10'!L149+'сентябрь 2014г. по 0,4'!L146</f>
        <v>0</v>
      </c>
      <c r="M149" s="31">
        <f>'сентябрь 2014г. по 6-10'!M149+'сентябрь 2014г. по 0,4'!M146</f>
        <v>0</v>
      </c>
      <c r="N149" s="31">
        <f>'сентябрь 2014г. по 6-10'!N149+'сентябрь 2014г. по 0,4'!N146</f>
        <v>0</v>
      </c>
      <c r="O149" s="31">
        <f>'сентябрь 2014г. по 6-10'!O149+'сентябрь 2014г. по 0,4'!O146</f>
        <v>0</v>
      </c>
      <c r="P149" s="31">
        <f>'сентябрь 2014г. по 6-10'!P149+'сентябрь 2014г. по 0,4'!P146</f>
        <v>0</v>
      </c>
      <c r="Q149" s="31">
        <f>'сентябрь 2014г. по 6-10'!Q149+'сентябрь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'сентябрь 2014г. по 6-10'!D150+'сентябрь 2014г. по 0,4'!D147</f>
        <v>11</v>
      </c>
      <c r="E150" s="31">
        <f>'сентябрь 2014г. по 6-10'!E150+'сентябрь 2014г. по 0,4'!E147</f>
        <v>102.5</v>
      </c>
      <c r="F150" s="31">
        <f>'сентябрь 2014г. по 6-10'!F150+'сентябрь 2014г. по 0,4'!F147</f>
        <v>11</v>
      </c>
      <c r="G150" s="31">
        <f>'сентябрь 2014г. по 6-10'!G150+'сентябрь 2014г. по 0,4'!G147</f>
        <v>102.5</v>
      </c>
      <c r="H150" s="31">
        <f>'сентябрь 2014г. по 6-10'!H150+'сентябрь 2014г. по 0,4'!H147</f>
        <v>0</v>
      </c>
      <c r="I150" s="31">
        <f>'сентябрь 2014г. по 6-10'!I150+'сентябрь 2014г. по 0,4'!I147</f>
        <v>0</v>
      </c>
      <c r="J150" s="31">
        <f>'сентябрь 2014г. по 6-10'!J150+'сентябрь 2014г. по 0,4'!J147</f>
        <v>0</v>
      </c>
      <c r="K150" s="31">
        <f>'сентябрь 2014г. по 6-10'!K150+'сентябрь 2014г. по 0,4'!K147</f>
        <v>0</v>
      </c>
      <c r="L150" s="31">
        <f>'сентябрь 2014г. по 6-10'!L150+'сентябрь 2014г. по 0,4'!L147</f>
        <v>0</v>
      </c>
      <c r="M150" s="31">
        <f>'сентябрь 2014г. по 6-10'!M150+'сентябрь 2014г. по 0,4'!M147</f>
        <v>0</v>
      </c>
      <c r="N150" s="31">
        <f>'сентябрь 2014г. по 6-10'!N150+'сентябрь 2014г. по 0,4'!N147</f>
        <v>0</v>
      </c>
      <c r="O150" s="31">
        <f>'сентябрь 2014г. по 6-10'!O150+'сентябрь 2014г. по 0,4'!O147</f>
        <v>0</v>
      </c>
      <c r="P150" s="31">
        <f>'сентябрь 2014г. по 6-10'!P150+'сентябрь 2014г. по 0,4'!P147</f>
        <v>0</v>
      </c>
      <c r="Q150" s="31">
        <f>'сентябрь 2014г. по 6-10'!Q150+'сентябрь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'сентябрь 2014г. по 6-10'!D151+'сентябрь 2014г. по 0,4'!D148</f>
        <v>1</v>
      </c>
      <c r="E151" s="31">
        <f>'сентябрь 2014г. по 6-10'!E151+'сентябрь 2014г. по 0,4'!E148</f>
        <v>3</v>
      </c>
      <c r="F151" s="31">
        <f>'сентябрь 2014г. по 6-10'!F151+'сентябрь 2014г. по 0,4'!F148</f>
        <v>1</v>
      </c>
      <c r="G151" s="31">
        <f>'сентябрь 2014г. по 6-10'!G151+'сентябрь 2014г. по 0,4'!G148</f>
        <v>3</v>
      </c>
      <c r="H151" s="31">
        <f>'сентябрь 2014г. по 6-10'!H151+'сентябрь 2014г. по 0,4'!H148</f>
        <v>0</v>
      </c>
      <c r="I151" s="31">
        <f>'сентябрь 2014г. по 6-10'!I151+'сентябрь 2014г. по 0,4'!I148</f>
        <v>0</v>
      </c>
      <c r="J151" s="31">
        <f>'сентябрь 2014г. по 6-10'!J151+'сентябрь 2014г. по 0,4'!J148</f>
        <v>0</v>
      </c>
      <c r="K151" s="31">
        <f>'сентябрь 2014г. по 6-10'!K151+'сентябрь 2014г. по 0,4'!K148</f>
        <v>0</v>
      </c>
      <c r="L151" s="31">
        <f>'сентябрь 2014г. по 6-10'!L151+'сентябрь 2014г. по 0,4'!L148</f>
        <v>0</v>
      </c>
      <c r="M151" s="31">
        <f>'сентябрь 2014г. по 6-10'!M151+'сентябрь 2014г. по 0,4'!M148</f>
        <v>0</v>
      </c>
      <c r="N151" s="31">
        <f>'сентябрь 2014г. по 6-10'!N151+'сентябрь 2014г. по 0,4'!N148</f>
        <v>0</v>
      </c>
      <c r="O151" s="31">
        <f>'сентябрь 2014г. по 6-10'!O151+'сентябрь 2014г. по 0,4'!O148</f>
        <v>0</v>
      </c>
      <c r="P151" s="31">
        <f>'сентябрь 2014г. по 6-10'!P151+'сентябрь 2014г. по 0,4'!P148</f>
        <v>0</v>
      </c>
      <c r="Q151" s="31">
        <f>'сентябрь 2014г. по 6-10'!Q151+'сентябрь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'сентябрь 2014г. по 6-10'!D152+'сентябрь 2014г. по 0,4'!D149</f>
        <v>1</v>
      </c>
      <c r="E152" s="31">
        <f>'сентябрь 2014г. по 6-10'!E152+'сентябрь 2014г. по 0,4'!E149</f>
        <v>5</v>
      </c>
      <c r="F152" s="31">
        <f>'сентябрь 2014г. по 6-10'!F152+'сентябрь 2014г. по 0,4'!F149</f>
        <v>1</v>
      </c>
      <c r="G152" s="31">
        <f>'сентябрь 2014г. по 6-10'!G152+'сентябрь 2014г. по 0,4'!G149</f>
        <v>5</v>
      </c>
      <c r="H152" s="31">
        <f>'сентябрь 2014г. по 6-10'!H152+'сентябрь 2014г. по 0,4'!H149</f>
        <v>0</v>
      </c>
      <c r="I152" s="31">
        <f>'сентябрь 2014г. по 6-10'!I152+'сентябрь 2014г. по 0,4'!I149</f>
        <v>0</v>
      </c>
      <c r="J152" s="31">
        <f>'сентябрь 2014г. по 6-10'!J152+'сентябрь 2014г. по 0,4'!J149</f>
        <v>0</v>
      </c>
      <c r="K152" s="31">
        <f>'сентябрь 2014г. по 6-10'!K152+'сентябрь 2014г. по 0,4'!K149</f>
        <v>0</v>
      </c>
      <c r="L152" s="31">
        <f>'сентябрь 2014г. по 6-10'!L152+'сентябрь 2014г. по 0,4'!L149</f>
        <v>0</v>
      </c>
      <c r="M152" s="31">
        <f>'сентябрь 2014г. по 6-10'!M152+'сентябрь 2014г. по 0,4'!M149</f>
        <v>0</v>
      </c>
      <c r="N152" s="31">
        <f>'сентябрь 2014г. по 6-10'!N152+'сентябрь 2014г. по 0,4'!N149</f>
        <v>0</v>
      </c>
      <c r="O152" s="31">
        <f>'сентябрь 2014г. по 6-10'!O152+'сентябрь 2014г. по 0,4'!O149</f>
        <v>0</v>
      </c>
      <c r="P152" s="31">
        <f>'сентябрь 2014г. по 6-10'!P152+'сентябрь 2014г. по 0,4'!P149</f>
        <v>0</v>
      </c>
      <c r="Q152" s="31">
        <f>'сентябрь 2014г. по 6-10'!Q152+'сентябрь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84">
        <f>SUM(D104:D152)</f>
        <v>443</v>
      </c>
      <c r="E153" s="84">
        <f t="shared" ref="E153:Q153" si="2">SUM(E104:E152)</f>
        <v>17684.499999999996</v>
      </c>
      <c r="F153" s="84">
        <f t="shared" si="2"/>
        <v>350</v>
      </c>
      <c r="G153" s="84">
        <f t="shared" si="2"/>
        <v>7593.2999999999984</v>
      </c>
      <c r="H153" s="84">
        <f t="shared" si="2"/>
        <v>0</v>
      </c>
      <c r="I153" s="84">
        <f t="shared" si="2"/>
        <v>0</v>
      </c>
      <c r="J153" s="84">
        <f t="shared" si="2"/>
        <v>346</v>
      </c>
      <c r="K153" s="84">
        <f t="shared" si="2"/>
        <v>4178</v>
      </c>
      <c r="L153" s="84">
        <f t="shared" si="2"/>
        <v>0</v>
      </c>
      <c r="M153" s="84">
        <f t="shared" si="2"/>
        <v>0</v>
      </c>
      <c r="N153" s="84">
        <f t="shared" si="2"/>
        <v>0</v>
      </c>
      <c r="O153" s="84">
        <f t="shared" si="2"/>
        <v>0</v>
      </c>
      <c r="P153" s="84">
        <f t="shared" si="2"/>
        <v>0</v>
      </c>
      <c r="Q153" s="84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'сентябрь 2014г. по 6-10'!D155+'сентябрь 2014г. по 0,4'!D152</f>
        <v>85</v>
      </c>
      <c r="E155" s="31">
        <f>'сентябрь 2014г. по 6-10'!E155+'сентябрь 2014г. по 0,4'!E152</f>
        <v>2361</v>
      </c>
      <c r="F155" s="31">
        <f>'сентябрь 2014г. по 6-10'!F155+'сентябрь 2014г. по 0,4'!F152</f>
        <v>20</v>
      </c>
      <c r="G155" s="31">
        <f>'сентябрь 2014г. по 6-10'!G155+'сентябрь 2014г. по 0,4'!G152</f>
        <v>843</v>
      </c>
      <c r="H155" s="31">
        <f>'сентябрь 2014г. по 6-10'!H155+'сентябрь 2014г. по 0,4'!H152</f>
        <v>0</v>
      </c>
      <c r="I155" s="31">
        <f>'сентябрь 2014г. по 6-10'!I155+'сентябрь 2014г. по 0,4'!I152</f>
        <v>0</v>
      </c>
      <c r="J155" s="31">
        <f>'сентябрь 2014г. по 6-10'!J155+'сентябрь 2014г. по 0,4'!J152</f>
        <v>36</v>
      </c>
      <c r="K155" s="31">
        <f>'сентябрь 2014г. по 6-10'!K155+'сентябрь 2014г. по 0,4'!K152</f>
        <v>542</v>
      </c>
      <c r="L155" s="31">
        <f>'сентябрь 2014г. по 6-10'!L155+'сентябрь 2014г. по 0,4'!L152</f>
        <v>0</v>
      </c>
      <c r="M155" s="31">
        <f>'сентябрь 2014г. по 6-10'!M155+'сентябрь 2014г. по 0,4'!M152</f>
        <v>0</v>
      </c>
      <c r="N155" s="31">
        <f>'сентябрь 2014г. по 6-10'!N155+'сентябрь 2014г. по 0,4'!N152</f>
        <v>0</v>
      </c>
      <c r="O155" s="31">
        <f>'сентябрь 2014г. по 6-10'!O155+'сентябрь 2014г. по 0,4'!O152</f>
        <v>0</v>
      </c>
      <c r="P155" s="31">
        <f>'сентябрь 2014г. по 6-10'!P155+'сентябрь 2014г. по 0,4'!P152</f>
        <v>0</v>
      </c>
      <c r="Q155" s="31">
        <f>'сентябрь 2014г. по 6-10'!Q155+'сентябрь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'сентябрь 2014г. по 6-10'!D156+'сентябрь 2014г. по 0,4'!D153</f>
        <v>49</v>
      </c>
      <c r="E156" s="31">
        <f>'сентябрь 2014г. по 6-10'!E156+'сентябрь 2014г. по 0,4'!E153</f>
        <v>1950</v>
      </c>
      <c r="F156" s="31">
        <f>'сентябрь 2014г. по 6-10'!F156+'сентябрь 2014г. по 0,4'!F153</f>
        <v>6</v>
      </c>
      <c r="G156" s="31">
        <f>'сентябрь 2014г. по 6-10'!G156+'сентябрь 2014г. по 0,4'!G153</f>
        <v>63</v>
      </c>
      <c r="H156" s="31">
        <f>'сентябрь 2014г. по 6-10'!H156+'сентябрь 2014г. по 0,4'!H153</f>
        <v>0</v>
      </c>
      <c r="I156" s="31">
        <f>'сентябрь 2014г. по 6-10'!I156+'сентябрь 2014г. по 0,4'!I153</f>
        <v>0</v>
      </c>
      <c r="J156" s="31">
        <f>'сентябрь 2014г. по 6-10'!J156+'сентябрь 2014г. по 0,4'!J153</f>
        <v>18</v>
      </c>
      <c r="K156" s="31">
        <f>'сентябрь 2014г. по 6-10'!K156+'сентябрь 2014г. по 0,4'!K153</f>
        <v>311</v>
      </c>
      <c r="L156" s="31">
        <f>'сентябрь 2014г. по 6-10'!L156+'сентябрь 2014г. по 0,4'!L153</f>
        <v>0</v>
      </c>
      <c r="M156" s="31">
        <f>'сентябрь 2014г. по 6-10'!M156+'сентябрь 2014г. по 0,4'!M153</f>
        <v>0</v>
      </c>
      <c r="N156" s="31">
        <f>'сентябрь 2014г. по 6-10'!N156+'сентябрь 2014г. по 0,4'!N153</f>
        <v>0</v>
      </c>
      <c r="O156" s="31">
        <f>'сентябрь 2014г. по 6-10'!O156+'сентябрь 2014г. по 0,4'!O153</f>
        <v>0</v>
      </c>
      <c r="P156" s="31">
        <f>'сентябрь 2014г. по 6-10'!P156+'сентябрь 2014г. по 0,4'!P153</f>
        <v>0</v>
      </c>
      <c r="Q156" s="31">
        <f>'сентябрь 2014г. по 6-10'!Q156+'сентябрь 2014г. по 0,4'!Q153</f>
        <v>0</v>
      </c>
    </row>
    <row r="157" spans="1:17" ht="12.75" customHeight="1" x14ac:dyDescent="0.2">
      <c r="A157" s="18"/>
      <c r="B157" s="18"/>
      <c r="C157" s="18" t="s">
        <v>346</v>
      </c>
      <c r="D157" s="31">
        <f>'сентябрь 2014г. по 6-10'!D157+'сентябрь 2014г. по 0,4'!D154</f>
        <v>0</v>
      </c>
      <c r="E157" s="31">
        <f>'сентябрь 2014г. по 6-10'!E157+'сентябрь 2014г. по 0,4'!E154</f>
        <v>0</v>
      </c>
      <c r="F157" s="31">
        <f>'сентябрь 2014г. по 6-10'!F157+'сентябрь 2014г. по 0,4'!F154</f>
        <v>0</v>
      </c>
      <c r="G157" s="31">
        <f>'сентябрь 2014г. по 6-10'!G157+'сентябрь 2014г. по 0,4'!G154</f>
        <v>0</v>
      </c>
      <c r="H157" s="31">
        <f>'сентябрь 2014г. по 6-10'!H157+'сентябрь 2014г. по 0,4'!H154</f>
        <v>0</v>
      </c>
      <c r="I157" s="31">
        <f>'сентябрь 2014г. по 6-10'!I157+'сентябрь 2014г. по 0,4'!I154</f>
        <v>0</v>
      </c>
      <c r="J157" s="31">
        <f>'сентябрь 2014г. по 6-10'!J157+'сентябрь 2014г. по 0,4'!J154</f>
        <v>0</v>
      </c>
      <c r="K157" s="31">
        <f>'сентябрь 2014г. по 6-10'!K157+'сентябрь 2014г. по 0,4'!K154</f>
        <v>0</v>
      </c>
      <c r="L157" s="31">
        <f>'сентябрь 2014г. по 6-10'!L157+'сентябрь 2014г. по 0,4'!L154</f>
        <v>0</v>
      </c>
      <c r="M157" s="31">
        <f>'сентябрь 2014г. по 6-10'!M157+'сентябрь 2014г. по 0,4'!M154</f>
        <v>0</v>
      </c>
      <c r="N157" s="31">
        <f>'сентябрь 2014г. по 6-10'!N157+'сентябрь 2014г. по 0,4'!N154</f>
        <v>0</v>
      </c>
      <c r="O157" s="31">
        <f>'сентябрь 2014г. по 6-10'!O157+'сентябрь 2014г. по 0,4'!O154</f>
        <v>0</v>
      </c>
      <c r="P157" s="31">
        <f>'сентябрь 2014г. по 6-10'!P157+'сентябрь 2014г. по 0,4'!P154</f>
        <v>0</v>
      </c>
      <c r="Q157" s="31">
        <f>'сентябрь 2014г. по 6-10'!Q157+'сентябрь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'сентябрь 2014г. по 6-10'!D158+'сентябрь 2014г. по 0,4'!D155</f>
        <v>1</v>
      </c>
      <c r="E158" s="31">
        <f>'сентябрь 2014г. по 6-10'!E158+'сентябрь 2014г. по 0,4'!E155</f>
        <v>15</v>
      </c>
      <c r="F158" s="31">
        <f>'сентябрь 2014г. по 6-10'!F158+'сентябрь 2014г. по 0,4'!F155</f>
        <v>1</v>
      </c>
      <c r="G158" s="31">
        <f>'сентябрь 2014г. по 6-10'!G158+'сентябрь 2014г. по 0,4'!G155</f>
        <v>15</v>
      </c>
      <c r="H158" s="31">
        <f>'сентябрь 2014г. по 6-10'!H158+'сентябрь 2014г. по 0,4'!H155</f>
        <v>0</v>
      </c>
      <c r="I158" s="31">
        <f>'сентябрь 2014г. по 6-10'!I158+'сентябрь 2014г. по 0,4'!I155</f>
        <v>0</v>
      </c>
      <c r="J158" s="31">
        <f>'сентябрь 2014г. по 6-10'!J158+'сентябрь 2014г. по 0,4'!J155</f>
        <v>1</v>
      </c>
      <c r="K158" s="31">
        <f>'сентябрь 2014г. по 6-10'!K158+'сентябрь 2014г. по 0,4'!K155</f>
        <v>6</v>
      </c>
      <c r="L158" s="31">
        <f>'сентябрь 2014г. по 6-10'!L158+'сентябрь 2014г. по 0,4'!L155</f>
        <v>0</v>
      </c>
      <c r="M158" s="31">
        <f>'сентябрь 2014г. по 6-10'!M158+'сентябрь 2014г. по 0,4'!M155</f>
        <v>0</v>
      </c>
      <c r="N158" s="31">
        <f>'сентябрь 2014г. по 6-10'!N158+'сентябрь 2014г. по 0,4'!N155</f>
        <v>0</v>
      </c>
      <c r="O158" s="31">
        <f>'сентябрь 2014г. по 6-10'!O158+'сентябрь 2014г. по 0,4'!O155</f>
        <v>0</v>
      </c>
      <c r="P158" s="31">
        <f>'сентябрь 2014г. по 6-10'!P158+'сентябрь 2014г. по 0,4'!P155</f>
        <v>0</v>
      </c>
      <c r="Q158" s="31">
        <f>'сентябрь 2014г. по 6-10'!Q158+'сентябрь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'сентябрь 2014г. по 6-10'!D159+'сентябрь 2014г. по 0,4'!D156</f>
        <v>0</v>
      </c>
      <c r="E159" s="31">
        <f>'сентябрь 2014г. по 6-10'!E159+'сентябрь 2014г. по 0,4'!E156</f>
        <v>0</v>
      </c>
      <c r="F159" s="31">
        <f>'сентябрь 2014г. по 6-10'!F159+'сентябрь 2014г. по 0,4'!F156</f>
        <v>0</v>
      </c>
      <c r="G159" s="31">
        <f>'сентябрь 2014г. по 6-10'!G159+'сентябрь 2014г. по 0,4'!G156</f>
        <v>0</v>
      </c>
      <c r="H159" s="31">
        <f>'сентябрь 2014г. по 6-10'!H159+'сентябрь 2014г. по 0,4'!H156</f>
        <v>0</v>
      </c>
      <c r="I159" s="31">
        <f>'сентябрь 2014г. по 6-10'!I159+'сентябрь 2014г. по 0,4'!I156</f>
        <v>0</v>
      </c>
      <c r="J159" s="31">
        <f>'сентябрь 2014г. по 6-10'!J159+'сентябрь 2014г. по 0,4'!J156</f>
        <v>0</v>
      </c>
      <c r="K159" s="31">
        <f>'сентябрь 2014г. по 6-10'!K159+'сентябрь 2014г. по 0,4'!K156</f>
        <v>0</v>
      </c>
      <c r="L159" s="31">
        <f>'сентябрь 2014г. по 6-10'!L159+'сентябрь 2014г. по 0,4'!L156</f>
        <v>0</v>
      </c>
      <c r="M159" s="31">
        <f>'сентябрь 2014г. по 6-10'!M159+'сентябрь 2014г. по 0,4'!M156</f>
        <v>0</v>
      </c>
      <c r="N159" s="31">
        <f>'сентябрь 2014г. по 6-10'!N159+'сентябрь 2014г. по 0,4'!N156</f>
        <v>0</v>
      </c>
      <c r="O159" s="31">
        <f>'сентябрь 2014г. по 6-10'!O159+'сентябрь 2014г. по 0,4'!O156</f>
        <v>0</v>
      </c>
      <c r="P159" s="31">
        <f>'сентябрь 2014г. по 6-10'!P159+'сентябрь 2014г. по 0,4'!P156</f>
        <v>0</v>
      </c>
      <c r="Q159" s="31">
        <f>'сентябрь 2014г. по 6-10'!Q159+'сентябрь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'сентябрь 2014г. по 6-10'!D160+'сентябрь 2014г. по 0,4'!D157</f>
        <v>2</v>
      </c>
      <c r="E160" s="31">
        <f>'сентябрь 2014г. по 6-10'!E160+'сентябрь 2014г. по 0,4'!E157</f>
        <v>105</v>
      </c>
      <c r="F160" s="31">
        <f>'сентябрь 2014г. по 6-10'!F160+'сентябрь 2014г. по 0,4'!F157</f>
        <v>2</v>
      </c>
      <c r="G160" s="31">
        <f>'сентябрь 2014г. по 6-10'!G160+'сентябрь 2014г. по 0,4'!G157</f>
        <v>35</v>
      </c>
      <c r="H160" s="31">
        <f>'сентябрь 2014г. по 6-10'!H160+'сентябрь 2014г. по 0,4'!H157</f>
        <v>0</v>
      </c>
      <c r="I160" s="31">
        <f>'сентябрь 2014г. по 6-10'!I160+'сентябрь 2014г. по 0,4'!I157</f>
        <v>0</v>
      </c>
      <c r="J160" s="31">
        <f>'сентябрь 2014г. по 6-10'!J160+'сентябрь 2014г. по 0,4'!J157</f>
        <v>3</v>
      </c>
      <c r="K160" s="31">
        <f>'сентябрь 2014г. по 6-10'!K160+'сентябрь 2014г. по 0,4'!K157</f>
        <v>18</v>
      </c>
      <c r="L160" s="31">
        <f>'сентябрь 2014г. по 6-10'!L160+'сентябрь 2014г. по 0,4'!L157</f>
        <v>0</v>
      </c>
      <c r="M160" s="31">
        <f>'сентябрь 2014г. по 6-10'!M160+'сентябрь 2014г. по 0,4'!M157</f>
        <v>0</v>
      </c>
      <c r="N160" s="31">
        <f>'сентябрь 2014г. по 6-10'!N160+'сентябрь 2014г. по 0,4'!N157</f>
        <v>0</v>
      </c>
      <c r="O160" s="31">
        <f>'сентябрь 2014г. по 6-10'!O160+'сентябрь 2014г. по 0,4'!O157</f>
        <v>0</v>
      </c>
      <c r="P160" s="31">
        <f>'сентябрь 2014г. по 6-10'!P160+'сентябрь 2014г. по 0,4'!P157</f>
        <v>0</v>
      </c>
      <c r="Q160" s="31">
        <f>'сентябрь 2014г. по 6-10'!Q160+'сентябрь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'сентябрь 2014г. по 6-10'!D161+'сентябрь 2014г. по 0,4'!D158</f>
        <v>1</v>
      </c>
      <c r="E161" s="31">
        <f>'сентябрь 2014г. по 6-10'!E161+'сентябрь 2014г. по 0,4'!E158</f>
        <v>175</v>
      </c>
      <c r="F161" s="31">
        <f>'сентябрь 2014г. по 6-10'!F161+'сентябрь 2014г. по 0,4'!F158</f>
        <v>1</v>
      </c>
      <c r="G161" s="31">
        <f>'сентябрь 2014г. по 6-10'!G161+'сентябрь 2014г. по 0,4'!G158</f>
        <v>10</v>
      </c>
      <c r="H161" s="31">
        <f>'сентябрь 2014г. по 6-10'!H161+'сентябрь 2014г. по 0,4'!H158</f>
        <v>0</v>
      </c>
      <c r="I161" s="31">
        <f>'сентябрь 2014г. по 6-10'!I161+'сентябрь 2014г. по 0,4'!I158</f>
        <v>0</v>
      </c>
      <c r="J161" s="31">
        <f>'сентябрь 2014г. по 6-10'!J161+'сентябрь 2014г. по 0,4'!J158</f>
        <v>0</v>
      </c>
      <c r="K161" s="31">
        <f>'сентябрь 2014г. по 6-10'!K161+'сентябрь 2014г. по 0,4'!K158</f>
        <v>0</v>
      </c>
      <c r="L161" s="31">
        <f>'сентябрь 2014г. по 6-10'!L161+'сентябрь 2014г. по 0,4'!L158</f>
        <v>0</v>
      </c>
      <c r="M161" s="31">
        <f>'сентябрь 2014г. по 6-10'!M161+'сентябрь 2014г. по 0,4'!M158</f>
        <v>0</v>
      </c>
      <c r="N161" s="31">
        <f>'сентябрь 2014г. по 6-10'!N161+'сентябрь 2014г. по 0,4'!N158</f>
        <v>0</v>
      </c>
      <c r="O161" s="31">
        <f>'сентябрь 2014г. по 6-10'!O161+'сентябрь 2014г. по 0,4'!O158</f>
        <v>0</v>
      </c>
      <c r="P161" s="31">
        <f>'сентябрь 2014г. по 6-10'!P161+'сентябрь 2014г. по 0,4'!P158</f>
        <v>0</v>
      </c>
      <c r="Q161" s="31">
        <f>'сентябрь 2014г. по 6-10'!Q161+'сентябрь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'сентябрь 2014г. по 6-10'!D162+'сентябрь 2014г. по 0,4'!D159</f>
        <v>1</v>
      </c>
      <c r="E162" s="31">
        <f>'сентябрь 2014г. по 6-10'!E162+'сентябрь 2014г. по 0,4'!E159</f>
        <v>63</v>
      </c>
      <c r="F162" s="31">
        <f>'сентябрь 2014г. по 6-10'!F162+'сентябрь 2014г. по 0,4'!F159</f>
        <v>1</v>
      </c>
      <c r="G162" s="31">
        <f>'сентябрь 2014г. по 6-10'!G162+'сентябрь 2014г. по 0,4'!G159</f>
        <v>10</v>
      </c>
      <c r="H162" s="31">
        <f>'сентябрь 2014г. по 6-10'!H162+'сентябрь 2014г. по 0,4'!H159</f>
        <v>0</v>
      </c>
      <c r="I162" s="31">
        <f>'сентябрь 2014г. по 6-10'!I162+'сентябрь 2014г. по 0,4'!I159</f>
        <v>0</v>
      </c>
      <c r="J162" s="31">
        <f>'сентябрь 2014г. по 6-10'!J162+'сентябрь 2014г. по 0,4'!J159</f>
        <v>1</v>
      </c>
      <c r="K162" s="31">
        <f>'сентябрь 2014г. по 6-10'!K162+'сентябрь 2014г. по 0,4'!K159</f>
        <v>63</v>
      </c>
      <c r="L162" s="31">
        <f>'сентябрь 2014г. по 6-10'!L162+'сентябрь 2014г. по 0,4'!L159</f>
        <v>0</v>
      </c>
      <c r="M162" s="31">
        <f>'сентябрь 2014г. по 6-10'!M162+'сентябрь 2014г. по 0,4'!M159</f>
        <v>0</v>
      </c>
      <c r="N162" s="31">
        <f>'сентябрь 2014г. по 6-10'!N162+'сентябрь 2014г. по 0,4'!N159</f>
        <v>0</v>
      </c>
      <c r="O162" s="31">
        <f>'сентябрь 2014г. по 6-10'!O162+'сентябрь 2014г. по 0,4'!O159</f>
        <v>0</v>
      </c>
      <c r="P162" s="31">
        <f>'сентябрь 2014г. по 6-10'!P162+'сентябрь 2014г. по 0,4'!P159</f>
        <v>0</v>
      </c>
      <c r="Q162" s="31">
        <f>'сентябрь 2014г. по 6-10'!Q162+'сентябрь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'сентябрь 2014г. по 6-10'!D163+'сентябрь 2014г. по 0,4'!D160</f>
        <v>1</v>
      </c>
      <c r="E163" s="31">
        <f>'сентябрь 2014г. по 6-10'!E163+'сентябрь 2014г. по 0,4'!E160</f>
        <v>400</v>
      </c>
      <c r="F163" s="31">
        <f>'сентябрь 2014г. по 6-10'!F163+'сентябрь 2014г. по 0,4'!F160</f>
        <v>0</v>
      </c>
      <c r="G163" s="31">
        <f>'сентябрь 2014г. по 6-10'!G163+'сентябрь 2014г. по 0,4'!G160</f>
        <v>0</v>
      </c>
      <c r="H163" s="31">
        <f>'сентябрь 2014г. по 6-10'!H163+'сентябрь 2014г. по 0,4'!H160</f>
        <v>0</v>
      </c>
      <c r="I163" s="31">
        <f>'сентябрь 2014г. по 6-10'!I163+'сентябрь 2014г. по 0,4'!I160</f>
        <v>0</v>
      </c>
      <c r="J163" s="31">
        <f>'сентябрь 2014г. по 6-10'!J163+'сентябрь 2014г. по 0,4'!J160</f>
        <v>0</v>
      </c>
      <c r="K163" s="31">
        <f>'сентябрь 2014г. по 6-10'!K163+'сентябрь 2014г. по 0,4'!K160</f>
        <v>0</v>
      </c>
      <c r="L163" s="31">
        <f>'сентябрь 2014г. по 6-10'!L163+'сентябрь 2014г. по 0,4'!L160</f>
        <v>0</v>
      </c>
      <c r="M163" s="31">
        <f>'сентябрь 2014г. по 6-10'!M163+'сентябрь 2014г. по 0,4'!M160</f>
        <v>0</v>
      </c>
      <c r="N163" s="31">
        <f>'сентябрь 2014г. по 6-10'!N163+'сентябрь 2014г. по 0,4'!N160</f>
        <v>0</v>
      </c>
      <c r="O163" s="31">
        <f>'сентябрь 2014г. по 6-10'!O163+'сентябрь 2014г. по 0,4'!O160</f>
        <v>0</v>
      </c>
      <c r="P163" s="31">
        <f>'сентябрь 2014г. по 6-10'!P163+'сентябрь 2014г. по 0,4'!P160</f>
        <v>0</v>
      </c>
      <c r="Q163" s="31">
        <f>'сентябрь 2014г. по 6-10'!Q163+'сентябрь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'сентябрь 2014г. по 6-10'!D164+'сентябрь 2014г. по 0,4'!D161</f>
        <v>1</v>
      </c>
      <c r="E164" s="31">
        <f>'сентябрь 2014г. по 6-10'!E164+'сентябрь 2014г. по 0,4'!E161</f>
        <v>75</v>
      </c>
      <c r="F164" s="31">
        <f>'сентябрь 2014г. по 6-10'!F164+'сентябрь 2014г. по 0,4'!F161</f>
        <v>1</v>
      </c>
      <c r="G164" s="31">
        <f>'сентябрь 2014г. по 6-10'!G164+'сентябрь 2014г. по 0,4'!G161</f>
        <v>10</v>
      </c>
      <c r="H164" s="31">
        <f>'сентябрь 2014г. по 6-10'!H164+'сентябрь 2014г. по 0,4'!H161</f>
        <v>0</v>
      </c>
      <c r="I164" s="31">
        <f>'сентябрь 2014г. по 6-10'!I164+'сентябрь 2014г. по 0,4'!I161</f>
        <v>0</v>
      </c>
      <c r="J164" s="31">
        <f>'сентябрь 2014г. по 6-10'!J164+'сентябрь 2014г. по 0,4'!J161</f>
        <v>6</v>
      </c>
      <c r="K164" s="31">
        <f>'сентябрь 2014г. по 6-10'!K164+'сентябрь 2014г. по 0,4'!K161</f>
        <v>36</v>
      </c>
      <c r="L164" s="31">
        <f>'сентябрь 2014г. по 6-10'!L164+'сентябрь 2014г. по 0,4'!L161</f>
        <v>0</v>
      </c>
      <c r="M164" s="31">
        <f>'сентябрь 2014г. по 6-10'!M164+'сентябрь 2014г. по 0,4'!M161</f>
        <v>0</v>
      </c>
      <c r="N164" s="31">
        <f>'сентябрь 2014г. по 6-10'!N164+'сентябрь 2014г. по 0,4'!N161</f>
        <v>0</v>
      </c>
      <c r="O164" s="31">
        <f>'сентябрь 2014г. по 6-10'!O164+'сентябрь 2014г. по 0,4'!O161</f>
        <v>0</v>
      </c>
      <c r="P164" s="31">
        <f>'сентябрь 2014г. по 6-10'!P164+'сентябрь 2014г. по 0,4'!P161</f>
        <v>0</v>
      </c>
      <c r="Q164" s="31">
        <f>'сентябрь 2014г. по 6-10'!Q164+'сентябрь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'сентябрь 2014г. по 6-10'!D165+'сентябрь 2014г. по 0,4'!D162</f>
        <v>0</v>
      </c>
      <c r="E165" s="31">
        <f>'сентябрь 2014г. по 6-10'!E165+'сентябрь 2014г. по 0,4'!E162</f>
        <v>0</v>
      </c>
      <c r="F165" s="31">
        <f>'сентябрь 2014г. по 6-10'!F165+'сентябрь 2014г. по 0,4'!F162</f>
        <v>0</v>
      </c>
      <c r="G165" s="31">
        <f>'сентябрь 2014г. по 6-10'!G165+'сентябрь 2014г. по 0,4'!G162</f>
        <v>0</v>
      </c>
      <c r="H165" s="31">
        <f>'сентябрь 2014г. по 6-10'!H165+'сентябрь 2014г. по 0,4'!H162</f>
        <v>0</v>
      </c>
      <c r="I165" s="31">
        <f>'сентябрь 2014г. по 6-10'!I165+'сентябрь 2014г. по 0,4'!I162</f>
        <v>0</v>
      </c>
      <c r="J165" s="31">
        <f>'сентябрь 2014г. по 6-10'!J165+'сентябрь 2014г. по 0,4'!J162</f>
        <v>0</v>
      </c>
      <c r="K165" s="31">
        <f>'сентябрь 2014г. по 6-10'!K165+'сентябрь 2014г. по 0,4'!K162</f>
        <v>0</v>
      </c>
      <c r="L165" s="31">
        <f>'сентябрь 2014г. по 6-10'!L165+'сентябрь 2014г. по 0,4'!L162</f>
        <v>0</v>
      </c>
      <c r="M165" s="31">
        <f>'сентябрь 2014г. по 6-10'!M165+'сентябрь 2014г. по 0,4'!M162</f>
        <v>0</v>
      </c>
      <c r="N165" s="31">
        <f>'сентябрь 2014г. по 6-10'!N165+'сентябрь 2014г. по 0,4'!N162</f>
        <v>0</v>
      </c>
      <c r="O165" s="31">
        <f>'сентябрь 2014г. по 6-10'!O165+'сентябрь 2014г. по 0,4'!O162</f>
        <v>0</v>
      </c>
      <c r="P165" s="31">
        <f>'сентябрь 2014г. по 6-10'!P165+'сентябрь 2014г. по 0,4'!P162</f>
        <v>0</v>
      </c>
      <c r="Q165" s="31">
        <f>'сентябрь 2014г. по 6-10'!Q165+'сентябрь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'сентябрь 2014г. по 6-10'!D166+'сентябрь 2014г. по 0,4'!D163</f>
        <v>1</v>
      </c>
      <c r="E166" s="31">
        <f>'сентябрь 2014г. по 6-10'!E166+'сентябрь 2014г. по 0,4'!E163</f>
        <v>5</v>
      </c>
      <c r="F166" s="31">
        <f>'сентябрь 2014г. по 6-10'!F166+'сентябрь 2014г. по 0,4'!F163</f>
        <v>1</v>
      </c>
      <c r="G166" s="31">
        <f>'сентябрь 2014г. по 6-10'!G166+'сентябрь 2014г. по 0,4'!G163</f>
        <v>5</v>
      </c>
      <c r="H166" s="31">
        <f>'сентябрь 2014г. по 6-10'!H166+'сентябрь 2014г. по 0,4'!H163</f>
        <v>0</v>
      </c>
      <c r="I166" s="31">
        <f>'сентябрь 2014г. по 6-10'!I166+'сентябрь 2014г. по 0,4'!I163</f>
        <v>0</v>
      </c>
      <c r="J166" s="31">
        <f>'сентябрь 2014г. по 6-10'!J166+'сентябрь 2014г. по 0,4'!J163</f>
        <v>8</v>
      </c>
      <c r="K166" s="31">
        <f>'сентябрь 2014г. по 6-10'!K166+'сентябрь 2014г. по 0,4'!K163</f>
        <v>48</v>
      </c>
      <c r="L166" s="31">
        <f>'сентябрь 2014г. по 6-10'!L166+'сентябрь 2014г. по 0,4'!L163</f>
        <v>0</v>
      </c>
      <c r="M166" s="31">
        <f>'сентябрь 2014г. по 6-10'!M166+'сентябрь 2014г. по 0,4'!M163</f>
        <v>0</v>
      </c>
      <c r="N166" s="31">
        <f>'сентябрь 2014г. по 6-10'!N166+'сентябрь 2014г. по 0,4'!N163</f>
        <v>0</v>
      </c>
      <c r="O166" s="31">
        <f>'сентябрь 2014г. по 6-10'!O166+'сентябрь 2014г. по 0,4'!O163</f>
        <v>0</v>
      </c>
      <c r="P166" s="31">
        <f>'сентябрь 2014г. по 6-10'!P166+'сентябрь 2014г. по 0,4'!P163</f>
        <v>0</v>
      </c>
      <c r="Q166" s="31">
        <f>'сентябрь 2014г. по 6-10'!Q166+'сентябрь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'сентябрь 2014г. по 6-10'!D167+'сентябрь 2014г. по 0,4'!D164</f>
        <v>2</v>
      </c>
      <c r="E167" s="31">
        <f>'сентябрь 2014г. по 6-10'!E167+'сентябрь 2014г. по 0,4'!E164</f>
        <v>131</v>
      </c>
      <c r="F167" s="31">
        <f>'сентябрь 2014г. по 6-10'!F167+'сентябрь 2014г. по 0,4'!F164</f>
        <v>3</v>
      </c>
      <c r="G167" s="31">
        <f>'сентябрь 2014г. по 6-10'!G167+'сентябрь 2014г. по 0,4'!G164</f>
        <v>56</v>
      </c>
      <c r="H167" s="31">
        <f>'сентябрь 2014г. по 6-10'!H167+'сентябрь 2014г. по 0,4'!H164</f>
        <v>0</v>
      </c>
      <c r="I167" s="31">
        <f>'сентябрь 2014г. по 6-10'!I167+'сентябрь 2014г. по 0,4'!I164</f>
        <v>0</v>
      </c>
      <c r="J167" s="31">
        <f>'сентябрь 2014г. по 6-10'!J167+'сентябрь 2014г. по 0,4'!J164</f>
        <v>0</v>
      </c>
      <c r="K167" s="31">
        <f>'сентябрь 2014г. по 6-10'!K167+'сентябрь 2014г. по 0,4'!K164</f>
        <v>0</v>
      </c>
      <c r="L167" s="31">
        <f>'сентябрь 2014г. по 6-10'!L167+'сентябрь 2014г. по 0,4'!L164</f>
        <v>0</v>
      </c>
      <c r="M167" s="31">
        <f>'сентябрь 2014г. по 6-10'!M167+'сентябрь 2014г. по 0,4'!M164</f>
        <v>0</v>
      </c>
      <c r="N167" s="31">
        <f>'сентябрь 2014г. по 6-10'!N167+'сентябрь 2014г. по 0,4'!N164</f>
        <v>0</v>
      </c>
      <c r="O167" s="31">
        <f>'сентябрь 2014г. по 6-10'!O167+'сентябрь 2014г. по 0,4'!O164</f>
        <v>0</v>
      </c>
      <c r="P167" s="31">
        <f>'сентябрь 2014г. по 6-10'!P167+'сентябрь 2014г. по 0,4'!P164</f>
        <v>0</v>
      </c>
      <c r="Q167" s="31">
        <f>'сентябрь 2014г. по 6-10'!Q167+'сентябрь 2014г. по 0,4'!Q164</f>
        <v>0</v>
      </c>
    </row>
    <row r="168" spans="1:17" ht="12.75" customHeight="1" x14ac:dyDescent="0.2">
      <c r="A168" s="18"/>
      <c r="B168" s="18"/>
      <c r="C168" s="18" t="s">
        <v>347</v>
      </c>
      <c r="D168" s="31">
        <f>'сентябрь 2014г. по 6-10'!D168+'сентябрь 2014г. по 0,4'!D165</f>
        <v>1</v>
      </c>
      <c r="E168" s="31">
        <f>'сентябрь 2014г. по 6-10'!E168+'сентябрь 2014г. по 0,4'!E165</f>
        <v>40</v>
      </c>
      <c r="F168" s="31">
        <f>'сентябрь 2014г. по 6-10'!F168+'сентябрь 2014г. по 0,4'!F165</f>
        <v>1</v>
      </c>
      <c r="G168" s="31">
        <f>'сентябрь 2014г. по 6-10'!G168+'сентябрь 2014г. по 0,4'!G165</f>
        <v>40</v>
      </c>
      <c r="H168" s="31">
        <f>'сентябрь 2014г. по 6-10'!H168+'сентябрь 2014г. по 0,4'!H165</f>
        <v>0</v>
      </c>
      <c r="I168" s="31">
        <f>'сентябрь 2014г. по 6-10'!I168+'сентябрь 2014г. по 0,4'!I165</f>
        <v>0</v>
      </c>
      <c r="J168" s="31">
        <f>'сентябрь 2014г. по 6-10'!J168+'сентябрь 2014г. по 0,4'!J165</f>
        <v>0</v>
      </c>
      <c r="K168" s="31">
        <f>'сентябрь 2014г. по 6-10'!K168+'сентябрь 2014г. по 0,4'!K165</f>
        <v>0</v>
      </c>
      <c r="L168" s="31">
        <f>'сентябрь 2014г. по 6-10'!L168+'сентябрь 2014г. по 0,4'!L165</f>
        <v>0</v>
      </c>
      <c r="M168" s="31">
        <f>'сентябрь 2014г. по 6-10'!M168+'сентябрь 2014г. по 0,4'!M165</f>
        <v>0</v>
      </c>
      <c r="N168" s="31">
        <f>'сентябрь 2014г. по 6-10'!N168+'сентябрь 2014г. по 0,4'!N165</f>
        <v>0</v>
      </c>
      <c r="O168" s="31">
        <f>'сентябрь 2014г. по 6-10'!O168+'сентябрь 2014г. по 0,4'!O165</f>
        <v>0</v>
      </c>
      <c r="P168" s="31">
        <f>'сентябрь 2014г. по 6-10'!P168+'сентябрь 2014г. по 0,4'!P165</f>
        <v>0</v>
      </c>
      <c r="Q168" s="31">
        <f>'сентябрь 2014г. по 6-10'!Q168+'сентябрь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'сентябрь 2014г. по 6-10'!D169+'сентябрь 2014г. по 0,4'!D166</f>
        <v>11</v>
      </c>
      <c r="E169" s="31">
        <f>'сентябрь 2014г. по 6-10'!E169+'сентябрь 2014г. по 0,4'!E166</f>
        <v>260</v>
      </c>
      <c r="F169" s="31">
        <f>'сентябрь 2014г. по 6-10'!F169+'сентябрь 2014г. по 0,4'!F166</f>
        <v>8</v>
      </c>
      <c r="G169" s="31">
        <f>'сентябрь 2014г. по 6-10'!G169+'сентябрь 2014г. по 0,4'!G166</f>
        <v>70</v>
      </c>
      <c r="H169" s="31">
        <f>'сентябрь 2014г. по 6-10'!H169+'сентябрь 2014г. по 0,4'!H166</f>
        <v>0</v>
      </c>
      <c r="I169" s="31">
        <f>'сентябрь 2014г. по 6-10'!I169+'сентябрь 2014г. по 0,4'!I166</f>
        <v>0</v>
      </c>
      <c r="J169" s="31">
        <f>'сентябрь 2014г. по 6-10'!J169+'сентябрь 2014г. по 0,4'!J166</f>
        <v>15</v>
      </c>
      <c r="K169" s="31">
        <f>'сентябрь 2014г. по 6-10'!K169+'сентябрь 2014г. по 0,4'!K166</f>
        <v>49</v>
      </c>
      <c r="L169" s="31">
        <f>'сентябрь 2014г. по 6-10'!L169+'сентябрь 2014г. по 0,4'!L166</f>
        <v>0</v>
      </c>
      <c r="M169" s="31">
        <f>'сентябрь 2014г. по 6-10'!M169+'сентябрь 2014г. по 0,4'!M166</f>
        <v>0</v>
      </c>
      <c r="N169" s="31">
        <f>'сентябрь 2014г. по 6-10'!N169+'сентябрь 2014г. по 0,4'!N166</f>
        <v>0</v>
      </c>
      <c r="O169" s="31">
        <f>'сентябрь 2014г. по 6-10'!O169+'сентябрь 2014г. по 0,4'!O166</f>
        <v>0</v>
      </c>
      <c r="P169" s="31">
        <f>'сентябрь 2014г. по 6-10'!P169+'сентябрь 2014г. по 0,4'!P166</f>
        <v>0</v>
      </c>
      <c r="Q169" s="31">
        <f>'сентябрь 2014г. по 6-10'!Q169+'сентябрь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'сентябрь 2014г. по 6-10'!D170+'сентябрь 2014г. по 0,4'!D167</f>
        <v>6</v>
      </c>
      <c r="E170" s="31">
        <f>'сентябрь 2014г. по 6-10'!E170+'сентябрь 2014г. по 0,4'!E167</f>
        <v>214</v>
      </c>
      <c r="F170" s="31">
        <f>'сентябрь 2014г. по 6-10'!F170+'сентябрь 2014г. по 0,4'!F167</f>
        <v>4</v>
      </c>
      <c r="G170" s="31">
        <f>'сентябрь 2014г. по 6-10'!G170+'сентябрь 2014г. по 0,4'!G167</f>
        <v>34</v>
      </c>
      <c r="H170" s="31">
        <f>'сентябрь 2014г. по 6-10'!H170+'сентябрь 2014г. по 0,4'!H167</f>
        <v>0</v>
      </c>
      <c r="I170" s="31">
        <f>'сентябрь 2014г. по 6-10'!I170+'сентябрь 2014г. по 0,4'!I167</f>
        <v>0</v>
      </c>
      <c r="J170" s="31">
        <f>'сентябрь 2014г. по 6-10'!J170+'сентябрь 2014г. по 0,4'!J167</f>
        <v>6</v>
      </c>
      <c r="K170" s="31">
        <f>'сентябрь 2014г. по 6-10'!K170+'сентябрь 2014г. по 0,4'!K167</f>
        <v>46</v>
      </c>
      <c r="L170" s="31">
        <f>'сентябрь 2014г. по 6-10'!L170+'сентябрь 2014г. по 0,4'!L167</f>
        <v>0</v>
      </c>
      <c r="M170" s="31">
        <f>'сентябрь 2014г. по 6-10'!M170+'сентябрь 2014г. по 0,4'!M167</f>
        <v>0</v>
      </c>
      <c r="N170" s="31">
        <f>'сентябрь 2014г. по 6-10'!N170+'сентябрь 2014г. по 0,4'!N167</f>
        <v>0</v>
      </c>
      <c r="O170" s="31">
        <f>'сентябрь 2014г. по 6-10'!O170+'сентябрь 2014г. по 0,4'!O167</f>
        <v>0</v>
      </c>
      <c r="P170" s="31">
        <f>'сентябрь 2014г. по 6-10'!P170+'сентябрь 2014г. по 0,4'!P167</f>
        <v>0</v>
      </c>
      <c r="Q170" s="31">
        <f>'сентябрь 2014г. по 6-10'!Q170+'сентябрь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'сентябрь 2014г. по 6-10'!D171+'сентябрь 2014г. по 0,4'!D168</f>
        <v>2</v>
      </c>
      <c r="E171" s="31">
        <f>'сентябрь 2014г. по 6-10'!E171+'сентябрь 2014г. по 0,4'!E168</f>
        <v>240</v>
      </c>
      <c r="F171" s="31">
        <f>'сентябрь 2014г. по 6-10'!F171+'сентябрь 2014г. по 0,4'!F168</f>
        <v>2</v>
      </c>
      <c r="G171" s="31">
        <f>'сентябрь 2014г. по 6-10'!G171+'сентябрь 2014г. по 0,4'!G168</f>
        <v>20</v>
      </c>
      <c r="H171" s="31">
        <f>'сентябрь 2014г. по 6-10'!H171+'сентябрь 2014г. по 0,4'!H168</f>
        <v>0</v>
      </c>
      <c r="I171" s="31">
        <f>'сентябрь 2014г. по 6-10'!I171+'сентябрь 2014г. по 0,4'!I168</f>
        <v>0</v>
      </c>
      <c r="J171" s="31">
        <f>'сентябрь 2014г. по 6-10'!J171+'сентябрь 2014г. по 0,4'!J168</f>
        <v>0</v>
      </c>
      <c r="K171" s="31">
        <f>'сентябрь 2014г. по 6-10'!K171+'сентябрь 2014г. по 0,4'!K168</f>
        <v>0</v>
      </c>
      <c r="L171" s="31">
        <f>'сентябрь 2014г. по 6-10'!L171+'сентябрь 2014г. по 0,4'!L168</f>
        <v>0</v>
      </c>
      <c r="M171" s="31">
        <f>'сентябрь 2014г. по 6-10'!M171+'сентябрь 2014г. по 0,4'!M168</f>
        <v>0</v>
      </c>
      <c r="N171" s="31">
        <f>'сентябрь 2014г. по 6-10'!N171+'сентябрь 2014г. по 0,4'!N168</f>
        <v>0</v>
      </c>
      <c r="O171" s="31">
        <f>'сентябрь 2014г. по 6-10'!O171+'сентябрь 2014г. по 0,4'!O168</f>
        <v>0</v>
      </c>
      <c r="P171" s="31">
        <f>'сентябрь 2014г. по 6-10'!P171+'сентябрь 2014г. по 0,4'!P168</f>
        <v>0</v>
      </c>
      <c r="Q171" s="31">
        <f>'сентябрь 2014г. по 6-10'!Q171+'сентябрь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'сентябрь 2014г. по 6-10'!D172+'сентябрь 2014г. по 0,4'!D169</f>
        <v>2</v>
      </c>
      <c r="E172" s="31">
        <f>'сентябрь 2014г. по 6-10'!E172+'сентябрь 2014г. по 0,4'!E169</f>
        <v>16</v>
      </c>
      <c r="F172" s="31">
        <f>'сентябрь 2014г. по 6-10'!F172+'сентябрь 2014г. по 0,4'!F169</f>
        <v>2</v>
      </c>
      <c r="G172" s="31">
        <f>'сентябрь 2014г. по 6-10'!G172+'сентябрь 2014г. по 0,4'!G169</f>
        <v>16</v>
      </c>
      <c r="H172" s="31">
        <f>'сентябрь 2014г. по 6-10'!H172+'сентябрь 2014г. по 0,4'!H169</f>
        <v>0</v>
      </c>
      <c r="I172" s="31">
        <f>'сентябрь 2014г. по 6-10'!I172+'сентябрь 2014г. по 0,4'!I169</f>
        <v>0</v>
      </c>
      <c r="J172" s="31">
        <f>'сентябрь 2014г. по 6-10'!J172+'сентябрь 2014г. по 0,4'!J169</f>
        <v>0</v>
      </c>
      <c r="K172" s="31">
        <f>'сентябрь 2014г. по 6-10'!K172+'сентябрь 2014г. по 0,4'!K169</f>
        <v>0</v>
      </c>
      <c r="L172" s="31">
        <f>'сентябрь 2014г. по 6-10'!L172+'сентябрь 2014г. по 0,4'!L169</f>
        <v>0</v>
      </c>
      <c r="M172" s="31">
        <f>'сентябрь 2014г. по 6-10'!M172+'сентябрь 2014г. по 0,4'!M169</f>
        <v>0</v>
      </c>
      <c r="N172" s="31">
        <f>'сентябрь 2014г. по 6-10'!N172+'сентябрь 2014г. по 0,4'!N169</f>
        <v>0</v>
      </c>
      <c r="O172" s="31">
        <f>'сентябрь 2014г. по 6-10'!O172+'сентябрь 2014г. по 0,4'!O169</f>
        <v>0</v>
      </c>
      <c r="P172" s="31">
        <f>'сентябрь 2014г. по 6-10'!P172+'сентябрь 2014г. по 0,4'!P169</f>
        <v>0</v>
      </c>
      <c r="Q172" s="31">
        <f>'сентябрь 2014г. по 6-10'!Q172+'сентябрь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'сентябрь 2014г. по 6-10'!D173+'сентябрь 2014г. по 0,4'!D170</f>
        <v>2</v>
      </c>
      <c r="E173" s="31">
        <f>'сентябрь 2014г. по 6-10'!E173+'сентябрь 2014г. по 0,4'!E170</f>
        <v>135</v>
      </c>
      <c r="F173" s="31">
        <f>'сентябрь 2014г. по 6-10'!F173+'сентябрь 2014г. по 0,4'!F170</f>
        <v>2</v>
      </c>
      <c r="G173" s="31">
        <f>'сентябрь 2014г. по 6-10'!G173+'сентябрь 2014г. по 0,4'!G170</f>
        <v>35</v>
      </c>
      <c r="H173" s="31">
        <f>'сентябрь 2014г. по 6-10'!H173+'сентябрь 2014г. по 0,4'!H170</f>
        <v>0</v>
      </c>
      <c r="I173" s="31">
        <f>'сентябрь 2014г. по 6-10'!I173+'сентябрь 2014г. по 0,4'!I170</f>
        <v>0</v>
      </c>
      <c r="J173" s="31">
        <f>'сентябрь 2014г. по 6-10'!J173+'сентябрь 2014г. по 0,4'!J170</f>
        <v>0</v>
      </c>
      <c r="K173" s="31">
        <f>'сентябрь 2014г. по 6-10'!K173+'сентябрь 2014г. по 0,4'!K170</f>
        <v>0</v>
      </c>
      <c r="L173" s="31">
        <f>'сентябрь 2014г. по 6-10'!L173+'сентябрь 2014г. по 0,4'!L170</f>
        <v>0</v>
      </c>
      <c r="M173" s="31">
        <f>'сентябрь 2014г. по 6-10'!M173+'сентябрь 2014г. по 0,4'!M170</f>
        <v>0</v>
      </c>
      <c r="N173" s="31">
        <f>'сентябрь 2014г. по 6-10'!N173+'сентябрь 2014г. по 0,4'!N170</f>
        <v>0</v>
      </c>
      <c r="O173" s="31">
        <f>'сентябрь 2014г. по 6-10'!O173+'сентябрь 2014г. по 0,4'!O170</f>
        <v>0</v>
      </c>
      <c r="P173" s="31">
        <f>'сентябрь 2014г. по 6-10'!P173+'сентябрь 2014г. по 0,4'!P170</f>
        <v>0</v>
      </c>
      <c r="Q173" s="31">
        <f>'сентябрь 2014г. по 6-10'!Q173+'сентябрь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'сентябрь 2014г. по 6-10'!D174+'сентябрь 2014г. по 0,4'!D171</f>
        <v>10</v>
      </c>
      <c r="E174" s="31">
        <f>'сентябрь 2014г. по 6-10'!E174+'сентябрь 2014г. по 0,4'!E171</f>
        <v>54</v>
      </c>
      <c r="F174" s="31">
        <f>'сентябрь 2014г. по 6-10'!F174+'сентябрь 2014г. по 0,4'!F171</f>
        <v>10</v>
      </c>
      <c r="G174" s="31">
        <f>'сентябрь 2014г. по 6-10'!G174+'сентябрь 2014г. по 0,4'!G171</f>
        <v>54</v>
      </c>
      <c r="H174" s="31">
        <f>'сентябрь 2014г. по 6-10'!H174+'сентябрь 2014г. по 0,4'!H171</f>
        <v>0</v>
      </c>
      <c r="I174" s="31">
        <f>'сентябрь 2014г. по 6-10'!I174+'сентябрь 2014г. по 0,4'!I171</f>
        <v>0</v>
      </c>
      <c r="J174" s="31">
        <f>'сентябрь 2014г. по 6-10'!J174+'сентябрь 2014г. по 0,4'!J171</f>
        <v>31</v>
      </c>
      <c r="K174" s="31">
        <f>'сентябрь 2014г. по 6-10'!K174+'сентябрь 2014г. по 0,4'!K171</f>
        <v>99</v>
      </c>
      <c r="L174" s="31">
        <f>'сентябрь 2014г. по 6-10'!L174+'сентябрь 2014г. по 0,4'!L171</f>
        <v>0</v>
      </c>
      <c r="M174" s="31">
        <f>'сентябрь 2014г. по 6-10'!M174+'сентябрь 2014г. по 0,4'!M171</f>
        <v>0</v>
      </c>
      <c r="N174" s="31">
        <f>'сентябрь 2014г. по 6-10'!N174+'сентябрь 2014г. по 0,4'!N171</f>
        <v>0</v>
      </c>
      <c r="O174" s="31">
        <f>'сентябрь 2014г. по 6-10'!O174+'сентябрь 2014г. по 0,4'!O171</f>
        <v>0</v>
      </c>
      <c r="P174" s="31">
        <f>'сентябрь 2014г. по 6-10'!P174+'сентябрь 2014г. по 0,4'!P171</f>
        <v>0</v>
      </c>
      <c r="Q174" s="31">
        <f>'сентябрь 2014г. по 6-10'!Q174+'сентябрь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'сентябрь 2014г. по 6-10'!D175+'сентябрь 2014г. по 0,4'!D172</f>
        <v>0</v>
      </c>
      <c r="E175" s="31">
        <f>'сентябрь 2014г. по 6-10'!E175+'сентябрь 2014г. по 0,4'!E172</f>
        <v>0</v>
      </c>
      <c r="F175" s="31">
        <f>'сентябрь 2014г. по 6-10'!F175+'сентябрь 2014г. по 0,4'!F172</f>
        <v>0</v>
      </c>
      <c r="G175" s="31">
        <f>'сентябрь 2014г. по 6-10'!G175+'сентябрь 2014г. по 0,4'!G172</f>
        <v>0</v>
      </c>
      <c r="H175" s="31">
        <f>'сентябрь 2014г. по 6-10'!H175+'сентябрь 2014г. по 0,4'!H172</f>
        <v>0</v>
      </c>
      <c r="I175" s="31">
        <f>'сентябрь 2014г. по 6-10'!I175+'сентябрь 2014г. по 0,4'!I172</f>
        <v>0</v>
      </c>
      <c r="J175" s="31">
        <f>'сентябрь 2014г. по 6-10'!J175+'сентябрь 2014г. по 0,4'!J172</f>
        <v>0</v>
      </c>
      <c r="K175" s="31">
        <f>'сентябрь 2014г. по 6-10'!K175+'сентябрь 2014г. по 0,4'!K172</f>
        <v>0</v>
      </c>
      <c r="L175" s="31">
        <f>'сентябрь 2014г. по 6-10'!L175+'сентябрь 2014г. по 0,4'!L172</f>
        <v>0</v>
      </c>
      <c r="M175" s="31">
        <f>'сентябрь 2014г. по 6-10'!M175+'сентябрь 2014г. по 0,4'!M172</f>
        <v>0</v>
      </c>
      <c r="N175" s="31">
        <f>'сентябрь 2014г. по 6-10'!N175+'сентябрь 2014г. по 0,4'!N172</f>
        <v>0</v>
      </c>
      <c r="O175" s="31">
        <f>'сентябрь 2014г. по 6-10'!O175+'сентябрь 2014г. по 0,4'!O172</f>
        <v>0</v>
      </c>
      <c r="P175" s="31">
        <f>'сентябрь 2014г. по 6-10'!P175+'сентябрь 2014г. по 0,4'!P172</f>
        <v>0</v>
      </c>
      <c r="Q175" s="31">
        <f>'сентябрь 2014г. по 6-10'!Q175+'сентябрь 2014г. по 0,4'!Q172</f>
        <v>0</v>
      </c>
    </row>
    <row r="176" spans="1:17" ht="12.75" customHeight="1" x14ac:dyDescent="0.2">
      <c r="A176" s="18"/>
      <c r="B176" s="18"/>
      <c r="C176" s="18" t="s">
        <v>348</v>
      </c>
      <c r="D176" s="31">
        <f>'сентябрь 2014г. по 6-10'!D176+'сентябрь 2014г. по 0,4'!D173</f>
        <v>0</v>
      </c>
      <c r="E176" s="31">
        <f>'сентябрь 2014г. по 6-10'!E176+'сентябрь 2014г. по 0,4'!E173</f>
        <v>0</v>
      </c>
      <c r="F176" s="31">
        <f>'сентябрь 2014г. по 6-10'!F176+'сентябрь 2014г. по 0,4'!F173</f>
        <v>0</v>
      </c>
      <c r="G176" s="31">
        <f>'сентябрь 2014г. по 6-10'!G176+'сентябрь 2014г. по 0,4'!G173</f>
        <v>0</v>
      </c>
      <c r="H176" s="31">
        <f>'сентябрь 2014г. по 6-10'!H176+'сентябрь 2014г. по 0,4'!H173</f>
        <v>0</v>
      </c>
      <c r="I176" s="31">
        <f>'сентябрь 2014г. по 6-10'!I176+'сентябрь 2014г. по 0,4'!I173</f>
        <v>0</v>
      </c>
      <c r="J176" s="31">
        <f>'сентябрь 2014г. по 6-10'!J176+'сентябрь 2014г. по 0,4'!J173</f>
        <v>0</v>
      </c>
      <c r="K176" s="31">
        <f>'сентябрь 2014г. по 6-10'!K176+'сентябрь 2014г. по 0,4'!K173</f>
        <v>0</v>
      </c>
      <c r="L176" s="31">
        <f>'сентябрь 2014г. по 6-10'!L176+'сентябрь 2014г. по 0,4'!L173</f>
        <v>0</v>
      </c>
      <c r="M176" s="31">
        <f>'сентябрь 2014г. по 6-10'!M176+'сентябрь 2014г. по 0,4'!M173</f>
        <v>0</v>
      </c>
      <c r="N176" s="31">
        <f>'сентябрь 2014г. по 6-10'!N176+'сентябрь 2014г. по 0,4'!N173</f>
        <v>0</v>
      </c>
      <c r="O176" s="31">
        <f>'сентябрь 2014г. по 6-10'!O176+'сентябрь 2014г. по 0,4'!O173</f>
        <v>0</v>
      </c>
      <c r="P176" s="31">
        <f>'сентябрь 2014г. по 6-10'!P176+'сентябрь 2014г. по 0,4'!P173</f>
        <v>0</v>
      </c>
      <c r="Q176" s="31">
        <f>'сентябрь 2014г. по 6-10'!Q176+'сентябрь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'сентябрь 2014г. по 6-10'!D177+'сентябрь 2014г. по 0,4'!D174</f>
        <v>0</v>
      </c>
      <c r="E177" s="31">
        <f>'сентябрь 2014г. по 6-10'!E177+'сентябрь 2014г. по 0,4'!E174</f>
        <v>0</v>
      </c>
      <c r="F177" s="31">
        <f>'сентябрь 2014г. по 6-10'!F177+'сентябрь 2014г. по 0,4'!F174</f>
        <v>0</v>
      </c>
      <c r="G177" s="31">
        <f>'сентябрь 2014г. по 6-10'!G177+'сентябрь 2014г. по 0,4'!G174</f>
        <v>0</v>
      </c>
      <c r="H177" s="31">
        <f>'сентябрь 2014г. по 6-10'!H177+'сентябрь 2014г. по 0,4'!H174</f>
        <v>0</v>
      </c>
      <c r="I177" s="31">
        <f>'сентябрь 2014г. по 6-10'!I177+'сентябрь 2014г. по 0,4'!I174</f>
        <v>0</v>
      </c>
      <c r="J177" s="31">
        <f>'сентябрь 2014г. по 6-10'!J177+'сентябрь 2014г. по 0,4'!J174</f>
        <v>0</v>
      </c>
      <c r="K177" s="31">
        <f>'сентябрь 2014г. по 6-10'!K177+'сентябрь 2014г. по 0,4'!K174</f>
        <v>0</v>
      </c>
      <c r="L177" s="31">
        <f>'сентябрь 2014г. по 6-10'!L177+'сентябрь 2014г. по 0,4'!L174</f>
        <v>0</v>
      </c>
      <c r="M177" s="31">
        <f>'сентябрь 2014г. по 6-10'!M177+'сентябрь 2014г. по 0,4'!M174</f>
        <v>0</v>
      </c>
      <c r="N177" s="31">
        <f>'сентябрь 2014г. по 6-10'!N177+'сентябрь 2014г. по 0,4'!N174</f>
        <v>0</v>
      </c>
      <c r="O177" s="31">
        <f>'сентябрь 2014г. по 6-10'!O177+'сентябрь 2014г. по 0,4'!O174</f>
        <v>0</v>
      </c>
      <c r="P177" s="31">
        <f>'сентябрь 2014г. по 6-10'!P177+'сентябрь 2014г. по 0,4'!P174</f>
        <v>0</v>
      </c>
      <c r="Q177" s="31">
        <f>'сентябрь 2014г. по 6-10'!Q177+'сентябрь 2014г. по 0,4'!Q174</f>
        <v>0</v>
      </c>
    </row>
    <row r="178" spans="1:17" ht="12.75" customHeight="1" x14ac:dyDescent="0.2">
      <c r="A178" s="18"/>
      <c r="B178" s="18"/>
      <c r="C178" s="18" t="s">
        <v>349</v>
      </c>
      <c r="D178" s="31">
        <f>'сентябрь 2014г. по 6-10'!D178+'сентябрь 2014г. по 0,4'!D175</f>
        <v>21</v>
      </c>
      <c r="E178" s="31">
        <f>'сентябрь 2014г. по 6-10'!E178+'сентябрь 2014г. по 0,4'!E175</f>
        <v>395</v>
      </c>
      <c r="F178" s="31">
        <f>'сентябрь 2014г. по 6-10'!F178+'сентябрь 2014г. по 0,4'!F175</f>
        <v>11</v>
      </c>
      <c r="G178" s="31">
        <f>'сентябрь 2014г. по 6-10'!G178+'сентябрь 2014г. по 0,4'!G175</f>
        <v>148</v>
      </c>
      <c r="H178" s="31">
        <f>'сентябрь 2014г. по 6-10'!H178+'сентябрь 2014г. по 0,4'!H175</f>
        <v>0</v>
      </c>
      <c r="I178" s="31">
        <f>'сентябрь 2014г. по 6-10'!I178+'сентябрь 2014г. по 0,4'!I175</f>
        <v>0</v>
      </c>
      <c r="J178" s="31">
        <f>'сентябрь 2014г. по 6-10'!J178+'сентябрь 2014г. по 0,4'!J175</f>
        <v>0</v>
      </c>
      <c r="K178" s="31">
        <f>'сентябрь 2014г. по 6-10'!K178+'сентябрь 2014г. по 0,4'!K175</f>
        <v>0</v>
      </c>
      <c r="L178" s="31">
        <f>'сентябрь 2014г. по 6-10'!L178+'сентябрь 2014г. по 0,4'!L175</f>
        <v>0</v>
      </c>
      <c r="M178" s="31">
        <f>'сентябрь 2014г. по 6-10'!M178+'сентябрь 2014г. по 0,4'!M175</f>
        <v>0</v>
      </c>
      <c r="N178" s="31">
        <f>'сентябрь 2014г. по 6-10'!N178+'сентябрь 2014г. по 0,4'!N175</f>
        <v>0</v>
      </c>
      <c r="O178" s="31">
        <f>'сентябрь 2014г. по 6-10'!O178+'сентябрь 2014г. по 0,4'!O175</f>
        <v>0</v>
      </c>
      <c r="P178" s="31">
        <f>'сентябрь 2014г. по 6-10'!P178+'сентябрь 2014г. по 0,4'!P175</f>
        <v>0</v>
      </c>
      <c r="Q178" s="31">
        <f>'сентябрь 2014г. по 6-10'!Q178+'сентябрь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'сентябрь 2014г. по 6-10'!D179+'сентябрь 2014г. по 0,4'!D176</f>
        <v>3</v>
      </c>
      <c r="E179" s="31">
        <f>'сентябрь 2014г. по 6-10'!E179+'сентябрь 2014г. по 0,4'!E176</f>
        <v>25</v>
      </c>
      <c r="F179" s="31">
        <f>'сентябрь 2014г. по 6-10'!F179+'сентябрь 2014г. по 0,4'!F176</f>
        <v>3</v>
      </c>
      <c r="G179" s="31">
        <f>'сентябрь 2014г. по 6-10'!G179+'сентябрь 2014г. по 0,4'!G176</f>
        <v>25</v>
      </c>
      <c r="H179" s="31">
        <f>'сентябрь 2014г. по 6-10'!H179+'сентябрь 2014г. по 0,4'!H176</f>
        <v>0</v>
      </c>
      <c r="I179" s="31">
        <f>'сентябрь 2014г. по 6-10'!I179+'сентябрь 2014г. по 0,4'!I176</f>
        <v>0</v>
      </c>
      <c r="J179" s="31">
        <f>'сентябрь 2014г. по 6-10'!J179+'сентябрь 2014г. по 0,4'!J176</f>
        <v>2</v>
      </c>
      <c r="K179" s="31">
        <f>'сентябрь 2014г. по 6-10'!K179+'сентябрь 2014г. по 0,4'!K176</f>
        <v>8</v>
      </c>
      <c r="L179" s="31">
        <f>'сентябрь 2014г. по 6-10'!L179+'сентябрь 2014г. по 0,4'!L176</f>
        <v>0</v>
      </c>
      <c r="M179" s="31">
        <f>'сентябрь 2014г. по 6-10'!M179+'сентябрь 2014г. по 0,4'!M176</f>
        <v>0</v>
      </c>
      <c r="N179" s="31">
        <f>'сентябрь 2014г. по 6-10'!N179+'сентябрь 2014г. по 0,4'!N176</f>
        <v>0</v>
      </c>
      <c r="O179" s="31">
        <f>'сентябрь 2014г. по 6-10'!O179+'сентябрь 2014г. по 0,4'!O176</f>
        <v>0</v>
      </c>
      <c r="P179" s="31">
        <f>'сентябрь 2014г. по 6-10'!P179+'сентябрь 2014г. по 0,4'!P176</f>
        <v>0</v>
      </c>
      <c r="Q179" s="31">
        <f>'сентябрь 2014г. по 6-10'!Q179+'сентябрь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'сентябрь 2014г. по 6-10'!D180+'сентябрь 2014г. по 0,4'!D177</f>
        <v>2</v>
      </c>
      <c r="E180" s="31">
        <f>'сентябрь 2014г. по 6-10'!E180+'сентябрь 2014г. по 0,4'!E177</f>
        <v>105</v>
      </c>
      <c r="F180" s="31">
        <f>'сентябрь 2014г. по 6-10'!F180+'сентябрь 2014г. по 0,4'!F177</f>
        <v>2</v>
      </c>
      <c r="G180" s="31">
        <f>'сентябрь 2014г. по 6-10'!G180+'сентябрь 2014г. по 0,4'!G177</f>
        <v>25</v>
      </c>
      <c r="H180" s="31">
        <f>'сентябрь 2014г. по 6-10'!H180+'сентябрь 2014г. по 0,4'!H177</f>
        <v>0</v>
      </c>
      <c r="I180" s="31">
        <f>'сентябрь 2014г. по 6-10'!I180+'сентябрь 2014г. по 0,4'!I177</f>
        <v>0</v>
      </c>
      <c r="J180" s="31">
        <f>'сентябрь 2014г. по 6-10'!J180+'сентябрь 2014г. по 0,4'!J177</f>
        <v>0</v>
      </c>
      <c r="K180" s="31">
        <f>'сентябрь 2014г. по 6-10'!K180+'сентябрь 2014г. по 0,4'!K177</f>
        <v>0</v>
      </c>
      <c r="L180" s="31">
        <f>'сентябрь 2014г. по 6-10'!L180+'сентябрь 2014г. по 0,4'!L177</f>
        <v>0</v>
      </c>
      <c r="M180" s="31">
        <f>'сентябрь 2014г. по 6-10'!M180+'сентябрь 2014г. по 0,4'!M177</f>
        <v>0</v>
      </c>
      <c r="N180" s="31">
        <f>'сентябрь 2014г. по 6-10'!N180+'сентябрь 2014г. по 0,4'!N177</f>
        <v>0</v>
      </c>
      <c r="O180" s="31">
        <f>'сентябрь 2014г. по 6-10'!O180+'сентябрь 2014г. по 0,4'!O177</f>
        <v>0</v>
      </c>
      <c r="P180" s="31">
        <f>'сентябрь 2014г. по 6-10'!P180+'сентябрь 2014г. по 0,4'!P177</f>
        <v>0</v>
      </c>
      <c r="Q180" s="31">
        <f>'сентябрь 2014г. по 6-10'!Q180+'сентябрь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'сентябрь 2014г. по 6-10'!D181+'сентябрь 2014г. по 0,4'!D178</f>
        <v>2</v>
      </c>
      <c r="E181" s="31">
        <f>'сентябрь 2014г. по 6-10'!E181+'сентябрь 2014г. по 0,4'!E178</f>
        <v>92</v>
      </c>
      <c r="F181" s="31">
        <f>'сентябрь 2014г. по 6-10'!F181+'сентябрь 2014г. по 0,4'!F178</f>
        <v>2</v>
      </c>
      <c r="G181" s="31">
        <f>'сентябрь 2014г. по 6-10'!G181+'сентябрь 2014г. по 0,4'!G178</f>
        <v>22</v>
      </c>
      <c r="H181" s="31">
        <f>'сентябрь 2014г. по 6-10'!H181+'сентябрь 2014г. по 0,4'!H178</f>
        <v>0</v>
      </c>
      <c r="I181" s="31">
        <f>'сентябрь 2014г. по 6-10'!I181+'сентябрь 2014г. по 0,4'!I178</f>
        <v>0</v>
      </c>
      <c r="J181" s="31">
        <f>'сентябрь 2014г. по 6-10'!J181+'сентябрь 2014г. по 0,4'!J178</f>
        <v>0</v>
      </c>
      <c r="K181" s="31">
        <f>'сентябрь 2014г. по 6-10'!K181+'сентябрь 2014г. по 0,4'!K178</f>
        <v>0</v>
      </c>
      <c r="L181" s="31">
        <f>'сентябрь 2014г. по 6-10'!L181+'сентябрь 2014г. по 0,4'!L178</f>
        <v>0</v>
      </c>
      <c r="M181" s="31">
        <f>'сентябрь 2014г. по 6-10'!M181+'сентябрь 2014г. по 0,4'!M178</f>
        <v>0</v>
      </c>
      <c r="N181" s="31">
        <f>'сентябрь 2014г. по 6-10'!N181+'сентябрь 2014г. по 0,4'!N178</f>
        <v>0</v>
      </c>
      <c r="O181" s="31">
        <f>'сентябрь 2014г. по 6-10'!O181+'сентябрь 2014г. по 0,4'!O178</f>
        <v>0</v>
      </c>
      <c r="P181" s="31">
        <f>'сентябрь 2014г. по 6-10'!P181+'сентябрь 2014г. по 0,4'!P178</f>
        <v>0</v>
      </c>
      <c r="Q181" s="31">
        <f>'сентябрь 2014г. по 6-10'!Q181+'сентябрь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'сентябрь 2014г. по 6-10'!D182+'сентябрь 2014г. по 0,4'!D179</f>
        <v>4</v>
      </c>
      <c r="E182" s="31">
        <f>'сентябрь 2014г. по 6-10'!E182+'сентябрь 2014г. по 0,4'!E179</f>
        <v>106</v>
      </c>
      <c r="F182" s="31">
        <f>'сентябрь 2014г. по 6-10'!F182+'сентябрь 2014г. по 0,4'!F179</f>
        <v>4</v>
      </c>
      <c r="G182" s="31">
        <f>'сентябрь 2014г. по 6-10'!G182+'сентябрь 2014г. по 0,4'!G179</f>
        <v>46</v>
      </c>
      <c r="H182" s="31">
        <f>'сентябрь 2014г. по 6-10'!H182+'сентябрь 2014г. по 0,4'!H179</f>
        <v>0</v>
      </c>
      <c r="I182" s="31">
        <f>'сентябрь 2014г. по 6-10'!I182+'сентябрь 2014г. по 0,4'!I179</f>
        <v>0</v>
      </c>
      <c r="J182" s="31">
        <f>'сентябрь 2014г. по 6-10'!J182+'сентябрь 2014г. по 0,4'!J179</f>
        <v>3</v>
      </c>
      <c r="K182" s="31">
        <f>'сентябрь 2014г. по 6-10'!K182+'сентябрь 2014г. по 0,4'!K179</f>
        <v>15</v>
      </c>
      <c r="L182" s="31">
        <f>'сентябрь 2014г. по 6-10'!L182+'сентябрь 2014г. по 0,4'!L179</f>
        <v>0</v>
      </c>
      <c r="M182" s="31">
        <f>'сентябрь 2014г. по 6-10'!M182+'сентябрь 2014г. по 0,4'!M179</f>
        <v>0</v>
      </c>
      <c r="N182" s="31">
        <f>'сентябрь 2014г. по 6-10'!N182+'сентябрь 2014г. по 0,4'!N179</f>
        <v>0</v>
      </c>
      <c r="O182" s="31">
        <f>'сентябрь 2014г. по 6-10'!O182+'сентябрь 2014г. по 0,4'!O179</f>
        <v>0</v>
      </c>
      <c r="P182" s="31">
        <f>'сентябрь 2014г. по 6-10'!P182+'сентябрь 2014г. по 0,4'!P179</f>
        <v>0</v>
      </c>
      <c r="Q182" s="31">
        <f>'сентябрь 2014г. по 6-10'!Q182+'сентябрь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'сентябрь 2014г. по 6-10'!D183+'сентябрь 2014г. по 0,4'!D180</f>
        <v>2</v>
      </c>
      <c r="E183" s="31">
        <f>'сентябрь 2014г. по 6-10'!E183+'сентябрь 2014г. по 0,4'!E180</f>
        <v>120</v>
      </c>
      <c r="F183" s="31">
        <f>'сентябрь 2014г. по 6-10'!F183+'сентябрь 2014г. по 0,4'!F180</f>
        <v>2</v>
      </c>
      <c r="G183" s="31">
        <f>'сентябрь 2014г. по 6-10'!G183+'сентябрь 2014г. по 0,4'!G180</f>
        <v>20</v>
      </c>
      <c r="H183" s="31">
        <f>'сентябрь 2014г. по 6-10'!H183+'сентябрь 2014г. по 0,4'!H180</f>
        <v>0</v>
      </c>
      <c r="I183" s="31">
        <f>'сентябрь 2014г. по 6-10'!I183+'сентябрь 2014г. по 0,4'!I180</f>
        <v>0</v>
      </c>
      <c r="J183" s="31">
        <f>'сентябрь 2014г. по 6-10'!J183+'сентябрь 2014г. по 0,4'!J180</f>
        <v>0</v>
      </c>
      <c r="K183" s="31">
        <f>'сентябрь 2014г. по 6-10'!K183+'сентябрь 2014г. по 0,4'!K180</f>
        <v>0</v>
      </c>
      <c r="L183" s="31">
        <f>'сентябрь 2014г. по 6-10'!L183+'сентябрь 2014г. по 0,4'!L180</f>
        <v>0</v>
      </c>
      <c r="M183" s="31">
        <f>'сентябрь 2014г. по 6-10'!M183+'сентябрь 2014г. по 0,4'!M180</f>
        <v>0</v>
      </c>
      <c r="N183" s="31">
        <f>'сентябрь 2014г. по 6-10'!N183+'сентябрь 2014г. по 0,4'!N180</f>
        <v>0</v>
      </c>
      <c r="O183" s="31">
        <f>'сентябрь 2014г. по 6-10'!O183+'сентябрь 2014г. по 0,4'!O180</f>
        <v>0</v>
      </c>
      <c r="P183" s="31">
        <f>'сентябрь 2014г. по 6-10'!P183+'сентябрь 2014г. по 0,4'!P180</f>
        <v>0</v>
      </c>
      <c r="Q183" s="31">
        <f>'сентябрь 2014г. по 6-10'!Q183+'сентябрь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'сентябрь 2014г. по 6-10'!D184+'сентябрь 2014г. по 0,4'!D181</f>
        <v>11</v>
      </c>
      <c r="E184" s="31">
        <f>'сентябрь 2014г. по 6-10'!E184+'сентябрь 2014г. по 0,4'!E181</f>
        <v>153</v>
      </c>
      <c r="F184" s="31">
        <f>'сентябрь 2014г. по 6-10'!F184+'сентябрь 2014г. по 0,4'!F181</f>
        <v>11</v>
      </c>
      <c r="G184" s="31">
        <f>'сентябрь 2014г. по 6-10'!G184+'сентябрь 2014г. по 0,4'!G181</f>
        <v>153</v>
      </c>
      <c r="H184" s="31">
        <f>'сентябрь 2014г. по 6-10'!H184+'сентябрь 2014г. по 0,4'!H181</f>
        <v>0</v>
      </c>
      <c r="I184" s="31">
        <f>'сентябрь 2014г. по 6-10'!I184+'сентябрь 2014г. по 0,4'!I181</f>
        <v>0</v>
      </c>
      <c r="J184" s="31">
        <f>'сентябрь 2014г. по 6-10'!J184+'сентябрь 2014г. по 0,4'!J181</f>
        <v>0</v>
      </c>
      <c r="K184" s="31">
        <f>'сентябрь 2014г. по 6-10'!K184+'сентябрь 2014г. по 0,4'!K181</f>
        <v>0</v>
      </c>
      <c r="L184" s="31">
        <f>'сентябрь 2014г. по 6-10'!L184+'сентябрь 2014г. по 0,4'!L181</f>
        <v>0</v>
      </c>
      <c r="M184" s="31">
        <f>'сентябрь 2014г. по 6-10'!M184+'сентябрь 2014г. по 0,4'!M181</f>
        <v>0</v>
      </c>
      <c r="N184" s="31">
        <f>'сентябрь 2014г. по 6-10'!N184+'сентябрь 2014г. по 0,4'!N181</f>
        <v>0</v>
      </c>
      <c r="O184" s="31">
        <f>'сентябрь 2014г. по 6-10'!O184+'сентябрь 2014г. по 0,4'!O181</f>
        <v>0</v>
      </c>
      <c r="P184" s="31">
        <f>'сентябрь 2014г. по 6-10'!P184+'сентябрь 2014г. по 0,4'!P181</f>
        <v>0</v>
      </c>
      <c r="Q184" s="31">
        <f>'сентябрь 2014г. по 6-10'!Q184+'сентябрь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84">
        <f>SUM(D155:D184)</f>
        <v>223</v>
      </c>
      <c r="E185" s="84">
        <f t="shared" ref="E185:Q185" si="3">SUM(E155:E184)</f>
        <v>7235</v>
      </c>
      <c r="F185" s="84">
        <f t="shared" si="3"/>
        <v>100</v>
      </c>
      <c r="G185" s="84">
        <f t="shared" si="3"/>
        <v>1755</v>
      </c>
      <c r="H185" s="84">
        <f t="shared" si="3"/>
        <v>0</v>
      </c>
      <c r="I185" s="84">
        <f t="shared" si="3"/>
        <v>0</v>
      </c>
      <c r="J185" s="84">
        <f t="shared" si="3"/>
        <v>130</v>
      </c>
      <c r="K185" s="84">
        <f t="shared" si="3"/>
        <v>1241</v>
      </c>
      <c r="L185" s="84">
        <f t="shared" si="3"/>
        <v>0</v>
      </c>
      <c r="M185" s="84">
        <f t="shared" si="3"/>
        <v>0</v>
      </c>
      <c r="N185" s="84">
        <f t="shared" si="3"/>
        <v>0</v>
      </c>
      <c r="O185" s="84">
        <f t="shared" si="3"/>
        <v>0</v>
      </c>
      <c r="P185" s="84">
        <f t="shared" si="3"/>
        <v>0</v>
      </c>
      <c r="Q185" s="84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'сентябрь 2014г. по 6-10'!D187+'сентябрь 2014г. по 0,4'!D184</f>
        <v>71</v>
      </c>
      <c r="E187" s="31">
        <f>'сентябрь 2014г. по 6-10'!E187+'сентябрь 2014г. по 0,4'!E184</f>
        <v>195</v>
      </c>
      <c r="F187" s="31">
        <f>'сентябрь 2014г. по 6-10'!F187+'сентябрь 2014г. по 0,4'!F184</f>
        <v>13</v>
      </c>
      <c r="G187" s="31">
        <f>'сентябрь 2014г. по 6-10'!G187+'сентябрь 2014г. по 0,4'!G184</f>
        <v>75</v>
      </c>
      <c r="H187" s="31">
        <f>'сентябрь 2014г. по 6-10'!H187+'сентябрь 2014г. по 0,4'!H184</f>
        <v>0</v>
      </c>
      <c r="I187" s="31">
        <f>'сентябрь 2014г. по 6-10'!I187+'сентябрь 2014г. по 0,4'!I184</f>
        <v>0</v>
      </c>
      <c r="J187" s="31">
        <f>'сентябрь 2014г. по 6-10'!J187+'сентябрь 2014г. по 0,4'!J184</f>
        <v>28</v>
      </c>
      <c r="K187" s="31">
        <f>'сентябрь 2014г. по 6-10'!K187+'сентябрь 2014г. по 0,4'!K184</f>
        <v>190</v>
      </c>
      <c r="L187" s="31">
        <f>'сентябрь 2014г. по 6-10'!L187+'сентябрь 2014г. по 0,4'!L184</f>
        <v>0</v>
      </c>
      <c r="M187" s="31">
        <f>'сентябрь 2014г. по 6-10'!M187+'сентябрь 2014г. по 0,4'!M184</f>
        <v>0</v>
      </c>
      <c r="N187" s="31">
        <f>'сентябрь 2014г. по 6-10'!N187+'сентябрь 2014г. по 0,4'!N184</f>
        <v>0</v>
      </c>
      <c r="O187" s="31">
        <f>'сентябрь 2014г. по 6-10'!O187+'сентябрь 2014г. по 0,4'!O184</f>
        <v>0</v>
      </c>
      <c r="P187" s="31">
        <f>'сентябрь 2014г. по 6-10'!P187+'сентябрь 2014г. по 0,4'!P184</f>
        <v>0</v>
      </c>
      <c r="Q187" s="31">
        <f>'сентябрь 2014г. по 6-10'!Q187+'сентябрь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'сентябрь 2014г. по 6-10'!D188+'сентябрь 2014г. по 0,4'!D185</f>
        <v>49</v>
      </c>
      <c r="E188" s="31">
        <f>'сентябрь 2014г. по 6-10'!E188+'сентябрь 2014г. по 0,4'!E185</f>
        <v>188</v>
      </c>
      <c r="F188" s="31">
        <f>'сентябрь 2014г. по 6-10'!F188+'сентябрь 2014г. по 0,4'!F185</f>
        <v>9</v>
      </c>
      <c r="G188" s="31">
        <f>'сентябрь 2014г. по 6-10'!G188+'сентябрь 2014г. по 0,4'!G185</f>
        <v>64</v>
      </c>
      <c r="H188" s="31">
        <f>'сентябрь 2014г. по 6-10'!H188+'сентябрь 2014г. по 0,4'!H185</f>
        <v>0</v>
      </c>
      <c r="I188" s="31">
        <f>'сентябрь 2014г. по 6-10'!I188+'сентябрь 2014г. по 0,4'!I185</f>
        <v>0</v>
      </c>
      <c r="J188" s="31">
        <f>'сентябрь 2014г. по 6-10'!J188+'сентябрь 2014г. по 0,4'!J185</f>
        <v>0</v>
      </c>
      <c r="K188" s="31">
        <f>'сентябрь 2014г. по 6-10'!K188+'сентябрь 2014г. по 0,4'!K185</f>
        <v>0</v>
      </c>
      <c r="L188" s="31">
        <f>'сентябрь 2014г. по 6-10'!L188+'сентябрь 2014г. по 0,4'!L185</f>
        <v>0</v>
      </c>
      <c r="M188" s="31">
        <f>'сентябрь 2014г. по 6-10'!M188+'сентябрь 2014г. по 0,4'!M185</f>
        <v>0</v>
      </c>
      <c r="N188" s="31">
        <f>'сентябрь 2014г. по 6-10'!N188+'сентябрь 2014г. по 0,4'!N185</f>
        <v>0</v>
      </c>
      <c r="O188" s="31">
        <f>'сентябрь 2014г. по 6-10'!O188+'сентябрь 2014г. по 0,4'!O185</f>
        <v>0</v>
      </c>
      <c r="P188" s="31">
        <f>'сентябрь 2014г. по 6-10'!P188+'сентябрь 2014г. по 0,4'!P185</f>
        <v>0</v>
      </c>
      <c r="Q188" s="31">
        <f>'сентябрь 2014г. по 6-10'!Q188+'сентябрь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'сентябрь 2014г. по 6-10'!D189+'сентябрь 2014г. по 0,4'!D186</f>
        <v>6</v>
      </c>
      <c r="E189" s="31">
        <f>'сентябрь 2014г. по 6-10'!E189+'сентябрь 2014г. по 0,4'!E186</f>
        <v>90</v>
      </c>
      <c r="F189" s="31">
        <f>'сентябрь 2014г. по 6-10'!F189+'сентябрь 2014г. по 0,4'!F186</f>
        <v>6</v>
      </c>
      <c r="G189" s="31">
        <f>'сентябрь 2014г. по 6-10'!G189+'сентябрь 2014г. по 0,4'!G186</f>
        <v>63</v>
      </c>
      <c r="H189" s="31">
        <f>'сентябрь 2014г. по 6-10'!H189+'сентябрь 2014г. по 0,4'!H186</f>
        <v>0</v>
      </c>
      <c r="I189" s="31">
        <f>'сентябрь 2014г. по 6-10'!I189+'сентябрь 2014г. по 0,4'!I186</f>
        <v>0</v>
      </c>
      <c r="J189" s="31">
        <f>'сентябрь 2014г. по 6-10'!J189+'сентябрь 2014г. по 0,4'!J186</f>
        <v>0</v>
      </c>
      <c r="K189" s="31">
        <f>'сентябрь 2014г. по 6-10'!K189+'сентябрь 2014г. по 0,4'!K186</f>
        <v>0</v>
      </c>
      <c r="L189" s="31">
        <f>'сентябрь 2014г. по 6-10'!L189+'сентябрь 2014г. по 0,4'!L186</f>
        <v>0</v>
      </c>
      <c r="M189" s="31">
        <f>'сентябрь 2014г. по 6-10'!M189+'сентябрь 2014г. по 0,4'!M186</f>
        <v>0</v>
      </c>
      <c r="N189" s="31">
        <f>'сентябрь 2014г. по 6-10'!N189+'сентябрь 2014г. по 0,4'!N186</f>
        <v>0</v>
      </c>
      <c r="O189" s="31">
        <f>'сентябрь 2014г. по 6-10'!O189+'сентябрь 2014г. по 0,4'!O186</f>
        <v>0</v>
      </c>
      <c r="P189" s="31">
        <f>'сентябрь 2014г. по 6-10'!P189+'сентябрь 2014г. по 0,4'!P186</f>
        <v>0</v>
      </c>
      <c r="Q189" s="31">
        <f>'сентябрь 2014г. по 6-10'!Q189+'сентябрь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'сентябрь 2014г. по 6-10'!D190+'сентябрь 2014г. по 0,4'!D187</f>
        <v>8</v>
      </c>
      <c r="E190" s="31">
        <f>'сентябрь 2014г. по 6-10'!E190+'сентябрь 2014г. по 0,4'!E187</f>
        <v>80</v>
      </c>
      <c r="F190" s="31">
        <f>'сентябрь 2014г. по 6-10'!F190+'сентябрь 2014г. по 0,4'!F187</f>
        <v>7</v>
      </c>
      <c r="G190" s="31">
        <f>'сентябрь 2014г. по 6-10'!G190+'сентябрь 2014г. по 0,4'!G187</f>
        <v>45</v>
      </c>
      <c r="H190" s="31">
        <f>'сентябрь 2014г. по 6-10'!H190+'сентябрь 2014г. по 0,4'!H187</f>
        <v>0</v>
      </c>
      <c r="I190" s="31">
        <f>'сентябрь 2014г. по 6-10'!I190+'сентябрь 2014г. по 0,4'!I187</f>
        <v>0</v>
      </c>
      <c r="J190" s="31">
        <f>'сентябрь 2014г. по 6-10'!J190+'сентябрь 2014г. по 0,4'!J187</f>
        <v>0</v>
      </c>
      <c r="K190" s="31">
        <f>'сентябрь 2014г. по 6-10'!K190+'сентябрь 2014г. по 0,4'!K187</f>
        <v>0</v>
      </c>
      <c r="L190" s="31">
        <f>'сентябрь 2014г. по 6-10'!L190+'сентябрь 2014г. по 0,4'!L187</f>
        <v>0</v>
      </c>
      <c r="M190" s="31">
        <f>'сентябрь 2014г. по 6-10'!M190+'сентябрь 2014г. по 0,4'!M187</f>
        <v>0</v>
      </c>
      <c r="N190" s="31">
        <f>'сентябрь 2014г. по 6-10'!N190+'сентябрь 2014г. по 0,4'!N187</f>
        <v>0</v>
      </c>
      <c r="O190" s="31">
        <f>'сентябрь 2014г. по 6-10'!O190+'сентябрь 2014г. по 0,4'!O187</f>
        <v>0</v>
      </c>
      <c r="P190" s="31">
        <f>'сентябрь 2014г. по 6-10'!P190+'сентябрь 2014г. по 0,4'!P187</f>
        <v>0</v>
      </c>
      <c r="Q190" s="31">
        <f>'сентябрь 2014г. по 6-10'!Q190+'сентябрь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'сентябрь 2014г. по 6-10'!D191+'сентябрь 2014г. по 0,4'!D188</f>
        <v>9</v>
      </c>
      <c r="E191" s="31">
        <f>'сентябрь 2014г. по 6-10'!E191+'сентябрь 2014г. по 0,4'!E188</f>
        <v>93</v>
      </c>
      <c r="F191" s="31">
        <f>'сентябрь 2014г. по 6-10'!F191+'сентябрь 2014г. по 0,4'!F188</f>
        <v>7</v>
      </c>
      <c r="G191" s="31">
        <f>'сентябрь 2014г. по 6-10'!G191+'сентябрь 2014г. по 0,4'!G188</f>
        <v>65</v>
      </c>
      <c r="H191" s="31">
        <f>'сентябрь 2014г. по 6-10'!H191+'сентябрь 2014г. по 0,4'!H188</f>
        <v>0</v>
      </c>
      <c r="I191" s="31">
        <f>'сентябрь 2014г. по 6-10'!I191+'сентябрь 2014г. по 0,4'!I188</f>
        <v>0</v>
      </c>
      <c r="J191" s="31">
        <f>'сентябрь 2014г. по 6-10'!J191+'сентябрь 2014г. по 0,4'!J188</f>
        <v>0</v>
      </c>
      <c r="K191" s="31">
        <f>'сентябрь 2014г. по 6-10'!K191+'сентябрь 2014г. по 0,4'!K188</f>
        <v>0</v>
      </c>
      <c r="L191" s="31">
        <f>'сентябрь 2014г. по 6-10'!L191+'сентябрь 2014г. по 0,4'!L188</f>
        <v>0</v>
      </c>
      <c r="M191" s="31">
        <f>'сентябрь 2014г. по 6-10'!M191+'сентябрь 2014г. по 0,4'!M188</f>
        <v>0</v>
      </c>
      <c r="N191" s="31">
        <f>'сентябрь 2014г. по 6-10'!N191+'сентябрь 2014г. по 0,4'!N188</f>
        <v>0</v>
      </c>
      <c r="O191" s="31">
        <f>'сентябрь 2014г. по 6-10'!O191+'сентябрь 2014г. по 0,4'!O188</f>
        <v>0</v>
      </c>
      <c r="P191" s="31">
        <f>'сентябрь 2014г. по 6-10'!P191+'сентябрь 2014г. по 0,4'!P188</f>
        <v>0</v>
      </c>
      <c r="Q191" s="31">
        <f>'сентябрь 2014г. по 6-10'!Q191+'сентябрь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'сентябрь 2014г. по 6-10'!D192+'сентябрь 2014г. по 0,4'!D189</f>
        <v>0</v>
      </c>
      <c r="E192" s="31">
        <f>'сентябрь 2014г. по 6-10'!E192+'сентябрь 2014г. по 0,4'!E189</f>
        <v>0</v>
      </c>
      <c r="F192" s="31">
        <f>'сентябрь 2014г. по 6-10'!F192+'сентябрь 2014г. по 0,4'!F189</f>
        <v>0</v>
      </c>
      <c r="G192" s="31">
        <f>'сентябрь 2014г. по 6-10'!G192+'сентябрь 2014г. по 0,4'!G189</f>
        <v>0</v>
      </c>
      <c r="H192" s="31">
        <f>'сентябрь 2014г. по 6-10'!H192+'сентябрь 2014г. по 0,4'!H189</f>
        <v>0</v>
      </c>
      <c r="I192" s="31">
        <f>'сентябрь 2014г. по 6-10'!I192+'сентябрь 2014г. по 0,4'!I189</f>
        <v>0</v>
      </c>
      <c r="J192" s="31">
        <f>'сентябрь 2014г. по 6-10'!J192+'сентябрь 2014г. по 0,4'!J189</f>
        <v>0</v>
      </c>
      <c r="K192" s="31">
        <f>'сентябрь 2014г. по 6-10'!K192+'сентябрь 2014г. по 0,4'!K189</f>
        <v>0</v>
      </c>
      <c r="L192" s="31">
        <f>'сентябрь 2014г. по 6-10'!L192+'сентябрь 2014г. по 0,4'!L189</f>
        <v>0</v>
      </c>
      <c r="M192" s="31">
        <f>'сентябрь 2014г. по 6-10'!M192+'сентябрь 2014г. по 0,4'!M189</f>
        <v>0</v>
      </c>
      <c r="N192" s="31">
        <f>'сентябрь 2014г. по 6-10'!N192+'сентябрь 2014г. по 0,4'!N189</f>
        <v>0</v>
      </c>
      <c r="O192" s="31">
        <f>'сентябрь 2014г. по 6-10'!O192+'сентябрь 2014г. по 0,4'!O189</f>
        <v>0</v>
      </c>
      <c r="P192" s="31">
        <f>'сентябрь 2014г. по 6-10'!P192+'сентябрь 2014г. по 0,4'!P189</f>
        <v>0</v>
      </c>
      <c r="Q192" s="31">
        <f>'сентябрь 2014г. по 6-10'!Q192+'сентябрь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'сентябрь 2014г. по 6-10'!D193+'сентябрь 2014г. по 0,4'!D190</f>
        <v>11</v>
      </c>
      <c r="E193" s="31">
        <f>'сентябрь 2014г. по 6-10'!E193+'сентябрь 2014г. по 0,4'!E190</f>
        <v>99.5</v>
      </c>
      <c r="F193" s="31">
        <f>'сентябрь 2014г. по 6-10'!F193+'сентябрь 2014г. по 0,4'!F190</f>
        <v>7</v>
      </c>
      <c r="G193" s="31">
        <f>'сентябрь 2014г. по 6-10'!G193+'сентябрь 2014г. по 0,4'!G190</f>
        <v>55</v>
      </c>
      <c r="H193" s="31">
        <f>'сентябрь 2014г. по 6-10'!H193+'сентябрь 2014г. по 0,4'!H190</f>
        <v>0</v>
      </c>
      <c r="I193" s="31">
        <f>'сентябрь 2014г. по 6-10'!I193+'сентябрь 2014г. по 0,4'!I190</f>
        <v>0</v>
      </c>
      <c r="J193" s="31">
        <f>'сентябрь 2014г. по 6-10'!J193+'сентябрь 2014г. по 0,4'!J190</f>
        <v>0</v>
      </c>
      <c r="K193" s="31">
        <f>'сентябрь 2014г. по 6-10'!K193+'сентябрь 2014г. по 0,4'!K190</f>
        <v>0</v>
      </c>
      <c r="L193" s="31">
        <f>'сентябрь 2014г. по 6-10'!L193+'сентябрь 2014г. по 0,4'!L190</f>
        <v>0</v>
      </c>
      <c r="M193" s="31">
        <f>'сентябрь 2014г. по 6-10'!M193+'сентябрь 2014г. по 0,4'!M190</f>
        <v>0</v>
      </c>
      <c r="N193" s="31">
        <f>'сентябрь 2014г. по 6-10'!N193+'сентябрь 2014г. по 0,4'!N190</f>
        <v>0</v>
      </c>
      <c r="O193" s="31">
        <f>'сентябрь 2014г. по 6-10'!O193+'сентябрь 2014г. по 0,4'!O190</f>
        <v>0</v>
      </c>
      <c r="P193" s="31">
        <f>'сентябрь 2014г. по 6-10'!P193+'сентябрь 2014г. по 0,4'!P190</f>
        <v>0</v>
      </c>
      <c r="Q193" s="31">
        <f>'сентябрь 2014г. по 6-10'!Q193+'сентябрь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'сентябрь 2014г. по 6-10'!D194+'сентябрь 2014г. по 0,4'!D191</f>
        <v>4</v>
      </c>
      <c r="E194" s="31">
        <f>'сентябрь 2014г. по 6-10'!E194+'сентябрь 2014г. по 0,4'!E191</f>
        <v>30</v>
      </c>
      <c r="F194" s="31">
        <f>'сентябрь 2014г. по 6-10'!F194+'сентябрь 2014г. по 0,4'!F191</f>
        <v>3</v>
      </c>
      <c r="G194" s="31">
        <f>'сентябрь 2014г. по 6-10'!G194+'сентябрь 2014г. по 0,4'!G191</f>
        <v>30</v>
      </c>
      <c r="H194" s="31">
        <f>'сентябрь 2014г. по 6-10'!H194+'сентябрь 2014г. по 0,4'!H191</f>
        <v>0</v>
      </c>
      <c r="I194" s="31">
        <f>'сентябрь 2014г. по 6-10'!I194+'сентябрь 2014г. по 0,4'!I191</f>
        <v>0</v>
      </c>
      <c r="J194" s="31">
        <f>'сентябрь 2014г. по 6-10'!J194+'сентябрь 2014г. по 0,4'!J191</f>
        <v>0</v>
      </c>
      <c r="K194" s="31">
        <f>'сентябрь 2014г. по 6-10'!K194+'сентябрь 2014г. по 0,4'!K191</f>
        <v>0</v>
      </c>
      <c r="L194" s="31">
        <f>'сентябрь 2014г. по 6-10'!L194+'сентябрь 2014г. по 0,4'!L191</f>
        <v>0</v>
      </c>
      <c r="M194" s="31">
        <f>'сентябрь 2014г. по 6-10'!M194+'сентябрь 2014г. по 0,4'!M191</f>
        <v>0</v>
      </c>
      <c r="N194" s="31">
        <f>'сентябрь 2014г. по 6-10'!N194+'сентябрь 2014г. по 0,4'!N191</f>
        <v>0</v>
      </c>
      <c r="O194" s="31">
        <f>'сентябрь 2014г. по 6-10'!O194+'сентябрь 2014г. по 0,4'!O191</f>
        <v>0</v>
      </c>
      <c r="P194" s="31">
        <f>'сентябрь 2014г. по 6-10'!P194+'сентябрь 2014г. по 0,4'!P191</f>
        <v>0</v>
      </c>
      <c r="Q194" s="31">
        <f>'сентябрь 2014г. по 6-10'!Q194+'сентябрь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84">
        <f>SUM(D187:D194)</f>
        <v>158</v>
      </c>
      <c r="E195" s="84">
        <f t="shared" ref="E195:Q195" si="4">SUM(E187:E194)</f>
        <v>775.5</v>
      </c>
      <c r="F195" s="84">
        <f t="shared" si="4"/>
        <v>52</v>
      </c>
      <c r="G195" s="84">
        <f t="shared" si="4"/>
        <v>397</v>
      </c>
      <c r="H195" s="84">
        <f t="shared" si="4"/>
        <v>0</v>
      </c>
      <c r="I195" s="84">
        <f t="shared" si="4"/>
        <v>0</v>
      </c>
      <c r="J195" s="84">
        <f t="shared" si="4"/>
        <v>28</v>
      </c>
      <c r="K195" s="84">
        <f t="shared" si="4"/>
        <v>190</v>
      </c>
      <c r="L195" s="84">
        <f t="shared" si="4"/>
        <v>0</v>
      </c>
      <c r="M195" s="84">
        <f t="shared" si="4"/>
        <v>0</v>
      </c>
      <c r="N195" s="84">
        <f t="shared" si="4"/>
        <v>0</v>
      </c>
      <c r="O195" s="84">
        <f t="shared" si="4"/>
        <v>0</v>
      </c>
      <c r="P195" s="84">
        <f t="shared" si="4"/>
        <v>0</v>
      </c>
      <c r="Q195" s="84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'сентябрь 2014г. по 6-10'!D197+'сентябрь 2014г. по 0,4'!D194</f>
        <v>20</v>
      </c>
      <c r="E197" s="31">
        <f>'сентябрь 2014г. по 6-10'!E197+'сентябрь 2014г. по 0,4'!E194</f>
        <v>452</v>
      </c>
      <c r="F197" s="31">
        <f>'сентябрь 2014г. по 6-10'!F197+'сентябрь 2014г. по 0,4'!F194</f>
        <v>7</v>
      </c>
      <c r="G197" s="31">
        <f>'сентябрь 2014г. по 6-10'!G197+'сентябрь 2014г. по 0,4'!G194</f>
        <v>322</v>
      </c>
      <c r="H197" s="31">
        <f>'сентябрь 2014г. по 6-10'!H197+'сентябрь 2014г. по 0,4'!H194</f>
        <v>0</v>
      </c>
      <c r="I197" s="31">
        <f>'сентябрь 2014г. по 6-10'!I197+'сентябрь 2014г. по 0,4'!I194</f>
        <v>0</v>
      </c>
      <c r="J197" s="31">
        <f>'сентябрь 2014г. по 6-10'!J197+'сентябрь 2014г. по 0,4'!J194</f>
        <v>13</v>
      </c>
      <c r="K197" s="31">
        <f>'сентябрь 2014г. по 6-10'!K197+'сентябрь 2014г. по 0,4'!K194</f>
        <v>98</v>
      </c>
      <c r="L197" s="31">
        <f>'сентябрь 2014г. по 6-10'!L197+'сентябрь 2014г. по 0,4'!L194</f>
        <v>0</v>
      </c>
      <c r="M197" s="31">
        <f>'сентябрь 2014г. по 6-10'!M197+'сентябрь 2014г. по 0,4'!M194</f>
        <v>0</v>
      </c>
      <c r="N197" s="31">
        <f>'сентябрь 2014г. по 6-10'!N197+'сентябрь 2014г. по 0,4'!N194</f>
        <v>0</v>
      </c>
      <c r="O197" s="31">
        <f>'сентябрь 2014г. по 6-10'!O197+'сентябрь 2014г. по 0,4'!O194</f>
        <v>0</v>
      </c>
      <c r="P197" s="31">
        <f>'сентябрь 2014г. по 6-10'!P197+'сентябрь 2014г. по 0,4'!P194</f>
        <v>0</v>
      </c>
      <c r="Q197" s="31">
        <f>'сентябрь 2014г. по 6-10'!Q197+'сентябрь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'сентябрь 2014г. по 6-10'!D198+'сентябрь 2014г. по 0,4'!D195</f>
        <v>0</v>
      </c>
      <c r="E198" s="31">
        <f>'сентябрь 2014г. по 6-10'!E198+'сентябрь 2014г. по 0,4'!E195</f>
        <v>0</v>
      </c>
      <c r="F198" s="31">
        <f>'сентябрь 2014г. по 6-10'!F198+'сентябрь 2014г. по 0,4'!F195</f>
        <v>0</v>
      </c>
      <c r="G198" s="31">
        <f>'сентябрь 2014г. по 6-10'!G198+'сентябрь 2014г. по 0,4'!G195</f>
        <v>0</v>
      </c>
      <c r="H198" s="31">
        <f>'сентябрь 2014г. по 6-10'!H198+'сентябрь 2014г. по 0,4'!H195</f>
        <v>0</v>
      </c>
      <c r="I198" s="31">
        <f>'сентябрь 2014г. по 6-10'!I198+'сентябрь 2014г. по 0,4'!I195</f>
        <v>0</v>
      </c>
      <c r="J198" s="31">
        <f>'сентябрь 2014г. по 6-10'!J198+'сентябрь 2014г. по 0,4'!J195</f>
        <v>0</v>
      </c>
      <c r="K198" s="31">
        <f>'сентябрь 2014г. по 6-10'!K198+'сентябрь 2014г. по 0,4'!K195</f>
        <v>0</v>
      </c>
      <c r="L198" s="31">
        <f>'сентябрь 2014г. по 6-10'!L198+'сентябрь 2014г. по 0,4'!L195</f>
        <v>0</v>
      </c>
      <c r="M198" s="31">
        <f>'сентябрь 2014г. по 6-10'!M198+'сентябрь 2014г. по 0,4'!M195</f>
        <v>0</v>
      </c>
      <c r="N198" s="31">
        <f>'сентябрь 2014г. по 6-10'!N198+'сентябрь 2014г. по 0,4'!N195</f>
        <v>0</v>
      </c>
      <c r="O198" s="31">
        <f>'сентябрь 2014г. по 6-10'!O198+'сентябрь 2014г. по 0,4'!O195</f>
        <v>0</v>
      </c>
      <c r="P198" s="31">
        <f>'сентябрь 2014г. по 6-10'!P198+'сентябрь 2014г. по 0,4'!P195</f>
        <v>0</v>
      </c>
      <c r="Q198" s="31">
        <f>'сентябрь 2014г. по 6-10'!Q198+'сентябрь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'сентябрь 2014г. по 6-10'!D199+'сентябрь 2014г. по 0,4'!D196</f>
        <v>2</v>
      </c>
      <c r="E199" s="31">
        <f>'сентябрь 2014г. по 6-10'!E199+'сентябрь 2014г. по 0,4'!E196</f>
        <v>430</v>
      </c>
      <c r="F199" s="31">
        <f>'сентябрь 2014г. по 6-10'!F199+'сентябрь 2014г. по 0,4'!F196</f>
        <v>1</v>
      </c>
      <c r="G199" s="31">
        <f>'сентябрь 2014г. по 6-10'!G199+'сентябрь 2014г. по 0,4'!G196</f>
        <v>30</v>
      </c>
      <c r="H199" s="31">
        <f>'сентябрь 2014г. по 6-10'!H199+'сентябрь 2014г. по 0,4'!H196</f>
        <v>0</v>
      </c>
      <c r="I199" s="31">
        <f>'сентябрь 2014г. по 6-10'!I199+'сентябрь 2014г. по 0,4'!I196</f>
        <v>0</v>
      </c>
      <c r="J199" s="31">
        <f>'сентябрь 2014г. по 6-10'!J199+'сентябрь 2014г. по 0,4'!J196</f>
        <v>0</v>
      </c>
      <c r="K199" s="31">
        <f>'сентябрь 2014г. по 6-10'!K199+'сентябрь 2014г. по 0,4'!K196</f>
        <v>0</v>
      </c>
      <c r="L199" s="31">
        <f>'сентябрь 2014г. по 6-10'!L199+'сентябрь 2014г. по 0,4'!L196</f>
        <v>0</v>
      </c>
      <c r="M199" s="31">
        <f>'сентябрь 2014г. по 6-10'!M199+'сентябрь 2014г. по 0,4'!M196</f>
        <v>0</v>
      </c>
      <c r="N199" s="31">
        <f>'сентябрь 2014г. по 6-10'!N199+'сентябрь 2014г. по 0,4'!N196</f>
        <v>0</v>
      </c>
      <c r="O199" s="31">
        <f>'сентябрь 2014г. по 6-10'!O199+'сентябрь 2014г. по 0,4'!O196</f>
        <v>0</v>
      </c>
      <c r="P199" s="31">
        <f>'сентябрь 2014г. по 6-10'!P199+'сентябрь 2014г. по 0,4'!P196</f>
        <v>0</v>
      </c>
      <c r="Q199" s="31">
        <f>'сентябрь 2014г. по 6-10'!Q199+'сентябрь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'сентябрь 2014г. по 6-10'!D200+'сентябрь 2014г. по 0,4'!D197</f>
        <v>0</v>
      </c>
      <c r="E200" s="31">
        <f>'сентябрь 2014г. по 6-10'!E200+'сентябрь 2014г. по 0,4'!E197</f>
        <v>0</v>
      </c>
      <c r="F200" s="31">
        <f>'сентябрь 2014г. по 6-10'!F200+'сентябрь 2014г. по 0,4'!F197</f>
        <v>0</v>
      </c>
      <c r="G200" s="31">
        <f>'сентябрь 2014г. по 6-10'!G200+'сентябрь 2014г. по 0,4'!G197</f>
        <v>0</v>
      </c>
      <c r="H200" s="31">
        <f>'сентябрь 2014г. по 6-10'!H200+'сентябрь 2014г. по 0,4'!H197</f>
        <v>0</v>
      </c>
      <c r="I200" s="31">
        <f>'сентябрь 2014г. по 6-10'!I200+'сентябрь 2014г. по 0,4'!I197</f>
        <v>0</v>
      </c>
      <c r="J200" s="31">
        <f>'сентябрь 2014г. по 6-10'!J200+'сентябрь 2014г. по 0,4'!J197</f>
        <v>0</v>
      </c>
      <c r="K200" s="31">
        <f>'сентябрь 2014г. по 6-10'!K200+'сентябрь 2014г. по 0,4'!K197</f>
        <v>0</v>
      </c>
      <c r="L200" s="31">
        <f>'сентябрь 2014г. по 6-10'!L200+'сентябрь 2014г. по 0,4'!L197</f>
        <v>0</v>
      </c>
      <c r="M200" s="31">
        <f>'сентябрь 2014г. по 6-10'!M200+'сентябрь 2014г. по 0,4'!M197</f>
        <v>0</v>
      </c>
      <c r="N200" s="31">
        <f>'сентябрь 2014г. по 6-10'!N200+'сентябрь 2014г. по 0,4'!N197</f>
        <v>0</v>
      </c>
      <c r="O200" s="31">
        <f>'сентябрь 2014г. по 6-10'!O200+'сентябрь 2014г. по 0,4'!O197</f>
        <v>0</v>
      </c>
      <c r="P200" s="31">
        <f>'сентябрь 2014г. по 6-10'!P200+'сентябрь 2014г. по 0,4'!P197</f>
        <v>0</v>
      </c>
      <c r="Q200" s="31">
        <f>'сентябрь 2014г. по 6-10'!Q200+'сентябрь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'сентябрь 2014г. по 6-10'!D201+'сентябрь 2014г. по 0,4'!D198</f>
        <v>6</v>
      </c>
      <c r="E201" s="31">
        <f>'сентябрь 2014г. по 6-10'!E201+'сентябрь 2014г. по 0,4'!E198</f>
        <v>563</v>
      </c>
      <c r="F201" s="31">
        <f>'сентябрь 2014г. по 6-10'!F201+'сентябрь 2014г. по 0,4'!F198</f>
        <v>3</v>
      </c>
      <c r="G201" s="31">
        <f>'сентябрь 2014г. по 6-10'!G201+'сентябрь 2014г. по 0,4'!G198</f>
        <v>28</v>
      </c>
      <c r="H201" s="31">
        <f>'сентябрь 2014г. по 6-10'!H201+'сентябрь 2014г. по 0,4'!H198</f>
        <v>0</v>
      </c>
      <c r="I201" s="31">
        <f>'сентябрь 2014г. по 6-10'!I201+'сентябрь 2014г. по 0,4'!I198</f>
        <v>0</v>
      </c>
      <c r="J201" s="31">
        <f>'сентябрь 2014г. по 6-10'!J201+'сентябрь 2014г. по 0,4'!J198</f>
        <v>9</v>
      </c>
      <c r="K201" s="31">
        <f>'сентябрь 2014г. по 6-10'!K201+'сентябрь 2014г. по 0,4'!K198</f>
        <v>82</v>
      </c>
      <c r="L201" s="31">
        <f>'сентябрь 2014г. по 6-10'!L201+'сентябрь 2014г. по 0,4'!L198</f>
        <v>0</v>
      </c>
      <c r="M201" s="31">
        <f>'сентябрь 2014г. по 6-10'!M201+'сентябрь 2014г. по 0,4'!M198</f>
        <v>0</v>
      </c>
      <c r="N201" s="31">
        <f>'сентябрь 2014г. по 6-10'!N201+'сентябрь 2014г. по 0,4'!N198</f>
        <v>0</v>
      </c>
      <c r="O201" s="31">
        <f>'сентябрь 2014г. по 6-10'!O201+'сентябрь 2014г. по 0,4'!O198</f>
        <v>0</v>
      </c>
      <c r="P201" s="31">
        <f>'сентябрь 2014г. по 6-10'!P201+'сентябрь 2014г. по 0,4'!P198</f>
        <v>0</v>
      </c>
      <c r="Q201" s="31">
        <f>'сентябрь 2014г. по 6-10'!Q201+'сентябрь 2014г. по 0,4'!Q198</f>
        <v>0</v>
      </c>
    </row>
    <row r="202" spans="1:17" ht="12.75" customHeight="1" x14ac:dyDescent="0.2">
      <c r="A202" s="18"/>
      <c r="B202" s="18"/>
      <c r="C202" s="85" t="s">
        <v>30</v>
      </c>
      <c r="D202" s="84">
        <f t="shared" ref="D202:Q202" si="5">SUM(D197:D201)</f>
        <v>28</v>
      </c>
      <c r="E202" s="84">
        <f t="shared" si="5"/>
        <v>1445</v>
      </c>
      <c r="F202" s="84">
        <f t="shared" si="5"/>
        <v>11</v>
      </c>
      <c r="G202" s="84">
        <f t="shared" si="5"/>
        <v>380</v>
      </c>
      <c r="H202" s="84">
        <f t="shared" si="5"/>
        <v>0</v>
      </c>
      <c r="I202" s="84">
        <f t="shared" si="5"/>
        <v>0</v>
      </c>
      <c r="J202" s="84">
        <f t="shared" si="5"/>
        <v>22</v>
      </c>
      <c r="K202" s="84">
        <f t="shared" si="5"/>
        <v>180</v>
      </c>
      <c r="L202" s="84">
        <f t="shared" si="5"/>
        <v>0</v>
      </c>
      <c r="M202" s="84">
        <f t="shared" si="5"/>
        <v>0</v>
      </c>
      <c r="N202" s="84">
        <f t="shared" si="5"/>
        <v>0</v>
      </c>
      <c r="O202" s="84">
        <f t="shared" si="5"/>
        <v>0</v>
      </c>
      <c r="P202" s="84">
        <f t="shared" si="5"/>
        <v>0</v>
      </c>
      <c r="Q202" s="84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'сентябрь 2014г. по 6-10'!D204+'сентябрь 2014г. по 0,4'!D201</f>
        <v>26</v>
      </c>
      <c r="E204" s="31">
        <f>'сентябрь 2014г. по 6-10'!E204+'сентябрь 2014г. по 0,4'!E201</f>
        <v>426</v>
      </c>
      <c r="F204" s="31">
        <f>'сентябрь 2014г. по 6-10'!F204+'сентябрь 2014г. по 0,4'!F201</f>
        <v>1</v>
      </c>
      <c r="G204" s="31">
        <f>'сентябрь 2014г. по 6-10'!G204+'сентябрь 2014г. по 0,4'!G201</f>
        <v>5</v>
      </c>
      <c r="H204" s="31">
        <f>'сентябрь 2014г. по 6-10'!H204+'сентябрь 2014г. по 0,4'!H201</f>
        <v>0</v>
      </c>
      <c r="I204" s="31">
        <f>'сентябрь 2014г. по 6-10'!I204+'сентябрь 2014г. по 0,4'!I201</f>
        <v>0</v>
      </c>
      <c r="J204" s="31">
        <f>'сентябрь 2014г. по 6-10'!J204+'сентябрь 2014г. по 0,4'!J201</f>
        <v>53</v>
      </c>
      <c r="K204" s="31">
        <f>'сентябрь 2014г. по 6-10'!K204+'сентябрь 2014г. по 0,4'!K201</f>
        <v>570</v>
      </c>
      <c r="L204" s="31">
        <f>'сентябрь 2014г. по 6-10'!L204+'сентябрь 2014г. по 0,4'!L201</f>
        <v>0</v>
      </c>
      <c r="M204" s="31">
        <f>'сентябрь 2014г. по 6-10'!M204+'сентябрь 2014г. по 0,4'!M201</f>
        <v>0</v>
      </c>
      <c r="N204" s="31">
        <f>'сентябрь 2014г. по 6-10'!N204+'сентябрь 2014г. по 0,4'!N201</f>
        <v>0</v>
      </c>
      <c r="O204" s="31">
        <f>'сентябрь 2014г. по 6-10'!O204+'сентябрь 2014г. по 0,4'!O201</f>
        <v>0</v>
      </c>
      <c r="P204" s="31">
        <f>'сентябрь 2014г. по 6-10'!P204+'сентябрь 2014г. по 0,4'!P201</f>
        <v>0</v>
      </c>
      <c r="Q204" s="31">
        <f>'сентябрь 2014г. по 6-10'!Q204+'сентябрь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'сентябрь 2014г. по 6-10'!D205+'сентябрь 2014г. по 0,4'!D202</f>
        <v>0</v>
      </c>
      <c r="E205" s="31">
        <f>'сентябрь 2014г. по 6-10'!E205+'сентябрь 2014г. по 0,4'!E202</f>
        <v>0</v>
      </c>
      <c r="F205" s="31">
        <f>'сентябрь 2014г. по 6-10'!F205+'сентябрь 2014г. по 0,4'!F202</f>
        <v>0</v>
      </c>
      <c r="G205" s="31">
        <f>'сентябрь 2014г. по 6-10'!G205+'сентябрь 2014г. по 0,4'!G202</f>
        <v>0</v>
      </c>
      <c r="H205" s="31">
        <f>'сентябрь 2014г. по 6-10'!H205+'сентябрь 2014г. по 0,4'!H202</f>
        <v>0</v>
      </c>
      <c r="I205" s="31">
        <f>'сентябрь 2014г. по 6-10'!I205+'сентябрь 2014г. по 0,4'!I202</f>
        <v>0</v>
      </c>
      <c r="J205" s="31">
        <f>'сентябрь 2014г. по 6-10'!J205+'сентябрь 2014г. по 0,4'!J202</f>
        <v>0</v>
      </c>
      <c r="K205" s="31">
        <f>'сентябрь 2014г. по 6-10'!K205+'сентябрь 2014г. по 0,4'!K202</f>
        <v>0</v>
      </c>
      <c r="L205" s="31">
        <f>'сентябрь 2014г. по 6-10'!L205+'сентябрь 2014г. по 0,4'!L202</f>
        <v>0</v>
      </c>
      <c r="M205" s="31">
        <f>'сентябрь 2014г. по 6-10'!M205+'сентябрь 2014г. по 0,4'!M202</f>
        <v>0</v>
      </c>
      <c r="N205" s="31">
        <f>'сентябрь 2014г. по 6-10'!N205+'сентябрь 2014г. по 0,4'!N202</f>
        <v>0</v>
      </c>
      <c r="O205" s="31">
        <f>'сентябрь 2014г. по 6-10'!O205+'сентябрь 2014г. по 0,4'!O202</f>
        <v>0</v>
      </c>
      <c r="P205" s="31">
        <f>'сентябрь 2014г. по 6-10'!P205+'сентябрь 2014г. по 0,4'!P202</f>
        <v>0</v>
      </c>
      <c r="Q205" s="31">
        <f>'сентябрь 2014г. по 6-10'!Q205+'сентябрь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'сентябрь 2014г. по 6-10'!D206+'сентябрь 2014г. по 0,4'!D203</f>
        <v>30</v>
      </c>
      <c r="E206" s="31">
        <f>'сентябрь 2014г. по 6-10'!E206+'сентябрь 2014г. по 0,4'!E203</f>
        <v>120</v>
      </c>
      <c r="F206" s="31">
        <f>'сентябрь 2014г. по 6-10'!F206+'сентябрь 2014г. по 0,4'!F203</f>
        <v>1</v>
      </c>
      <c r="G206" s="31">
        <f>'сентябрь 2014г. по 6-10'!G206+'сентябрь 2014г. по 0,4'!G203</f>
        <v>29</v>
      </c>
      <c r="H206" s="31">
        <f>'сентябрь 2014г. по 6-10'!H206+'сентябрь 2014г. по 0,4'!H203</f>
        <v>0</v>
      </c>
      <c r="I206" s="31">
        <f>'сентябрь 2014г. по 6-10'!I206+'сентябрь 2014г. по 0,4'!I203</f>
        <v>0</v>
      </c>
      <c r="J206" s="31">
        <f>'сентябрь 2014г. по 6-10'!J206+'сентябрь 2014г. по 0,4'!J203</f>
        <v>16</v>
      </c>
      <c r="K206" s="31">
        <f>'сентябрь 2014г. по 6-10'!K206+'сентябрь 2014г. по 0,4'!K203</f>
        <v>145</v>
      </c>
      <c r="L206" s="31">
        <f>'сентябрь 2014г. по 6-10'!L206+'сентябрь 2014г. по 0,4'!L203</f>
        <v>0</v>
      </c>
      <c r="M206" s="31">
        <f>'сентябрь 2014г. по 6-10'!M206+'сентябрь 2014г. по 0,4'!M203</f>
        <v>0</v>
      </c>
      <c r="N206" s="31">
        <f>'сентябрь 2014г. по 6-10'!N206+'сентябрь 2014г. по 0,4'!N203</f>
        <v>0</v>
      </c>
      <c r="O206" s="31">
        <f>'сентябрь 2014г. по 6-10'!O206+'сентябрь 2014г. по 0,4'!O203</f>
        <v>0</v>
      </c>
      <c r="P206" s="31">
        <f>'сентябрь 2014г. по 6-10'!P206+'сентябрь 2014г. по 0,4'!P203</f>
        <v>0</v>
      </c>
      <c r="Q206" s="31">
        <f>'сентябрь 2014г. по 6-10'!Q206+'сентябрь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'сентябрь 2014г. по 6-10'!D207+'сентябрь 2014г. по 0,4'!D204</f>
        <v>0</v>
      </c>
      <c r="E207" s="31">
        <f>'сентябрь 2014г. по 6-10'!E207+'сентябрь 2014г. по 0,4'!E204</f>
        <v>0</v>
      </c>
      <c r="F207" s="31">
        <f>'сентябрь 2014г. по 6-10'!F207+'сентябрь 2014г. по 0,4'!F204</f>
        <v>0</v>
      </c>
      <c r="G207" s="31">
        <f>'сентябрь 2014г. по 6-10'!G207+'сентябрь 2014г. по 0,4'!G204</f>
        <v>0</v>
      </c>
      <c r="H207" s="31">
        <f>'сентябрь 2014г. по 6-10'!H207+'сентябрь 2014г. по 0,4'!H204</f>
        <v>0</v>
      </c>
      <c r="I207" s="31">
        <f>'сентябрь 2014г. по 6-10'!I207+'сентябрь 2014г. по 0,4'!I204</f>
        <v>0</v>
      </c>
      <c r="J207" s="31">
        <f>'сентябрь 2014г. по 6-10'!J207+'сентябрь 2014г. по 0,4'!J204</f>
        <v>0</v>
      </c>
      <c r="K207" s="31">
        <f>'сентябрь 2014г. по 6-10'!K207+'сентябрь 2014г. по 0,4'!K204</f>
        <v>0</v>
      </c>
      <c r="L207" s="31">
        <f>'сентябрь 2014г. по 6-10'!L207+'сентябрь 2014г. по 0,4'!L204</f>
        <v>0</v>
      </c>
      <c r="M207" s="31">
        <f>'сентябрь 2014г. по 6-10'!M207+'сентябрь 2014г. по 0,4'!M204</f>
        <v>0</v>
      </c>
      <c r="N207" s="31">
        <f>'сентябрь 2014г. по 6-10'!N207+'сентябрь 2014г. по 0,4'!N204</f>
        <v>0</v>
      </c>
      <c r="O207" s="31">
        <f>'сентябрь 2014г. по 6-10'!O207+'сентябрь 2014г. по 0,4'!O204</f>
        <v>0</v>
      </c>
      <c r="P207" s="31">
        <f>'сентябрь 2014г. по 6-10'!P207+'сентябрь 2014г. по 0,4'!P204</f>
        <v>0</v>
      </c>
      <c r="Q207" s="31">
        <f>'сентябрь 2014г. по 6-10'!Q207+'сентябрь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'сентябрь 2014г. по 6-10'!D208+'сентябрь 2014г. по 0,4'!D205</f>
        <v>49</v>
      </c>
      <c r="E208" s="31">
        <f>'сентябрь 2014г. по 6-10'!E208+'сентябрь 2014г. по 0,4'!E205</f>
        <v>4129</v>
      </c>
      <c r="F208" s="31">
        <f>'сентябрь 2014г. по 6-10'!F208+'сентябрь 2014г. по 0,4'!F205</f>
        <v>19</v>
      </c>
      <c r="G208" s="31">
        <f>'сентябрь 2014г. по 6-10'!G208+'сентябрь 2014г. по 0,4'!G205</f>
        <v>123</v>
      </c>
      <c r="H208" s="31">
        <f>'сентябрь 2014г. по 6-10'!H208+'сентябрь 2014г. по 0,4'!H205</f>
        <v>0</v>
      </c>
      <c r="I208" s="31">
        <f>'сентябрь 2014г. по 6-10'!I208+'сентябрь 2014г. по 0,4'!I205</f>
        <v>0</v>
      </c>
      <c r="J208" s="31">
        <f>'сентябрь 2014г. по 6-10'!J208+'сентябрь 2014г. по 0,4'!J205</f>
        <v>38</v>
      </c>
      <c r="K208" s="31">
        <f>'сентябрь 2014г. по 6-10'!K208+'сентябрь 2014г. по 0,4'!K205</f>
        <v>365</v>
      </c>
      <c r="L208" s="31">
        <f>'сентябрь 2014г. по 6-10'!L208+'сентябрь 2014г. по 0,4'!L205</f>
        <v>0</v>
      </c>
      <c r="M208" s="31">
        <f>'сентябрь 2014г. по 6-10'!M208+'сентябрь 2014г. по 0,4'!M205</f>
        <v>0</v>
      </c>
      <c r="N208" s="31">
        <f>'сентябрь 2014г. по 6-10'!N208+'сентябрь 2014г. по 0,4'!N205</f>
        <v>0</v>
      </c>
      <c r="O208" s="31">
        <f>'сентябрь 2014г. по 6-10'!O208+'сентябрь 2014г. по 0,4'!O205</f>
        <v>0</v>
      </c>
      <c r="P208" s="31">
        <f>'сентябрь 2014г. по 6-10'!P208+'сентябрь 2014г. по 0,4'!P205</f>
        <v>0</v>
      </c>
      <c r="Q208" s="31">
        <f>'сентябрь 2014г. по 6-10'!Q208+'сентябрь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'сентябрь 2014г. по 6-10'!D209+'сентябрь 2014г. по 0,4'!D206</f>
        <v>8</v>
      </c>
      <c r="E209" s="31">
        <f>'сентябрь 2014г. по 6-10'!E209+'сентябрь 2014г. по 0,4'!E206</f>
        <v>55</v>
      </c>
      <c r="F209" s="31">
        <f>'сентябрь 2014г. по 6-10'!F209+'сентябрь 2014г. по 0,4'!F206</f>
        <v>8</v>
      </c>
      <c r="G209" s="31">
        <f>'сентябрь 2014г. по 6-10'!G209+'сентябрь 2014г. по 0,4'!G206</f>
        <v>55</v>
      </c>
      <c r="H209" s="31">
        <f>'сентябрь 2014г. по 6-10'!H209+'сентябрь 2014г. по 0,4'!H206</f>
        <v>0</v>
      </c>
      <c r="I209" s="31">
        <f>'сентябрь 2014г. по 6-10'!I209+'сентябрь 2014г. по 0,4'!I206</f>
        <v>0</v>
      </c>
      <c r="J209" s="31">
        <f>'сентябрь 2014г. по 6-10'!J209+'сентябрь 2014г. по 0,4'!J206</f>
        <v>0</v>
      </c>
      <c r="K209" s="31">
        <f>'сентябрь 2014г. по 6-10'!K209+'сентябрь 2014г. по 0,4'!K206</f>
        <v>0</v>
      </c>
      <c r="L209" s="31">
        <f>'сентябрь 2014г. по 6-10'!L209+'сентябрь 2014г. по 0,4'!L206</f>
        <v>0</v>
      </c>
      <c r="M209" s="31">
        <f>'сентябрь 2014г. по 6-10'!M209+'сентябрь 2014г. по 0,4'!M206</f>
        <v>0</v>
      </c>
      <c r="N209" s="31">
        <f>'сентябрь 2014г. по 6-10'!N209+'сентябрь 2014г. по 0,4'!N206</f>
        <v>0</v>
      </c>
      <c r="O209" s="31">
        <f>'сентябрь 2014г. по 6-10'!O209+'сентябрь 2014г. по 0,4'!O206</f>
        <v>0</v>
      </c>
      <c r="P209" s="31">
        <f>'сентябрь 2014г. по 6-10'!P209+'сентябрь 2014г. по 0,4'!P206</f>
        <v>0</v>
      </c>
      <c r="Q209" s="31">
        <f>'сентябрь 2014г. по 6-10'!Q209+'сентябрь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'сентябрь 2014г. по 6-10'!D210+'сентябрь 2014г. по 0,4'!D207</f>
        <v>2</v>
      </c>
      <c r="E210" s="31">
        <f>'сентябрь 2014г. по 6-10'!E210+'сентябрь 2014г. по 0,4'!E207</f>
        <v>10.5</v>
      </c>
      <c r="F210" s="31">
        <f>'сентябрь 2014г. по 6-10'!F210+'сентябрь 2014г. по 0,4'!F207</f>
        <v>2</v>
      </c>
      <c r="G210" s="31">
        <f>'сентябрь 2014г. по 6-10'!G210+'сентябрь 2014г. по 0,4'!G207</f>
        <v>10.5</v>
      </c>
      <c r="H210" s="31">
        <f>'сентябрь 2014г. по 6-10'!H210+'сентябрь 2014г. по 0,4'!H207</f>
        <v>0</v>
      </c>
      <c r="I210" s="31">
        <f>'сентябрь 2014г. по 6-10'!I210+'сентябрь 2014г. по 0,4'!I207</f>
        <v>0</v>
      </c>
      <c r="J210" s="31">
        <f>'сентябрь 2014г. по 6-10'!J210+'сентябрь 2014г. по 0,4'!J207</f>
        <v>15</v>
      </c>
      <c r="K210" s="31">
        <f>'сентябрь 2014г. по 6-10'!K210+'сентябрь 2014г. по 0,4'!K207</f>
        <v>50</v>
      </c>
      <c r="L210" s="31">
        <f>'сентябрь 2014г. по 6-10'!L210+'сентябрь 2014г. по 0,4'!L207</f>
        <v>0</v>
      </c>
      <c r="M210" s="31">
        <f>'сентябрь 2014г. по 6-10'!M210+'сентябрь 2014г. по 0,4'!M207</f>
        <v>0</v>
      </c>
      <c r="N210" s="31">
        <f>'сентябрь 2014г. по 6-10'!N210+'сентябрь 2014г. по 0,4'!N207</f>
        <v>0</v>
      </c>
      <c r="O210" s="31">
        <f>'сентябрь 2014г. по 6-10'!O210+'сентябрь 2014г. по 0,4'!O207</f>
        <v>0</v>
      </c>
      <c r="P210" s="31">
        <f>'сентябрь 2014г. по 6-10'!P210+'сентябрь 2014г. по 0,4'!P207</f>
        <v>0</v>
      </c>
      <c r="Q210" s="31">
        <f>'сентябрь 2014г. по 6-10'!Q210+'сентябрь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'сентябрь 2014г. по 6-10'!D211+'сентябрь 2014г. по 0,4'!D208</f>
        <v>5</v>
      </c>
      <c r="E211" s="31">
        <f>'сентябрь 2014г. по 6-10'!E211+'сентябрь 2014г. по 0,4'!E208</f>
        <v>55</v>
      </c>
      <c r="F211" s="31">
        <f>'сентябрь 2014г. по 6-10'!F211+'сентябрь 2014г. по 0,4'!F208</f>
        <v>5</v>
      </c>
      <c r="G211" s="31">
        <f>'сентябрь 2014г. по 6-10'!G211+'сентябрь 2014г. по 0,4'!G208</f>
        <v>55</v>
      </c>
      <c r="H211" s="31">
        <f>'сентябрь 2014г. по 6-10'!H211+'сентябрь 2014г. по 0,4'!H208</f>
        <v>0</v>
      </c>
      <c r="I211" s="31">
        <f>'сентябрь 2014г. по 6-10'!I211+'сентябрь 2014г. по 0,4'!I208</f>
        <v>0</v>
      </c>
      <c r="J211" s="31">
        <f>'сентябрь 2014г. по 6-10'!J211+'сентябрь 2014г. по 0,4'!J208</f>
        <v>15</v>
      </c>
      <c r="K211" s="31">
        <f>'сентябрь 2014г. по 6-10'!K211+'сентябрь 2014г. по 0,4'!K208</f>
        <v>65</v>
      </c>
      <c r="L211" s="31">
        <f>'сентябрь 2014г. по 6-10'!L211+'сентябрь 2014г. по 0,4'!L208</f>
        <v>0</v>
      </c>
      <c r="M211" s="31">
        <f>'сентябрь 2014г. по 6-10'!M211+'сентябрь 2014г. по 0,4'!M208</f>
        <v>0</v>
      </c>
      <c r="N211" s="31">
        <f>'сентябрь 2014г. по 6-10'!N211+'сентябрь 2014г. по 0,4'!N208</f>
        <v>0</v>
      </c>
      <c r="O211" s="31">
        <f>'сентябрь 2014г. по 6-10'!O211+'сентябрь 2014г. по 0,4'!O208</f>
        <v>0</v>
      </c>
      <c r="P211" s="31">
        <f>'сентябрь 2014г. по 6-10'!P211+'сентябрь 2014г. по 0,4'!P208</f>
        <v>0</v>
      </c>
      <c r="Q211" s="31">
        <f>'сентябрь 2014г. по 6-10'!Q211+'сентябрь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'сентябрь 2014г. по 6-10'!D212+'сентябрь 2014г. по 0,4'!D209</f>
        <v>3</v>
      </c>
      <c r="E212" s="31">
        <f>'сентябрь 2014г. по 6-10'!E212+'сентябрь 2014г. по 0,4'!E209</f>
        <v>35</v>
      </c>
      <c r="F212" s="31">
        <f>'сентябрь 2014г. по 6-10'!F212+'сентябрь 2014г. по 0,4'!F209</f>
        <v>3</v>
      </c>
      <c r="G212" s="31">
        <f>'сентябрь 2014г. по 6-10'!G212+'сентябрь 2014г. по 0,4'!G209</f>
        <v>35</v>
      </c>
      <c r="H212" s="31">
        <f>'сентябрь 2014г. по 6-10'!H212+'сентябрь 2014г. по 0,4'!H209</f>
        <v>0</v>
      </c>
      <c r="I212" s="31">
        <f>'сентябрь 2014г. по 6-10'!I212+'сентябрь 2014г. по 0,4'!I209</f>
        <v>0</v>
      </c>
      <c r="J212" s="31">
        <f>'сентябрь 2014г. по 6-10'!J212+'сентябрь 2014г. по 0,4'!J209</f>
        <v>17</v>
      </c>
      <c r="K212" s="31">
        <f>'сентябрь 2014г. по 6-10'!K212+'сентябрь 2014г. по 0,4'!K209</f>
        <v>69</v>
      </c>
      <c r="L212" s="31">
        <f>'сентябрь 2014г. по 6-10'!L212+'сентябрь 2014г. по 0,4'!L209</f>
        <v>0</v>
      </c>
      <c r="M212" s="31">
        <f>'сентябрь 2014г. по 6-10'!M212+'сентябрь 2014г. по 0,4'!M209</f>
        <v>0</v>
      </c>
      <c r="N212" s="31">
        <f>'сентябрь 2014г. по 6-10'!N212+'сентябрь 2014г. по 0,4'!N209</f>
        <v>0</v>
      </c>
      <c r="O212" s="31">
        <f>'сентябрь 2014г. по 6-10'!O212+'сентябрь 2014г. по 0,4'!O209</f>
        <v>0</v>
      </c>
      <c r="P212" s="31">
        <f>'сентябрь 2014г. по 6-10'!P212+'сентябрь 2014г. по 0,4'!P209</f>
        <v>0</v>
      </c>
      <c r="Q212" s="31">
        <f>'сентябрь 2014г. по 6-10'!Q212+'сентябрь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'сентябрь 2014г. по 6-10'!D213+'сентябрь 2014г. по 0,4'!D210</f>
        <v>4</v>
      </c>
      <c r="E213" s="31">
        <f>'сентябрь 2014г. по 6-10'!E213+'сентябрь 2014г. по 0,4'!E210</f>
        <v>435</v>
      </c>
      <c r="F213" s="31">
        <f>'сентябрь 2014г. по 6-10'!F213+'сентябрь 2014г. по 0,4'!F210</f>
        <v>4</v>
      </c>
      <c r="G213" s="31">
        <f>'сентябрь 2014г. по 6-10'!G213+'сентябрь 2014г. по 0,4'!G210</f>
        <v>115</v>
      </c>
      <c r="H213" s="31">
        <f>'сентябрь 2014г. по 6-10'!H213+'сентябрь 2014г. по 0,4'!H210</f>
        <v>0</v>
      </c>
      <c r="I213" s="31">
        <f>'сентябрь 2014г. по 6-10'!I213+'сентябрь 2014г. по 0,4'!I210</f>
        <v>0</v>
      </c>
      <c r="J213" s="31">
        <f>'сентябрь 2014г. по 6-10'!J213+'сентябрь 2014г. по 0,4'!J210</f>
        <v>43</v>
      </c>
      <c r="K213" s="31">
        <f>'сентябрь 2014г. по 6-10'!K213+'сентябрь 2014г. по 0,4'!K210</f>
        <v>223</v>
      </c>
      <c r="L213" s="31">
        <f>'сентябрь 2014г. по 6-10'!L213+'сентябрь 2014г. по 0,4'!L210</f>
        <v>0</v>
      </c>
      <c r="M213" s="31">
        <f>'сентябрь 2014г. по 6-10'!M213+'сентябрь 2014г. по 0,4'!M210</f>
        <v>0</v>
      </c>
      <c r="N213" s="31">
        <f>'сентябрь 2014г. по 6-10'!N213+'сентябрь 2014г. по 0,4'!N210</f>
        <v>0</v>
      </c>
      <c r="O213" s="31">
        <f>'сентябрь 2014г. по 6-10'!O213+'сентябрь 2014г. по 0,4'!O210</f>
        <v>0</v>
      </c>
      <c r="P213" s="31">
        <f>'сентябрь 2014г. по 6-10'!P213+'сентябрь 2014г. по 0,4'!P210</f>
        <v>0</v>
      </c>
      <c r="Q213" s="31">
        <f>'сентябрь 2014г. по 6-10'!Q213+'сентябрь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'сентябрь 2014г. по 6-10'!D214+'сентябрь 2014г. по 0,4'!D211</f>
        <v>7</v>
      </c>
      <c r="E214" s="31">
        <f>'сентябрь 2014г. по 6-10'!E214+'сентябрь 2014г. по 0,4'!E211</f>
        <v>65.8</v>
      </c>
      <c r="F214" s="31">
        <f>'сентябрь 2014г. по 6-10'!F214+'сентябрь 2014г. по 0,4'!F211</f>
        <v>3</v>
      </c>
      <c r="G214" s="31">
        <f>'сентябрь 2014г. по 6-10'!G214+'сентябрь 2014г. по 0,4'!G211</f>
        <v>37</v>
      </c>
      <c r="H214" s="31">
        <f>'сентябрь 2014г. по 6-10'!H214+'сентябрь 2014г. по 0,4'!H211</f>
        <v>0</v>
      </c>
      <c r="I214" s="31">
        <f>'сентябрь 2014г. по 6-10'!I214+'сентябрь 2014г. по 0,4'!I211</f>
        <v>0</v>
      </c>
      <c r="J214" s="31">
        <f>'сентябрь 2014г. по 6-10'!J214+'сентябрь 2014г. по 0,4'!J211</f>
        <v>14</v>
      </c>
      <c r="K214" s="31">
        <f>'сентябрь 2014г. по 6-10'!K214+'сентябрь 2014г. по 0,4'!K211</f>
        <v>138</v>
      </c>
      <c r="L214" s="31">
        <f>'сентябрь 2014г. по 6-10'!L214+'сентябрь 2014г. по 0,4'!L211</f>
        <v>0</v>
      </c>
      <c r="M214" s="31">
        <f>'сентябрь 2014г. по 6-10'!M214+'сентябрь 2014г. по 0,4'!M211</f>
        <v>0</v>
      </c>
      <c r="N214" s="31">
        <f>'сентябрь 2014г. по 6-10'!N214+'сентябрь 2014г. по 0,4'!N211</f>
        <v>0</v>
      </c>
      <c r="O214" s="31">
        <f>'сентябрь 2014г. по 6-10'!O214+'сентябрь 2014г. по 0,4'!O211</f>
        <v>0</v>
      </c>
      <c r="P214" s="31">
        <f>'сентябрь 2014г. по 6-10'!P214+'сентябрь 2014г. по 0,4'!P211</f>
        <v>0</v>
      </c>
      <c r="Q214" s="31">
        <f>'сентябрь 2014г. по 6-10'!Q214+'сентябрь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'сентябрь 2014г. по 6-10'!D215+'сентябрь 2014г. по 0,4'!D212</f>
        <v>3</v>
      </c>
      <c r="E215" s="31">
        <f>'сентябрь 2014г. по 6-10'!E215+'сентябрь 2014г. по 0,4'!E212</f>
        <v>120</v>
      </c>
      <c r="F215" s="31">
        <f>'сентябрь 2014г. по 6-10'!F215+'сентябрь 2014г. по 0,4'!F212</f>
        <v>3</v>
      </c>
      <c r="G215" s="31">
        <f>'сентябрь 2014г. по 6-10'!G215+'сентябрь 2014г. по 0,4'!G212</f>
        <v>120</v>
      </c>
      <c r="H215" s="31">
        <f>'сентябрь 2014г. по 6-10'!H215+'сентябрь 2014г. по 0,4'!H212</f>
        <v>0</v>
      </c>
      <c r="I215" s="31">
        <f>'сентябрь 2014г. по 6-10'!I215+'сентябрь 2014г. по 0,4'!I212</f>
        <v>0</v>
      </c>
      <c r="J215" s="31">
        <f>'сентябрь 2014г. по 6-10'!J215+'сентябрь 2014г. по 0,4'!J212</f>
        <v>16</v>
      </c>
      <c r="K215" s="31">
        <f>'сентябрь 2014г. по 6-10'!K215+'сентябрь 2014г. по 0,4'!K212</f>
        <v>95.2</v>
      </c>
      <c r="L215" s="31">
        <f>'сентябрь 2014г. по 6-10'!L215+'сентябрь 2014г. по 0,4'!L212</f>
        <v>0</v>
      </c>
      <c r="M215" s="31">
        <f>'сентябрь 2014г. по 6-10'!M215+'сентябрь 2014г. по 0,4'!M212</f>
        <v>0</v>
      </c>
      <c r="N215" s="31">
        <f>'сентябрь 2014г. по 6-10'!N215+'сентябрь 2014г. по 0,4'!N212</f>
        <v>0</v>
      </c>
      <c r="O215" s="31">
        <f>'сентябрь 2014г. по 6-10'!O215+'сентябрь 2014г. по 0,4'!O212</f>
        <v>0</v>
      </c>
      <c r="P215" s="31">
        <f>'сентябрь 2014г. по 6-10'!P215+'сентябрь 2014г. по 0,4'!P212</f>
        <v>0</v>
      </c>
      <c r="Q215" s="31">
        <f>'сентябрь 2014г. по 6-10'!Q215+'сентябрь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'сентябрь 2014г. по 6-10'!D216+'сентябрь 2014г. по 0,4'!D213</f>
        <v>3</v>
      </c>
      <c r="E216" s="31">
        <f>'сентябрь 2014г. по 6-10'!E216+'сентябрь 2014г. по 0,4'!E213</f>
        <v>32.4</v>
      </c>
      <c r="F216" s="31">
        <f>'сентябрь 2014г. по 6-10'!F216+'сентябрь 2014г. по 0,4'!F213</f>
        <v>3</v>
      </c>
      <c r="G216" s="31">
        <f>'сентябрь 2014г. по 6-10'!G216+'сентябрь 2014г. по 0,4'!G213</f>
        <v>32.4</v>
      </c>
      <c r="H216" s="31">
        <f>'сентябрь 2014г. по 6-10'!H216+'сентябрь 2014г. по 0,4'!H213</f>
        <v>0</v>
      </c>
      <c r="I216" s="31">
        <f>'сентябрь 2014г. по 6-10'!I216+'сентябрь 2014г. по 0,4'!I213</f>
        <v>0</v>
      </c>
      <c r="J216" s="31">
        <f>'сентябрь 2014г. по 6-10'!J216+'сентябрь 2014г. по 0,4'!J213</f>
        <v>0</v>
      </c>
      <c r="K216" s="31">
        <f>'сентябрь 2014г. по 6-10'!K216+'сентябрь 2014г. по 0,4'!K213</f>
        <v>0</v>
      </c>
      <c r="L216" s="31">
        <f>'сентябрь 2014г. по 6-10'!L216+'сентябрь 2014г. по 0,4'!L213</f>
        <v>0</v>
      </c>
      <c r="M216" s="31">
        <f>'сентябрь 2014г. по 6-10'!M216+'сентябрь 2014г. по 0,4'!M213</f>
        <v>0</v>
      </c>
      <c r="N216" s="31">
        <f>'сентябрь 2014г. по 6-10'!N216+'сентябрь 2014г. по 0,4'!N213</f>
        <v>0</v>
      </c>
      <c r="O216" s="31">
        <f>'сентябрь 2014г. по 6-10'!O216+'сентябрь 2014г. по 0,4'!O213</f>
        <v>0</v>
      </c>
      <c r="P216" s="31">
        <f>'сентябрь 2014г. по 6-10'!P216+'сентябрь 2014г. по 0,4'!P213</f>
        <v>0</v>
      </c>
      <c r="Q216" s="31">
        <f>'сентябрь 2014г. по 6-10'!Q216+'сентябрь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'сентябрь 2014г. по 6-10'!D217+'сентябрь 2014г. по 0,4'!D214</f>
        <v>1</v>
      </c>
      <c r="E217" s="31">
        <f>'сентябрь 2014г. по 6-10'!E217+'сентябрь 2014г. по 0,4'!E214</f>
        <v>3</v>
      </c>
      <c r="F217" s="31">
        <f>'сентябрь 2014г. по 6-10'!F217+'сентябрь 2014г. по 0,4'!F214</f>
        <v>1</v>
      </c>
      <c r="G217" s="31">
        <f>'сентябрь 2014г. по 6-10'!G217+'сентябрь 2014г. по 0,4'!G214</f>
        <v>3</v>
      </c>
      <c r="H217" s="31">
        <f>'сентябрь 2014г. по 6-10'!H217+'сентябрь 2014г. по 0,4'!H214</f>
        <v>0</v>
      </c>
      <c r="I217" s="31">
        <f>'сентябрь 2014г. по 6-10'!I217+'сентябрь 2014г. по 0,4'!I214</f>
        <v>0</v>
      </c>
      <c r="J217" s="31">
        <f>'сентябрь 2014г. по 6-10'!J217+'сентябрь 2014г. по 0,4'!J214</f>
        <v>19</v>
      </c>
      <c r="K217" s="31">
        <f>'сентябрь 2014г. по 6-10'!K217+'сентябрь 2014г. по 0,4'!K214</f>
        <v>145</v>
      </c>
      <c r="L217" s="31">
        <f>'сентябрь 2014г. по 6-10'!L217+'сентябрь 2014г. по 0,4'!L214</f>
        <v>0</v>
      </c>
      <c r="M217" s="31">
        <f>'сентябрь 2014г. по 6-10'!M217+'сентябрь 2014г. по 0,4'!M214</f>
        <v>0</v>
      </c>
      <c r="N217" s="31">
        <f>'сентябрь 2014г. по 6-10'!N217+'сентябрь 2014г. по 0,4'!N214</f>
        <v>0</v>
      </c>
      <c r="O217" s="31">
        <f>'сентябрь 2014г. по 6-10'!O217+'сентябрь 2014г. по 0,4'!O214</f>
        <v>0</v>
      </c>
      <c r="P217" s="31">
        <f>'сентябрь 2014г. по 6-10'!P217+'сентябрь 2014г. по 0,4'!P214</f>
        <v>0</v>
      </c>
      <c r="Q217" s="31">
        <f>'сентябрь 2014г. по 6-10'!Q217+'сентябрь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'сентябрь 2014г. по 6-10'!D218+'сентябрь 2014г. по 0,4'!D215</f>
        <v>2</v>
      </c>
      <c r="E218" s="31">
        <f>'сентябрь 2014г. по 6-10'!E218+'сентябрь 2014г. по 0,4'!E215</f>
        <v>155</v>
      </c>
      <c r="F218" s="31">
        <f>'сентябрь 2014г. по 6-10'!F218+'сентябрь 2014г. по 0,4'!F215</f>
        <v>2</v>
      </c>
      <c r="G218" s="31">
        <f>'сентябрь 2014г. по 6-10'!G218+'сентябрь 2014г. по 0,4'!G215</f>
        <v>19.399999999999999</v>
      </c>
      <c r="H218" s="31">
        <f>'сентябрь 2014г. по 6-10'!H218+'сентябрь 2014г. по 0,4'!H215</f>
        <v>0</v>
      </c>
      <c r="I218" s="31">
        <f>'сентябрь 2014г. по 6-10'!I218+'сентябрь 2014г. по 0,4'!I215</f>
        <v>0</v>
      </c>
      <c r="J218" s="31">
        <f>'сентябрь 2014г. по 6-10'!J218+'сентябрь 2014г. по 0,4'!J215</f>
        <v>0</v>
      </c>
      <c r="K218" s="31">
        <f>'сентябрь 2014г. по 6-10'!K218+'сентябрь 2014г. по 0,4'!K215</f>
        <v>0</v>
      </c>
      <c r="L218" s="31">
        <f>'сентябрь 2014г. по 6-10'!L218+'сентябрь 2014г. по 0,4'!L215</f>
        <v>0</v>
      </c>
      <c r="M218" s="31">
        <f>'сентябрь 2014г. по 6-10'!M218+'сентябрь 2014г. по 0,4'!M215</f>
        <v>0</v>
      </c>
      <c r="N218" s="31">
        <f>'сентябрь 2014г. по 6-10'!N218+'сентябрь 2014г. по 0,4'!N215</f>
        <v>0</v>
      </c>
      <c r="O218" s="31">
        <f>'сентябрь 2014г. по 6-10'!O218+'сентябрь 2014г. по 0,4'!O215</f>
        <v>0</v>
      </c>
      <c r="P218" s="31">
        <f>'сентябрь 2014г. по 6-10'!P218+'сентябрь 2014г. по 0,4'!P215</f>
        <v>0</v>
      </c>
      <c r="Q218" s="31">
        <f>'сентябрь 2014г. по 6-10'!Q218+'сентябрь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'сентябрь 2014г. по 6-10'!D219+'сентябрь 2014г. по 0,4'!D216</f>
        <v>3</v>
      </c>
      <c r="E219" s="31">
        <f>'сентябрь 2014г. по 6-10'!E219+'сентябрь 2014г. по 0,4'!E216</f>
        <v>267</v>
      </c>
      <c r="F219" s="31">
        <f>'сентябрь 2014г. по 6-10'!F219+'сентябрь 2014г. по 0,4'!F216</f>
        <v>3</v>
      </c>
      <c r="G219" s="31">
        <f>'сентябрь 2014г. по 6-10'!G219+'сентябрь 2014г. по 0,4'!G216</f>
        <v>51</v>
      </c>
      <c r="H219" s="31">
        <f>'сентябрь 2014г. по 6-10'!H219+'сентябрь 2014г. по 0,4'!H216</f>
        <v>0</v>
      </c>
      <c r="I219" s="31">
        <f>'сентябрь 2014г. по 6-10'!I219+'сентябрь 2014г. по 0,4'!I216</f>
        <v>0</v>
      </c>
      <c r="J219" s="31">
        <f>'сентябрь 2014г. по 6-10'!J219+'сентябрь 2014г. по 0,4'!J216</f>
        <v>0</v>
      </c>
      <c r="K219" s="31">
        <f>'сентябрь 2014г. по 6-10'!K219+'сентябрь 2014г. по 0,4'!K216</f>
        <v>0</v>
      </c>
      <c r="L219" s="31">
        <f>'сентябрь 2014г. по 6-10'!L219+'сентябрь 2014г. по 0,4'!L216</f>
        <v>0</v>
      </c>
      <c r="M219" s="31">
        <f>'сентябрь 2014г. по 6-10'!M219+'сентябрь 2014г. по 0,4'!M216</f>
        <v>0</v>
      </c>
      <c r="N219" s="31">
        <f>'сентябрь 2014г. по 6-10'!N219+'сентябрь 2014г. по 0,4'!N216</f>
        <v>0</v>
      </c>
      <c r="O219" s="31">
        <f>'сентябрь 2014г. по 6-10'!O219+'сентябрь 2014г. по 0,4'!O216</f>
        <v>0</v>
      </c>
      <c r="P219" s="31">
        <f>'сентябрь 2014г. по 6-10'!P219+'сентябрь 2014г. по 0,4'!P216</f>
        <v>0</v>
      </c>
      <c r="Q219" s="31">
        <f>'сентябрь 2014г. по 6-10'!Q219+'сентябрь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'сентябрь 2014г. по 6-10'!D220+'сентябрь 2014г. по 0,4'!D217</f>
        <v>0</v>
      </c>
      <c r="E220" s="31">
        <f>'сентябрь 2014г. по 6-10'!E220+'сентябрь 2014г. по 0,4'!E217</f>
        <v>0</v>
      </c>
      <c r="F220" s="31">
        <f>'сентябрь 2014г. по 6-10'!F220+'сентябрь 2014г. по 0,4'!F217</f>
        <v>0</v>
      </c>
      <c r="G220" s="31">
        <f>'сентябрь 2014г. по 6-10'!G220+'сентябрь 2014г. по 0,4'!G217</f>
        <v>0</v>
      </c>
      <c r="H220" s="31">
        <f>'сентябрь 2014г. по 6-10'!H220+'сентябрь 2014г. по 0,4'!H217</f>
        <v>0</v>
      </c>
      <c r="I220" s="31">
        <f>'сентябрь 2014г. по 6-10'!I220+'сентябрь 2014г. по 0,4'!I217</f>
        <v>0</v>
      </c>
      <c r="J220" s="31">
        <f>'сентябрь 2014г. по 6-10'!J220+'сентябрь 2014г. по 0,4'!J217</f>
        <v>18</v>
      </c>
      <c r="K220" s="31">
        <f>'сентябрь 2014г. по 6-10'!K220+'сентябрь 2014г. по 0,4'!K217</f>
        <v>56</v>
      </c>
      <c r="L220" s="31">
        <f>'сентябрь 2014г. по 6-10'!L220+'сентябрь 2014г. по 0,4'!L217</f>
        <v>0</v>
      </c>
      <c r="M220" s="31">
        <f>'сентябрь 2014г. по 6-10'!M220+'сентябрь 2014г. по 0,4'!M217</f>
        <v>0</v>
      </c>
      <c r="N220" s="31">
        <f>'сентябрь 2014г. по 6-10'!N220+'сентябрь 2014г. по 0,4'!N217</f>
        <v>0</v>
      </c>
      <c r="O220" s="31">
        <f>'сентябрь 2014г. по 6-10'!O220+'сентябрь 2014г. по 0,4'!O217</f>
        <v>0</v>
      </c>
      <c r="P220" s="31">
        <f>'сентябрь 2014г. по 6-10'!P220+'сентябрь 2014г. по 0,4'!P217</f>
        <v>0</v>
      </c>
      <c r="Q220" s="31">
        <f>'сентябрь 2014г. по 6-10'!Q220+'сентябрь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'сентябрь 2014г. по 6-10'!D221+'сентябрь 2014г. по 0,4'!D218</f>
        <v>2</v>
      </c>
      <c r="E221" s="31">
        <f>'сентябрь 2014г. по 6-10'!E221+'сентябрь 2014г. по 0,4'!E218</f>
        <v>95</v>
      </c>
      <c r="F221" s="31">
        <f>'сентябрь 2014г. по 6-10'!F221+'сентябрь 2014г. по 0,4'!F218</f>
        <v>2</v>
      </c>
      <c r="G221" s="31">
        <f>'сентябрь 2014г. по 6-10'!G221+'сентябрь 2014г. по 0,4'!G218</f>
        <v>30</v>
      </c>
      <c r="H221" s="31">
        <f>'сентябрь 2014г. по 6-10'!H221+'сентябрь 2014г. по 0,4'!H218</f>
        <v>0</v>
      </c>
      <c r="I221" s="31">
        <f>'сентябрь 2014г. по 6-10'!I221+'сентябрь 2014г. по 0,4'!I218</f>
        <v>0</v>
      </c>
      <c r="J221" s="31">
        <f>'сентябрь 2014г. по 6-10'!J221+'сентябрь 2014г. по 0,4'!J218</f>
        <v>0</v>
      </c>
      <c r="K221" s="31">
        <f>'сентябрь 2014г. по 6-10'!K221+'сентябрь 2014г. по 0,4'!K218</f>
        <v>0</v>
      </c>
      <c r="L221" s="31">
        <f>'сентябрь 2014г. по 6-10'!L221+'сентябрь 2014г. по 0,4'!L218</f>
        <v>0</v>
      </c>
      <c r="M221" s="31">
        <f>'сентябрь 2014г. по 6-10'!M221+'сентябрь 2014г. по 0,4'!M218</f>
        <v>0</v>
      </c>
      <c r="N221" s="31">
        <f>'сентябрь 2014г. по 6-10'!N221+'сентябрь 2014г. по 0,4'!N218</f>
        <v>0</v>
      </c>
      <c r="O221" s="31">
        <f>'сентябрь 2014г. по 6-10'!O221+'сентябрь 2014г. по 0,4'!O218</f>
        <v>0</v>
      </c>
      <c r="P221" s="31">
        <f>'сентябрь 2014г. по 6-10'!P221+'сентябрь 2014г. по 0,4'!P218</f>
        <v>0</v>
      </c>
      <c r="Q221" s="31">
        <f>'сентябрь 2014г. по 6-10'!Q221+'сентябрь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'сентябрь 2014г. по 6-10'!D222+'сентябрь 2014г. по 0,4'!D219</f>
        <v>9</v>
      </c>
      <c r="E222" s="31">
        <f>'сентябрь 2014г. по 6-10'!E222+'сентябрь 2014г. по 0,4'!E219</f>
        <v>607</v>
      </c>
      <c r="F222" s="31">
        <f>'сентябрь 2014г. по 6-10'!F222+'сентябрь 2014г. по 0,4'!F219</f>
        <v>1</v>
      </c>
      <c r="G222" s="31">
        <f>'сентябрь 2014г. по 6-10'!G222+'сентябрь 2014г. по 0,4'!G219</f>
        <v>30</v>
      </c>
      <c r="H222" s="31">
        <f>'сентябрь 2014г. по 6-10'!H222+'сентябрь 2014г. по 0,4'!H219</f>
        <v>0</v>
      </c>
      <c r="I222" s="31">
        <f>'сентябрь 2014г. по 6-10'!I222+'сентябрь 2014г. по 0,4'!I219</f>
        <v>0</v>
      </c>
      <c r="J222" s="31">
        <f>'сентябрь 2014г. по 6-10'!J222+'сентябрь 2014г. по 0,4'!J219</f>
        <v>0</v>
      </c>
      <c r="K222" s="31">
        <f>'сентябрь 2014г. по 6-10'!K222+'сентябрь 2014г. по 0,4'!K219</f>
        <v>0</v>
      </c>
      <c r="L222" s="31">
        <f>'сентябрь 2014г. по 6-10'!L222+'сентябрь 2014г. по 0,4'!L219</f>
        <v>0</v>
      </c>
      <c r="M222" s="31">
        <f>'сентябрь 2014г. по 6-10'!M222+'сентябрь 2014г. по 0,4'!M219</f>
        <v>0</v>
      </c>
      <c r="N222" s="31">
        <f>'сентябрь 2014г. по 6-10'!N222+'сентябрь 2014г. по 0,4'!N219</f>
        <v>0</v>
      </c>
      <c r="O222" s="31">
        <f>'сентябрь 2014г. по 6-10'!O222+'сентябрь 2014г. по 0,4'!O219</f>
        <v>0</v>
      </c>
      <c r="P222" s="31">
        <f>'сентябрь 2014г. по 6-10'!P222+'сентябрь 2014г. по 0,4'!P219</f>
        <v>0</v>
      </c>
      <c r="Q222" s="31">
        <f>'сентябрь 2014г. по 6-10'!Q222+'сентябрь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'сентябрь 2014г. по 6-10'!D223+'сентябрь 2014г. по 0,4'!D220</f>
        <v>1</v>
      </c>
      <c r="E223" s="31">
        <f>'сентябрь 2014г. по 6-10'!E223+'сентябрь 2014г. по 0,4'!E220</f>
        <v>100</v>
      </c>
      <c r="F223" s="31">
        <f>'сентябрь 2014г. по 6-10'!F223+'сентябрь 2014г. по 0,4'!F220</f>
        <v>1</v>
      </c>
      <c r="G223" s="31">
        <f>'сентябрь 2014г. по 6-10'!G223+'сентябрь 2014г. по 0,4'!G220</f>
        <v>15</v>
      </c>
      <c r="H223" s="31">
        <f>'сентябрь 2014г. по 6-10'!H223+'сентябрь 2014г. по 0,4'!H220</f>
        <v>0</v>
      </c>
      <c r="I223" s="31">
        <f>'сентябрь 2014г. по 6-10'!I223+'сентябрь 2014г. по 0,4'!I220</f>
        <v>0</v>
      </c>
      <c r="J223" s="31">
        <f>'сентябрь 2014г. по 6-10'!J223+'сентябрь 2014г. по 0,4'!J220</f>
        <v>0</v>
      </c>
      <c r="K223" s="31">
        <f>'сентябрь 2014г. по 6-10'!K223+'сентябрь 2014г. по 0,4'!K220</f>
        <v>0</v>
      </c>
      <c r="L223" s="31">
        <f>'сентябрь 2014г. по 6-10'!L223+'сентябрь 2014г. по 0,4'!L220</f>
        <v>0</v>
      </c>
      <c r="M223" s="31">
        <f>'сентябрь 2014г. по 6-10'!M223+'сентябрь 2014г. по 0,4'!M220</f>
        <v>0</v>
      </c>
      <c r="N223" s="31">
        <f>'сентябрь 2014г. по 6-10'!N223+'сентябрь 2014г. по 0,4'!N220</f>
        <v>0</v>
      </c>
      <c r="O223" s="31">
        <f>'сентябрь 2014г. по 6-10'!O223+'сентябрь 2014г. по 0,4'!O220</f>
        <v>0</v>
      </c>
      <c r="P223" s="31">
        <f>'сентябрь 2014г. по 6-10'!P223+'сентябрь 2014г. по 0,4'!P220</f>
        <v>0</v>
      </c>
      <c r="Q223" s="31">
        <f>'сентябрь 2014г. по 6-10'!Q223+'сентябрь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'сентябрь 2014г. по 6-10'!D224+'сентябрь 2014г. по 0,4'!D221</f>
        <v>16</v>
      </c>
      <c r="E224" s="31">
        <f>'сентябрь 2014г. по 6-10'!E224+'сентябрь 2014г. по 0,4'!E221</f>
        <v>445</v>
      </c>
      <c r="F224" s="31">
        <f>'сентябрь 2014г. по 6-10'!F224+'сентябрь 2014г. по 0,4'!F221</f>
        <v>11</v>
      </c>
      <c r="G224" s="31">
        <f>'сентябрь 2014г. по 6-10'!G224+'сентябрь 2014г. по 0,4'!G221</f>
        <v>225</v>
      </c>
      <c r="H224" s="31">
        <f>'сентябрь 2014г. по 6-10'!H224+'сентябрь 2014г. по 0,4'!H221</f>
        <v>0</v>
      </c>
      <c r="I224" s="31">
        <f>'сентябрь 2014г. по 6-10'!I224+'сентябрь 2014г. по 0,4'!I221</f>
        <v>0</v>
      </c>
      <c r="J224" s="31">
        <f>'сентябрь 2014г. по 6-10'!J224+'сентябрь 2014г. по 0,4'!J221</f>
        <v>3</v>
      </c>
      <c r="K224" s="31">
        <f>'сентябрь 2014г. по 6-10'!K224+'сентябрь 2014г. по 0,4'!K221</f>
        <v>10</v>
      </c>
      <c r="L224" s="31">
        <f>'сентябрь 2014г. по 6-10'!L224+'сентябрь 2014г. по 0,4'!L221</f>
        <v>0</v>
      </c>
      <c r="M224" s="31">
        <f>'сентябрь 2014г. по 6-10'!M224+'сентябрь 2014г. по 0,4'!M221</f>
        <v>0</v>
      </c>
      <c r="N224" s="31">
        <f>'сентябрь 2014г. по 6-10'!N224+'сентябрь 2014г. по 0,4'!N221</f>
        <v>0</v>
      </c>
      <c r="O224" s="31">
        <f>'сентябрь 2014г. по 6-10'!O224+'сентябрь 2014г. по 0,4'!O221</f>
        <v>0</v>
      </c>
      <c r="P224" s="31">
        <f>'сентябрь 2014г. по 6-10'!P224+'сентябрь 2014г. по 0,4'!P221</f>
        <v>0</v>
      </c>
      <c r="Q224" s="31">
        <f>'сентябрь 2014г. по 6-10'!Q224+'сентябрь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'сентябрь 2014г. по 6-10'!D225+'сентябрь 2014г. по 0,4'!D222</f>
        <v>7</v>
      </c>
      <c r="E225" s="31">
        <f>'сентябрь 2014г. по 6-10'!E225+'сентябрь 2014г. по 0,4'!E222</f>
        <v>72</v>
      </c>
      <c r="F225" s="31">
        <f>'сентябрь 2014г. по 6-10'!F225+'сентябрь 2014г. по 0,4'!F222</f>
        <v>7</v>
      </c>
      <c r="G225" s="31">
        <f>'сентябрь 2014г. по 6-10'!G225+'сентябрь 2014г. по 0,4'!G222</f>
        <v>57</v>
      </c>
      <c r="H225" s="31">
        <f>'сентябрь 2014г. по 6-10'!H225+'сентябрь 2014г. по 0,4'!H222</f>
        <v>0</v>
      </c>
      <c r="I225" s="31">
        <f>'сентябрь 2014г. по 6-10'!I225+'сентябрь 2014г. по 0,4'!I222</f>
        <v>0</v>
      </c>
      <c r="J225" s="31">
        <f>'сентябрь 2014г. по 6-10'!J225+'сентябрь 2014г. по 0,4'!J222</f>
        <v>1</v>
      </c>
      <c r="K225" s="31">
        <f>'сентябрь 2014г. по 6-10'!K225+'сентябрь 2014г. по 0,4'!K222</f>
        <v>15</v>
      </c>
      <c r="L225" s="31">
        <f>'сентябрь 2014г. по 6-10'!L225+'сентябрь 2014г. по 0,4'!L222</f>
        <v>0</v>
      </c>
      <c r="M225" s="31">
        <f>'сентябрь 2014г. по 6-10'!M225+'сентябрь 2014г. по 0,4'!M222</f>
        <v>0</v>
      </c>
      <c r="N225" s="31">
        <f>'сентябрь 2014г. по 6-10'!N225+'сентябрь 2014г. по 0,4'!N222</f>
        <v>0</v>
      </c>
      <c r="O225" s="31">
        <f>'сентябрь 2014г. по 6-10'!O225+'сентябрь 2014г. по 0,4'!O222</f>
        <v>0</v>
      </c>
      <c r="P225" s="31">
        <f>'сентябрь 2014г. по 6-10'!P225+'сентябрь 2014г. по 0,4'!P222</f>
        <v>0</v>
      </c>
      <c r="Q225" s="31">
        <f>'сентябрь 2014г. по 6-10'!Q225+'сентябрь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'сентябрь 2014г. по 6-10'!D226+'сентябрь 2014г. по 0,4'!D223</f>
        <v>3</v>
      </c>
      <c r="E226" s="31">
        <f>'сентябрь 2014г. по 6-10'!E226+'сентябрь 2014г. по 0,4'!E223</f>
        <v>30.4</v>
      </c>
      <c r="F226" s="31">
        <f>'сентябрь 2014г. по 6-10'!F226+'сентябрь 2014г. по 0,4'!F223</f>
        <v>3</v>
      </c>
      <c r="G226" s="31">
        <f>'сентябрь 2014г. по 6-10'!G226+'сентябрь 2014г. по 0,4'!G223</f>
        <v>20.399999999999999</v>
      </c>
      <c r="H226" s="31">
        <f>'сентябрь 2014г. по 6-10'!H226+'сентябрь 2014г. по 0,4'!H223</f>
        <v>0</v>
      </c>
      <c r="I226" s="31">
        <f>'сентябрь 2014г. по 6-10'!I226+'сентябрь 2014г. по 0,4'!I223</f>
        <v>0</v>
      </c>
      <c r="J226" s="31">
        <f>'сентябрь 2014г. по 6-10'!J226+'сентябрь 2014г. по 0,4'!J223</f>
        <v>0</v>
      </c>
      <c r="K226" s="31">
        <f>'сентябрь 2014г. по 6-10'!K226+'сентябрь 2014г. по 0,4'!K223</f>
        <v>0</v>
      </c>
      <c r="L226" s="31">
        <f>'сентябрь 2014г. по 6-10'!L226+'сентябрь 2014г. по 0,4'!L223</f>
        <v>0</v>
      </c>
      <c r="M226" s="31">
        <f>'сентябрь 2014г. по 6-10'!M226+'сентябрь 2014г. по 0,4'!M223</f>
        <v>0</v>
      </c>
      <c r="N226" s="31">
        <f>'сентябрь 2014г. по 6-10'!N226+'сентябрь 2014г. по 0,4'!N223</f>
        <v>0</v>
      </c>
      <c r="O226" s="31">
        <f>'сентябрь 2014г. по 6-10'!O226+'сентябрь 2014г. по 0,4'!O223</f>
        <v>0</v>
      </c>
      <c r="P226" s="31">
        <f>'сентябрь 2014г. по 6-10'!P226+'сентябрь 2014г. по 0,4'!P223</f>
        <v>0</v>
      </c>
      <c r="Q226" s="31">
        <f>'сентябрь 2014г. по 6-10'!Q226+'сентябрь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'сентябрь 2014г. по 6-10'!D227+'сентябрь 2014г. по 0,4'!D224</f>
        <v>0</v>
      </c>
      <c r="E227" s="31">
        <f>'сентябрь 2014г. по 6-10'!E227+'сентябрь 2014г. по 0,4'!E224</f>
        <v>0</v>
      </c>
      <c r="F227" s="31">
        <f>'сентябрь 2014г. по 6-10'!F227+'сентябрь 2014г. по 0,4'!F224</f>
        <v>0</v>
      </c>
      <c r="G227" s="31">
        <f>'сентябрь 2014г. по 6-10'!G227+'сентябрь 2014г. по 0,4'!G224</f>
        <v>0</v>
      </c>
      <c r="H227" s="31">
        <f>'сентябрь 2014г. по 6-10'!H227+'сентябрь 2014г. по 0,4'!H224</f>
        <v>0</v>
      </c>
      <c r="I227" s="31">
        <f>'сентябрь 2014г. по 6-10'!I227+'сентябрь 2014г. по 0,4'!I224</f>
        <v>0</v>
      </c>
      <c r="J227" s="31">
        <f>'сентябрь 2014г. по 6-10'!J227+'сентябрь 2014г. по 0,4'!J224</f>
        <v>0</v>
      </c>
      <c r="K227" s="31">
        <f>'сентябрь 2014г. по 6-10'!K227+'сентябрь 2014г. по 0,4'!K224</f>
        <v>0</v>
      </c>
      <c r="L227" s="31">
        <f>'сентябрь 2014г. по 6-10'!L227+'сентябрь 2014г. по 0,4'!L224</f>
        <v>0</v>
      </c>
      <c r="M227" s="31">
        <f>'сентябрь 2014г. по 6-10'!M227+'сентябрь 2014г. по 0,4'!M224</f>
        <v>0</v>
      </c>
      <c r="N227" s="31">
        <f>'сентябрь 2014г. по 6-10'!N227+'сентябрь 2014г. по 0,4'!N224</f>
        <v>0</v>
      </c>
      <c r="O227" s="31">
        <f>'сентябрь 2014г. по 6-10'!O227+'сентябрь 2014г. по 0,4'!O224</f>
        <v>0</v>
      </c>
      <c r="P227" s="31">
        <f>'сентябрь 2014г. по 6-10'!P227+'сентябрь 2014г. по 0,4'!P224</f>
        <v>0</v>
      </c>
      <c r="Q227" s="31">
        <f>'сентябрь 2014г. по 6-10'!Q227+'сентябрь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'сентябрь 2014г. по 6-10'!D228+'сентябрь 2014г. по 0,4'!D225</f>
        <v>1</v>
      </c>
      <c r="E228" s="31">
        <f>'сентябрь 2014г. по 6-10'!E228+'сентябрь 2014г. по 0,4'!E225</f>
        <v>4.4000000000000004</v>
      </c>
      <c r="F228" s="31">
        <f>'сентябрь 2014г. по 6-10'!F228+'сентябрь 2014г. по 0,4'!F225</f>
        <v>1</v>
      </c>
      <c r="G228" s="31">
        <f>'сентябрь 2014г. по 6-10'!G228+'сентябрь 2014г. по 0,4'!G225</f>
        <v>4.4000000000000004</v>
      </c>
      <c r="H228" s="31">
        <f>'сентябрь 2014г. по 6-10'!H228+'сентябрь 2014г. по 0,4'!H225</f>
        <v>0</v>
      </c>
      <c r="I228" s="31">
        <f>'сентябрь 2014г. по 6-10'!I228+'сентябрь 2014г. по 0,4'!I225</f>
        <v>0</v>
      </c>
      <c r="J228" s="31">
        <f>'сентябрь 2014г. по 6-10'!J228+'сентябрь 2014г. по 0,4'!J225</f>
        <v>0</v>
      </c>
      <c r="K228" s="31">
        <f>'сентябрь 2014г. по 6-10'!K228+'сентябрь 2014г. по 0,4'!K225</f>
        <v>0</v>
      </c>
      <c r="L228" s="31">
        <f>'сентябрь 2014г. по 6-10'!L228+'сентябрь 2014г. по 0,4'!L225</f>
        <v>0</v>
      </c>
      <c r="M228" s="31">
        <f>'сентябрь 2014г. по 6-10'!M228+'сентябрь 2014г. по 0,4'!M225</f>
        <v>0</v>
      </c>
      <c r="N228" s="31">
        <f>'сентябрь 2014г. по 6-10'!N228+'сентябрь 2014г. по 0,4'!N225</f>
        <v>0</v>
      </c>
      <c r="O228" s="31">
        <f>'сентябрь 2014г. по 6-10'!O228+'сентябрь 2014г. по 0,4'!O225</f>
        <v>0</v>
      </c>
      <c r="P228" s="31">
        <f>'сентябрь 2014г. по 6-10'!P228+'сентябрь 2014г. по 0,4'!P225</f>
        <v>0</v>
      </c>
      <c r="Q228" s="31">
        <f>'сентябрь 2014г. по 6-10'!Q228+'сентябрь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'сентябрь 2014г. по 6-10'!D229+'сентябрь 2014г. по 0,4'!D226</f>
        <v>0</v>
      </c>
      <c r="E229" s="31">
        <f>'сентябрь 2014г. по 6-10'!E229+'сентябрь 2014г. по 0,4'!E226</f>
        <v>0</v>
      </c>
      <c r="F229" s="31">
        <f>'сентябрь 2014г. по 6-10'!F229+'сентябрь 2014г. по 0,4'!F226</f>
        <v>0</v>
      </c>
      <c r="G229" s="31">
        <f>'сентябрь 2014г. по 6-10'!G229+'сентябрь 2014г. по 0,4'!G226</f>
        <v>0</v>
      </c>
      <c r="H229" s="31">
        <f>'сентябрь 2014г. по 6-10'!H229+'сентябрь 2014г. по 0,4'!H226</f>
        <v>0</v>
      </c>
      <c r="I229" s="31">
        <f>'сентябрь 2014г. по 6-10'!I229+'сентябрь 2014г. по 0,4'!I226</f>
        <v>0</v>
      </c>
      <c r="J229" s="31">
        <f>'сентябрь 2014г. по 6-10'!J229+'сентябрь 2014г. по 0,4'!J226</f>
        <v>0</v>
      </c>
      <c r="K229" s="31">
        <f>'сентябрь 2014г. по 6-10'!K229+'сентябрь 2014г. по 0,4'!K226</f>
        <v>0</v>
      </c>
      <c r="L229" s="31">
        <f>'сентябрь 2014г. по 6-10'!L229+'сентябрь 2014г. по 0,4'!L226</f>
        <v>0</v>
      </c>
      <c r="M229" s="31">
        <f>'сентябрь 2014г. по 6-10'!M229+'сентябрь 2014г. по 0,4'!M226</f>
        <v>0</v>
      </c>
      <c r="N229" s="31">
        <f>'сентябрь 2014г. по 6-10'!N229+'сентябрь 2014г. по 0,4'!N226</f>
        <v>0</v>
      </c>
      <c r="O229" s="31">
        <f>'сентябрь 2014г. по 6-10'!O229+'сентябрь 2014г. по 0,4'!O226</f>
        <v>0</v>
      </c>
      <c r="P229" s="31">
        <f>'сентябрь 2014г. по 6-10'!P229+'сентябрь 2014г. по 0,4'!P226</f>
        <v>0</v>
      </c>
      <c r="Q229" s="31">
        <f>'сентябрь 2014г. по 6-10'!Q229+'сентябрь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'сентябрь 2014г. по 6-10'!D230+'сентябрь 2014г. по 0,4'!D227</f>
        <v>1</v>
      </c>
      <c r="E230" s="31">
        <f>'сентябрь 2014г. по 6-10'!E230+'сентябрь 2014г. по 0,4'!E227</f>
        <v>15</v>
      </c>
      <c r="F230" s="31">
        <f>'сентябрь 2014г. по 6-10'!F230+'сентябрь 2014г. по 0,4'!F227</f>
        <v>1</v>
      </c>
      <c r="G230" s="31">
        <f>'сентябрь 2014г. по 6-10'!G230+'сентябрь 2014г. по 0,4'!G227</f>
        <v>15</v>
      </c>
      <c r="H230" s="31">
        <f>'сентябрь 2014г. по 6-10'!H230+'сентябрь 2014г. по 0,4'!H227</f>
        <v>0</v>
      </c>
      <c r="I230" s="31">
        <f>'сентябрь 2014г. по 6-10'!I230+'сентябрь 2014г. по 0,4'!I227</f>
        <v>0</v>
      </c>
      <c r="J230" s="31">
        <f>'сентябрь 2014г. по 6-10'!J230+'сентябрь 2014г. по 0,4'!J227</f>
        <v>0</v>
      </c>
      <c r="K230" s="31">
        <f>'сентябрь 2014г. по 6-10'!K230+'сентябрь 2014г. по 0,4'!K227</f>
        <v>0</v>
      </c>
      <c r="L230" s="31">
        <f>'сентябрь 2014г. по 6-10'!L230+'сентябрь 2014г. по 0,4'!L227</f>
        <v>0</v>
      </c>
      <c r="M230" s="31">
        <f>'сентябрь 2014г. по 6-10'!M230+'сентябрь 2014г. по 0,4'!M227</f>
        <v>0</v>
      </c>
      <c r="N230" s="31">
        <f>'сентябрь 2014г. по 6-10'!N230+'сентябрь 2014г. по 0,4'!N227</f>
        <v>0</v>
      </c>
      <c r="O230" s="31">
        <f>'сентябрь 2014г. по 6-10'!O230+'сентябрь 2014г. по 0,4'!O227</f>
        <v>0</v>
      </c>
      <c r="P230" s="31">
        <f>'сентябрь 2014г. по 6-10'!P230+'сентябрь 2014г. по 0,4'!P227</f>
        <v>0</v>
      </c>
      <c r="Q230" s="31">
        <f>'сентябрь 2014г. по 6-10'!Q230+'сентябрь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'сентябрь 2014г. по 6-10'!D231+'сентябрь 2014г. по 0,4'!D228</f>
        <v>0</v>
      </c>
      <c r="E231" s="31">
        <f>'сентябрь 2014г. по 6-10'!E231+'сентябрь 2014г. по 0,4'!E228</f>
        <v>0</v>
      </c>
      <c r="F231" s="31">
        <f>'сентябрь 2014г. по 6-10'!F231+'сентябрь 2014г. по 0,4'!F228</f>
        <v>0</v>
      </c>
      <c r="G231" s="31">
        <f>'сентябрь 2014г. по 6-10'!G231+'сентябрь 2014г. по 0,4'!G228</f>
        <v>0</v>
      </c>
      <c r="H231" s="31">
        <f>'сентябрь 2014г. по 6-10'!H231+'сентябрь 2014г. по 0,4'!H228</f>
        <v>0</v>
      </c>
      <c r="I231" s="31">
        <f>'сентябрь 2014г. по 6-10'!I231+'сентябрь 2014г. по 0,4'!I228</f>
        <v>0</v>
      </c>
      <c r="J231" s="31">
        <f>'сентябрь 2014г. по 6-10'!J231+'сентябрь 2014г. по 0,4'!J228</f>
        <v>0</v>
      </c>
      <c r="K231" s="31">
        <f>'сентябрь 2014г. по 6-10'!K231+'сентябрь 2014г. по 0,4'!K228</f>
        <v>0</v>
      </c>
      <c r="L231" s="31">
        <f>'сентябрь 2014г. по 6-10'!L231+'сентябрь 2014г. по 0,4'!L228</f>
        <v>0</v>
      </c>
      <c r="M231" s="31">
        <f>'сентябрь 2014г. по 6-10'!M231+'сентябрь 2014г. по 0,4'!M228</f>
        <v>0</v>
      </c>
      <c r="N231" s="31">
        <f>'сентябрь 2014г. по 6-10'!N231+'сентябрь 2014г. по 0,4'!N228</f>
        <v>0</v>
      </c>
      <c r="O231" s="31">
        <f>'сентябрь 2014г. по 6-10'!O231+'сентябрь 2014г. по 0,4'!O228</f>
        <v>0</v>
      </c>
      <c r="P231" s="31">
        <f>'сентябрь 2014г. по 6-10'!P231+'сентябрь 2014г. по 0,4'!P228</f>
        <v>0</v>
      </c>
      <c r="Q231" s="31">
        <f>'сентябрь 2014г. по 6-10'!Q231+'сентябрь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'сентябрь 2014г. по 6-10'!D232+'сентябрь 2014г. по 0,4'!D229</f>
        <v>13</v>
      </c>
      <c r="E232" s="31">
        <f>'сентябрь 2014г. по 6-10'!E232+'сентябрь 2014г. по 0,4'!E229</f>
        <v>239</v>
      </c>
      <c r="F232" s="31">
        <f>'сентябрь 2014г. по 6-10'!F232+'сентябрь 2014г. по 0,4'!F229</f>
        <v>8</v>
      </c>
      <c r="G232" s="31">
        <f>'сентябрь 2014г. по 6-10'!G232+'сентябрь 2014г. по 0,4'!G229</f>
        <v>113</v>
      </c>
      <c r="H232" s="31">
        <f>'сентябрь 2014г. по 6-10'!H232+'сентябрь 2014г. по 0,4'!H229</f>
        <v>0</v>
      </c>
      <c r="I232" s="31">
        <f>'сентябрь 2014г. по 6-10'!I232+'сентябрь 2014г. по 0,4'!I229</f>
        <v>0</v>
      </c>
      <c r="J232" s="31">
        <f>'сентябрь 2014г. по 6-10'!J232+'сентябрь 2014г. по 0,4'!J229</f>
        <v>0</v>
      </c>
      <c r="K232" s="31">
        <f>'сентябрь 2014г. по 6-10'!K232+'сентябрь 2014г. по 0,4'!K229</f>
        <v>0</v>
      </c>
      <c r="L232" s="31">
        <f>'сентябрь 2014г. по 6-10'!L232+'сентябрь 2014г. по 0,4'!L229</f>
        <v>0</v>
      </c>
      <c r="M232" s="31">
        <f>'сентябрь 2014г. по 6-10'!M232+'сентябрь 2014г. по 0,4'!M229</f>
        <v>0</v>
      </c>
      <c r="N232" s="31">
        <f>'сентябрь 2014г. по 6-10'!N232+'сентябрь 2014г. по 0,4'!N229</f>
        <v>0</v>
      </c>
      <c r="O232" s="31">
        <f>'сентябрь 2014г. по 6-10'!O232+'сентябрь 2014г. по 0,4'!O229</f>
        <v>0</v>
      </c>
      <c r="P232" s="31">
        <f>'сентябрь 2014г. по 6-10'!P232+'сентябрь 2014г. по 0,4'!P229</f>
        <v>0</v>
      </c>
      <c r="Q232" s="31">
        <f>'сентябрь 2014г. по 6-10'!Q232+'сентябрь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'сентябрь 2014г. по 6-10'!D233+'сентябрь 2014г. по 0,4'!D230</f>
        <v>2</v>
      </c>
      <c r="E233" s="31">
        <f>'сентябрь 2014г. по 6-10'!E233+'сентябрь 2014г. по 0,4'!E230</f>
        <v>20</v>
      </c>
      <c r="F233" s="31">
        <f>'сентябрь 2014г. по 6-10'!F233+'сентябрь 2014г. по 0,4'!F230</f>
        <v>0</v>
      </c>
      <c r="G233" s="31">
        <f>'сентябрь 2014г. по 6-10'!G233+'сентябрь 2014г. по 0,4'!G230</f>
        <v>0</v>
      </c>
      <c r="H233" s="31">
        <f>'сентябрь 2014г. по 6-10'!H233+'сентябрь 2014г. по 0,4'!H230</f>
        <v>0</v>
      </c>
      <c r="I233" s="31">
        <f>'сентябрь 2014г. по 6-10'!I233+'сентябрь 2014г. по 0,4'!I230</f>
        <v>0</v>
      </c>
      <c r="J233" s="31">
        <f>'сентябрь 2014г. по 6-10'!J233+'сентябрь 2014г. по 0,4'!J230</f>
        <v>0</v>
      </c>
      <c r="K233" s="31">
        <f>'сентябрь 2014г. по 6-10'!K233+'сентябрь 2014г. по 0,4'!K230</f>
        <v>0</v>
      </c>
      <c r="L233" s="31">
        <f>'сентябрь 2014г. по 6-10'!L233+'сентябрь 2014г. по 0,4'!L230</f>
        <v>0</v>
      </c>
      <c r="M233" s="31">
        <f>'сентябрь 2014г. по 6-10'!M233+'сентябрь 2014г. по 0,4'!M230</f>
        <v>0</v>
      </c>
      <c r="N233" s="31">
        <f>'сентябрь 2014г. по 6-10'!N233+'сентябрь 2014г. по 0,4'!N230</f>
        <v>0</v>
      </c>
      <c r="O233" s="31">
        <f>'сентябрь 2014г. по 6-10'!O233+'сентябрь 2014г. по 0,4'!O230</f>
        <v>0</v>
      </c>
      <c r="P233" s="31">
        <f>'сентябрь 2014г. по 6-10'!P233+'сентябрь 2014г. по 0,4'!P230</f>
        <v>0</v>
      </c>
      <c r="Q233" s="31">
        <f>'сентябрь 2014г. по 6-10'!Q233+'сентябрь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'сентябрь 2014г. по 6-10'!D234+'сентябрь 2014г. по 0,4'!D231</f>
        <v>5</v>
      </c>
      <c r="E234" s="31">
        <f>'сентябрь 2014г. по 6-10'!E234+'сентябрь 2014г. по 0,4'!E231</f>
        <v>56</v>
      </c>
      <c r="F234" s="31">
        <f>'сентябрь 2014г. по 6-10'!F234+'сентябрь 2014г. по 0,4'!F231</f>
        <v>5</v>
      </c>
      <c r="G234" s="31">
        <f>'сентябрь 2014г. по 6-10'!G234+'сентябрь 2014г. по 0,4'!G231</f>
        <v>56</v>
      </c>
      <c r="H234" s="31">
        <f>'сентябрь 2014г. по 6-10'!H234+'сентябрь 2014г. по 0,4'!H231</f>
        <v>0</v>
      </c>
      <c r="I234" s="31">
        <f>'сентябрь 2014г. по 6-10'!I234+'сентябрь 2014г. по 0,4'!I231</f>
        <v>0</v>
      </c>
      <c r="J234" s="31">
        <f>'сентябрь 2014г. по 6-10'!J234+'сентябрь 2014г. по 0,4'!J231</f>
        <v>0</v>
      </c>
      <c r="K234" s="31">
        <f>'сентябрь 2014г. по 6-10'!K234+'сентябрь 2014г. по 0,4'!K231</f>
        <v>0</v>
      </c>
      <c r="L234" s="31">
        <f>'сентябрь 2014г. по 6-10'!L234+'сентябрь 2014г. по 0,4'!L231</f>
        <v>0</v>
      </c>
      <c r="M234" s="31">
        <f>'сентябрь 2014г. по 6-10'!M234+'сентябрь 2014г. по 0,4'!M231</f>
        <v>0</v>
      </c>
      <c r="N234" s="31">
        <f>'сентябрь 2014г. по 6-10'!N234+'сентябрь 2014г. по 0,4'!N231</f>
        <v>0</v>
      </c>
      <c r="O234" s="31">
        <f>'сентябрь 2014г. по 6-10'!O234+'сентябрь 2014г. по 0,4'!O231</f>
        <v>0</v>
      </c>
      <c r="P234" s="31">
        <f>'сентябрь 2014г. по 6-10'!P234+'сентябрь 2014г. по 0,4'!P231</f>
        <v>0</v>
      </c>
      <c r="Q234" s="31">
        <f>'сентябрь 2014г. по 6-10'!Q234+'сентябрь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'сентябрь 2014г. по 6-10'!D235+'сентябрь 2014г. по 0,4'!D232</f>
        <v>0</v>
      </c>
      <c r="E235" s="31">
        <f>'сентябрь 2014г. по 6-10'!E235+'сентябрь 2014г. по 0,4'!E232</f>
        <v>0</v>
      </c>
      <c r="F235" s="31">
        <f>'сентябрь 2014г. по 6-10'!F235+'сентябрь 2014г. по 0,4'!F232</f>
        <v>0</v>
      </c>
      <c r="G235" s="31">
        <f>'сентябрь 2014г. по 6-10'!G235+'сентябрь 2014г. по 0,4'!G232</f>
        <v>0</v>
      </c>
      <c r="H235" s="31">
        <f>'сентябрь 2014г. по 6-10'!H235+'сентябрь 2014г. по 0,4'!H232</f>
        <v>0</v>
      </c>
      <c r="I235" s="31">
        <f>'сентябрь 2014г. по 6-10'!I235+'сентябрь 2014г. по 0,4'!I232</f>
        <v>0</v>
      </c>
      <c r="J235" s="31">
        <f>'сентябрь 2014г. по 6-10'!J235+'сентябрь 2014г. по 0,4'!J232</f>
        <v>0</v>
      </c>
      <c r="K235" s="31">
        <f>'сентябрь 2014г. по 6-10'!K235+'сентябрь 2014г. по 0,4'!K232</f>
        <v>0</v>
      </c>
      <c r="L235" s="31">
        <f>'сентябрь 2014г. по 6-10'!L235+'сентябрь 2014г. по 0,4'!L232</f>
        <v>0</v>
      </c>
      <c r="M235" s="31">
        <f>'сентябрь 2014г. по 6-10'!M235+'сентябрь 2014г. по 0,4'!M232</f>
        <v>0</v>
      </c>
      <c r="N235" s="31">
        <f>'сентябрь 2014г. по 6-10'!N235+'сентябрь 2014г. по 0,4'!N232</f>
        <v>0</v>
      </c>
      <c r="O235" s="31">
        <f>'сентябрь 2014г. по 6-10'!O235+'сентябрь 2014г. по 0,4'!O232</f>
        <v>0</v>
      </c>
      <c r="P235" s="31">
        <f>'сентябрь 2014г. по 6-10'!P235+'сентябрь 2014г. по 0,4'!P232</f>
        <v>0</v>
      </c>
      <c r="Q235" s="31">
        <f>'сентябрь 2014г. по 6-10'!Q235+'сентябрь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'сентябрь 2014г. по 6-10'!D236+'сентябрь 2014г. по 0,4'!D233</f>
        <v>0</v>
      </c>
      <c r="E236" s="31">
        <f>'сентябрь 2014г. по 6-10'!E236+'сентябрь 2014г. по 0,4'!E233</f>
        <v>0</v>
      </c>
      <c r="F236" s="31">
        <f>'сентябрь 2014г. по 6-10'!F236+'сентябрь 2014г. по 0,4'!F233</f>
        <v>0</v>
      </c>
      <c r="G236" s="31">
        <f>'сентябрь 2014г. по 6-10'!G236+'сентябрь 2014г. по 0,4'!G233</f>
        <v>0</v>
      </c>
      <c r="H236" s="31">
        <f>'сентябрь 2014г. по 6-10'!H236+'сентябрь 2014г. по 0,4'!H233</f>
        <v>0</v>
      </c>
      <c r="I236" s="31">
        <f>'сентябрь 2014г. по 6-10'!I236+'сентябрь 2014г. по 0,4'!I233</f>
        <v>0</v>
      </c>
      <c r="J236" s="31">
        <f>'сентябрь 2014г. по 6-10'!J236+'сентябрь 2014г. по 0,4'!J233</f>
        <v>0</v>
      </c>
      <c r="K236" s="31">
        <f>'сентябрь 2014г. по 6-10'!K236+'сентябрь 2014г. по 0,4'!K233</f>
        <v>0</v>
      </c>
      <c r="L236" s="31">
        <f>'сентябрь 2014г. по 6-10'!L236+'сентябрь 2014г. по 0,4'!L233</f>
        <v>0</v>
      </c>
      <c r="M236" s="31">
        <f>'сентябрь 2014г. по 6-10'!M236+'сентябрь 2014г. по 0,4'!M233</f>
        <v>0</v>
      </c>
      <c r="N236" s="31">
        <f>'сентябрь 2014г. по 6-10'!N236+'сентябрь 2014г. по 0,4'!N233</f>
        <v>0</v>
      </c>
      <c r="O236" s="31">
        <f>'сентябрь 2014г. по 6-10'!O236+'сентябрь 2014г. по 0,4'!O233</f>
        <v>0</v>
      </c>
      <c r="P236" s="31">
        <f>'сентябрь 2014г. по 6-10'!P236+'сентябрь 2014г. по 0,4'!P233</f>
        <v>0</v>
      </c>
      <c r="Q236" s="31">
        <f>'сентябрь 2014г. по 6-10'!Q236+'сентябрь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'сентябрь 2014г. по 6-10'!D237+'сентябрь 2014г. по 0,4'!D234</f>
        <v>0</v>
      </c>
      <c r="E237" s="31">
        <f>'сентябрь 2014г. по 6-10'!E237+'сентябрь 2014г. по 0,4'!E234</f>
        <v>0</v>
      </c>
      <c r="F237" s="31">
        <f>'сентябрь 2014г. по 6-10'!F237+'сентябрь 2014г. по 0,4'!F234</f>
        <v>0</v>
      </c>
      <c r="G237" s="31">
        <f>'сентябрь 2014г. по 6-10'!G237+'сентябрь 2014г. по 0,4'!G234</f>
        <v>0</v>
      </c>
      <c r="H237" s="31">
        <f>'сентябрь 2014г. по 6-10'!H237+'сентябрь 2014г. по 0,4'!H234</f>
        <v>0</v>
      </c>
      <c r="I237" s="31">
        <f>'сентябрь 2014г. по 6-10'!I237+'сентябрь 2014г. по 0,4'!I234</f>
        <v>0</v>
      </c>
      <c r="J237" s="31">
        <f>'сентябрь 2014г. по 6-10'!J237+'сентябрь 2014г. по 0,4'!J234</f>
        <v>0</v>
      </c>
      <c r="K237" s="31">
        <f>'сентябрь 2014г. по 6-10'!K237+'сентябрь 2014г. по 0,4'!K234</f>
        <v>0</v>
      </c>
      <c r="L237" s="31">
        <f>'сентябрь 2014г. по 6-10'!L237+'сентябрь 2014г. по 0,4'!L234</f>
        <v>0</v>
      </c>
      <c r="M237" s="31">
        <f>'сентябрь 2014г. по 6-10'!M237+'сентябрь 2014г. по 0,4'!M234</f>
        <v>0</v>
      </c>
      <c r="N237" s="31">
        <f>'сентябрь 2014г. по 6-10'!N237+'сентябрь 2014г. по 0,4'!N234</f>
        <v>0</v>
      </c>
      <c r="O237" s="31">
        <f>'сентябрь 2014г. по 6-10'!O237+'сентябрь 2014г. по 0,4'!O234</f>
        <v>0</v>
      </c>
      <c r="P237" s="31">
        <f>'сентябрь 2014г. по 6-10'!P237+'сентябрь 2014г. по 0,4'!P234</f>
        <v>0</v>
      </c>
      <c r="Q237" s="31">
        <f>'сентябрь 2014г. по 6-10'!Q237+'сентябрь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'сентябрь 2014г. по 6-10'!D238+'сентябрь 2014г. по 0,4'!D235</f>
        <v>2</v>
      </c>
      <c r="E238" s="31">
        <f>'сентябрь 2014г. по 6-10'!E238+'сентябрь 2014г. по 0,4'!E235</f>
        <v>58</v>
      </c>
      <c r="F238" s="31">
        <f>'сентябрь 2014г. по 6-10'!F238+'сентябрь 2014г. по 0,4'!F235</f>
        <v>2</v>
      </c>
      <c r="G238" s="31">
        <f>'сентябрь 2014г. по 6-10'!G238+'сентябрь 2014г. по 0,4'!G235</f>
        <v>58</v>
      </c>
      <c r="H238" s="31">
        <f>'сентябрь 2014г. по 6-10'!H238+'сентябрь 2014г. по 0,4'!H235</f>
        <v>0</v>
      </c>
      <c r="I238" s="31">
        <f>'сентябрь 2014г. по 6-10'!I238+'сентябрь 2014г. по 0,4'!I235</f>
        <v>0</v>
      </c>
      <c r="J238" s="31">
        <f>'сентябрь 2014г. по 6-10'!J238+'сентябрь 2014г. по 0,4'!J235</f>
        <v>0</v>
      </c>
      <c r="K238" s="31">
        <f>'сентябрь 2014г. по 6-10'!K238+'сентябрь 2014г. по 0,4'!K235</f>
        <v>0</v>
      </c>
      <c r="L238" s="31">
        <f>'сентябрь 2014г. по 6-10'!L238+'сентябрь 2014г. по 0,4'!L235</f>
        <v>0</v>
      </c>
      <c r="M238" s="31">
        <f>'сентябрь 2014г. по 6-10'!M238+'сентябрь 2014г. по 0,4'!M235</f>
        <v>0</v>
      </c>
      <c r="N238" s="31">
        <f>'сентябрь 2014г. по 6-10'!N238+'сентябрь 2014г. по 0,4'!N235</f>
        <v>0</v>
      </c>
      <c r="O238" s="31">
        <f>'сентябрь 2014г. по 6-10'!O238+'сентябрь 2014г. по 0,4'!O235</f>
        <v>0</v>
      </c>
      <c r="P238" s="31">
        <f>'сентябрь 2014г. по 6-10'!P238+'сентябрь 2014г. по 0,4'!P235</f>
        <v>0</v>
      </c>
      <c r="Q238" s="31">
        <f>'сентябрь 2014г. по 6-10'!Q238+'сентябрь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'сентябрь 2014г. по 6-10'!D239+'сентябрь 2014г. по 0,4'!D236</f>
        <v>0</v>
      </c>
      <c r="E239" s="31">
        <f>'сентябрь 2014г. по 6-10'!E239+'сентябрь 2014г. по 0,4'!E236</f>
        <v>0</v>
      </c>
      <c r="F239" s="31">
        <f>'сентябрь 2014г. по 6-10'!F239+'сентябрь 2014г. по 0,4'!F236</f>
        <v>0</v>
      </c>
      <c r="G239" s="31">
        <f>'сентябрь 2014г. по 6-10'!G239+'сентябрь 2014г. по 0,4'!G236</f>
        <v>0</v>
      </c>
      <c r="H239" s="31">
        <f>'сентябрь 2014г. по 6-10'!H239+'сентябрь 2014г. по 0,4'!H236</f>
        <v>0</v>
      </c>
      <c r="I239" s="31">
        <f>'сентябрь 2014г. по 6-10'!I239+'сентябрь 2014г. по 0,4'!I236</f>
        <v>0</v>
      </c>
      <c r="J239" s="31">
        <f>'сентябрь 2014г. по 6-10'!J239+'сентябрь 2014г. по 0,4'!J236</f>
        <v>0</v>
      </c>
      <c r="K239" s="31">
        <f>'сентябрь 2014г. по 6-10'!K239+'сентябрь 2014г. по 0,4'!K236</f>
        <v>0</v>
      </c>
      <c r="L239" s="31">
        <f>'сентябрь 2014г. по 6-10'!L239+'сентябрь 2014г. по 0,4'!L236</f>
        <v>0</v>
      </c>
      <c r="M239" s="31">
        <f>'сентябрь 2014г. по 6-10'!M239+'сентябрь 2014г. по 0,4'!M236</f>
        <v>0</v>
      </c>
      <c r="N239" s="31">
        <f>'сентябрь 2014г. по 6-10'!N239+'сентябрь 2014г. по 0,4'!N236</f>
        <v>0</v>
      </c>
      <c r="O239" s="31">
        <f>'сентябрь 2014г. по 6-10'!O239+'сентябрь 2014г. по 0,4'!O236</f>
        <v>0</v>
      </c>
      <c r="P239" s="31">
        <f>'сентябрь 2014г. по 6-10'!P239+'сентябрь 2014г. по 0,4'!P236</f>
        <v>0</v>
      </c>
      <c r="Q239" s="31">
        <f>'сентябрь 2014г. по 6-10'!Q239+'сентябрь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'сентябрь 2014г. по 6-10'!D240+'сентябрь 2014г. по 0,4'!D237</f>
        <v>30</v>
      </c>
      <c r="E240" s="31">
        <f>'сентябрь 2014г. по 6-10'!E240+'сентябрь 2014г. по 0,4'!E237</f>
        <v>450</v>
      </c>
      <c r="F240" s="31">
        <f>'сентябрь 2014г. по 6-10'!F240+'сентябрь 2014г. по 0,4'!F237</f>
        <v>15</v>
      </c>
      <c r="G240" s="31">
        <f>'сентябрь 2014г. по 6-10'!G240+'сентябрь 2014г. по 0,4'!G237</f>
        <v>65</v>
      </c>
      <c r="H240" s="31">
        <f>'сентябрь 2014г. по 6-10'!H240+'сентябрь 2014г. по 0,4'!H237</f>
        <v>0</v>
      </c>
      <c r="I240" s="31">
        <f>'сентябрь 2014г. по 6-10'!I240+'сентябрь 2014г. по 0,4'!I237</f>
        <v>0</v>
      </c>
      <c r="J240" s="31">
        <f>'сентябрь 2014г. по 6-10'!J240+'сентябрь 2014г. по 0,4'!J237</f>
        <v>9</v>
      </c>
      <c r="K240" s="31">
        <f>'сентябрь 2014г. по 6-10'!K240+'сентябрь 2014г. по 0,4'!K237</f>
        <v>43</v>
      </c>
      <c r="L240" s="31">
        <f>'сентябрь 2014г. по 6-10'!L240+'сентябрь 2014г. по 0,4'!L237</f>
        <v>0</v>
      </c>
      <c r="M240" s="31">
        <f>'сентябрь 2014г. по 6-10'!M240+'сентябрь 2014г. по 0,4'!M237</f>
        <v>0</v>
      </c>
      <c r="N240" s="31">
        <f>'сентябрь 2014г. по 6-10'!N240+'сентябрь 2014г. по 0,4'!N237</f>
        <v>0</v>
      </c>
      <c r="O240" s="31">
        <f>'сентябрь 2014г. по 6-10'!O240+'сентябрь 2014г. по 0,4'!O237</f>
        <v>0</v>
      </c>
      <c r="P240" s="31">
        <f>'сентябрь 2014г. по 6-10'!P240+'сентябрь 2014г. по 0,4'!P237</f>
        <v>0</v>
      </c>
      <c r="Q240" s="31">
        <f>'сентябрь 2014г. по 6-10'!Q240+'сентябрь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'сентябрь 2014г. по 6-10'!D241+'сентябрь 2014г. по 0,4'!D238</f>
        <v>6</v>
      </c>
      <c r="E241" s="31">
        <f>'сентябрь 2014г. по 6-10'!E241+'сентябрь 2014г. по 0,4'!E238</f>
        <v>42</v>
      </c>
      <c r="F241" s="31">
        <f>'сентябрь 2014г. по 6-10'!F241+'сентябрь 2014г. по 0,4'!F238</f>
        <v>6</v>
      </c>
      <c r="G241" s="31">
        <f>'сентябрь 2014г. по 6-10'!G241+'сентябрь 2014г. по 0,4'!G238</f>
        <v>42</v>
      </c>
      <c r="H241" s="31">
        <f>'сентябрь 2014г. по 6-10'!H241+'сентябрь 2014г. по 0,4'!H238</f>
        <v>0</v>
      </c>
      <c r="I241" s="31">
        <f>'сентябрь 2014г. по 6-10'!I241+'сентябрь 2014г. по 0,4'!I238</f>
        <v>0</v>
      </c>
      <c r="J241" s="31">
        <f>'сентябрь 2014г. по 6-10'!J241+'сентябрь 2014г. по 0,4'!J238</f>
        <v>0</v>
      </c>
      <c r="K241" s="31">
        <f>'сентябрь 2014г. по 6-10'!K241+'сентябрь 2014г. по 0,4'!K238</f>
        <v>0</v>
      </c>
      <c r="L241" s="31">
        <f>'сентябрь 2014г. по 6-10'!L241+'сентябрь 2014г. по 0,4'!L238</f>
        <v>0</v>
      </c>
      <c r="M241" s="31">
        <f>'сентябрь 2014г. по 6-10'!M241+'сентябрь 2014г. по 0,4'!M238</f>
        <v>0</v>
      </c>
      <c r="N241" s="31">
        <f>'сентябрь 2014г. по 6-10'!N241+'сентябрь 2014г. по 0,4'!N238</f>
        <v>0</v>
      </c>
      <c r="O241" s="31">
        <f>'сентябрь 2014г. по 6-10'!O241+'сентябрь 2014г. по 0,4'!O238</f>
        <v>0</v>
      </c>
      <c r="P241" s="31">
        <f>'сентябрь 2014г. по 6-10'!P241+'сентябрь 2014г. по 0,4'!P238</f>
        <v>0</v>
      </c>
      <c r="Q241" s="31">
        <f>'сентябрь 2014г. по 6-10'!Q241+'сентябрь 2014г. по 0,4'!Q238</f>
        <v>0</v>
      </c>
    </row>
    <row r="242" spans="1:17" ht="12.75" customHeight="1" x14ac:dyDescent="0.2">
      <c r="A242" s="18"/>
      <c r="B242" s="53"/>
      <c r="C242" s="50" t="s">
        <v>359</v>
      </c>
      <c r="D242" s="31">
        <f>'сентябрь 2014г. по 6-10'!D242+'сентябрь 2014г. по 0,4'!D239</f>
        <v>1</v>
      </c>
      <c r="E242" s="31">
        <f>'сентябрь 2014г. по 6-10'!E242+'сентябрь 2014г. по 0,4'!E239</f>
        <v>8</v>
      </c>
      <c r="F242" s="31">
        <f>'сентябрь 2014г. по 6-10'!F242+'сентябрь 2014г. по 0,4'!F239</f>
        <v>1</v>
      </c>
      <c r="G242" s="31">
        <f>'сентябрь 2014г. по 6-10'!G242+'сентябрь 2014г. по 0,4'!G239</f>
        <v>8</v>
      </c>
      <c r="H242" s="31">
        <f>'сентябрь 2014г. по 6-10'!H242+'сентябрь 2014г. по 0,4'!H239</f>
        <v>0</v>
      </c>
      <c r="I242" s="31">
        <f>'сентябрь 2014г. по 6-10'!I242+'сентябрь 2014г. по 0,4'!I239</f>
        <v>0</v>
      </c>
      <c r="J242" s="31">
        <f>'сентябрь 2014г. по 6-10'!J242+'сентябрь 2014г. по 0,4'!J239</f>
        <v>0</v>
      </c>
      <c r="K242" s="31">
        <f>'сентябрь 2014г. по 6-10'!K242+'сентябрь 2014г. по 0,4'!K239</f>
        <v>0</v>
      </c>
      <c r="L242" s="31">
        <f>'сентябрь 2014г. по 6-10'!L242+'сентябрь 2014г. по 0,4'!L239</f>
        <v>0</v>
      </c>
      <c r="M242" s="31">
        <f>'сентябрь 2014г. по 6-10'!M242+'сентябрь 2014г. по 0,4'!M239</f>
        <v>0</v>
      </c>
      <c r="N242" s="31">
        <f>'сентябрь 2014г. по 6-10'!N242+'сентябрь 2014г. по 0,4'!N239</f>
        <v>0</v>
      </c>
      <c r="O242" s="31">
        <f>'сентябрь 2014г. по 6-10'!O242+'сентябрь 2014г. по 0,4'!O239</f>
        <v>0</v>
      </c>
      <c r="P242" s="31">
        <f>'сентябрь 2014г. по 6-10'!P242+'сентябрь 2014г. по 0,4'!P239</f>
        <v>0</v>
      </c>
      <c r="Q242" s="31">
        <f>'сентябрь 2014г. по 6-10'!Q242+'сентябрь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'сентябрь 2014г. по 6-10'!D243+'сентябрь 2014г. по 0,4'!D240</f>
        <v>8</v>
      </c>
      <c r="E243" s="31">
        <f>'сентябрь 2014г. по 6-10'!E243+'сентябрь 2014г. по 0,4'!E240</f>
        <v>101</v>
      </c>
      <c r="F243" s="31">
        <f>'сентябрь 2014г. по 6-10'!F243+'сентябрь 2014г. по 0,4'!F240</f>
        <v>8</v>
      </c>
      <c r="G243" s="31">
        <f>'сентябрь 2014г. по 6-10'!G243+'сентябрь 2014г. по 0,4'!G240</f>
        <v>79</v>
      </c>
      <c r="H243" s="31">
        <f>'сентябрь 2014г. по 6-10'!H243+'сентябрь 2014г. по 0,4'!H240</f>
        <v>0</v>
      </c>
      <c r="I243" s="31">
        <f>'сентябрь 2014г. по 6-10'!I243+'сентябрь 2014г. по 0,4'!I240</f>
        <v>0</v>
      </c>
      <c r="J243" s="31">
        <f>'сентябрь 2014г. по 6-10'!J243+'сентябрь 2014г. по 0,4'!J240</f>
        <v>0</v>
      </c>
      <c r="K243" s="31">
        <f>'сентябрь 2014г. по 6-10'!K243+'сентябрь 2014г. по 0,4'!K240</f>
        <v>0</v>
      </c>
      <c r="L243" s="31">
        <f>'сентябрь 2014г. по 6-10'!L243+'сентябрь 2014г. по 0,4'!L240</f>
        <v>0</v>
      </c>
      <c r="M243" s="31">
        <f>'сентябрь 2014г. по 6-10'!M243+'сентябрь 2014г. по 0,4'!M240</f>
        <v>0</v>
      </c>
      <c r="N243" s="31">
        <f>'сентябрь 2014г. по 6-10'!N243+'сентябрь 2014г. по 0,4'!N240</f>
        <v>0</v>
      </c>
      <c r="O243" s="31">
        <f>'сентябрь 2014г. по 6-10'!O243+'сентябрь 2014г. по 0,4'!O240</f>
        <v>0</v>
      </c>
      <c r="P243" s="31">
        <f>'сентябрь 2014г. по 6-10'!P243+'сентябрь 2014г. по 0,4'!P240</f>
        <v>0</v>
      </c>
      <c r="Q243" s="31">
        <f>'сентябрь 2014г. по 6-10'!Q243+'сентябрь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84">
        <f>SUM(D204:D243)</f>
        <v>253</v>
      </c>
      <c r="E244" s="84">
        <f t="shared" ref="E244:Q244" si="6">SUM(E204:E243)</f>
        <v>8251.5</v>
      </c>
      <c r="F244" s="84">
        <f t="shared" si="6"/>
        <v>130</v>
      </c>
      <c r="G244" s="84">
        <f t="shared" si="6"/>
        <v>1508.1000000000001</v>
      </c>
      <c r="H244" s="84">
        <f t="shared" si="6"/>
        <v>0</v>
      </c>
      <c r="I244" s="84">
        <f t="shared" si="6"/>
        <v>0</v>
      </c>
      <c r="J244" s="84">
        <f t="shared" si="6"/>
        <v>277</v>
      </c>
      <c r="K244" s="84">
        <f t="shared" si="6"/>
        <v>1989.2</v>
      </c>
      <c r="L244" s="84">
        <f t="shared" si="6"/>
        <v>0</v>
      </c>
      <c r="M244" s="84">
        <f t="shared" si="6"/>
        <v>0</v>
      </c>
      <c r="N244" s="84">
        <f t="shared" si="6"/>
        <v>0</v>
      </c>
      <c r="O244" s="84">
        <f t="shared" si="6"/>
        <v>0</v>
      </c>
      <c r="P244" s="84">
        <f t="shared" si="6"/>
        <v>0</v>
      </c>
      <c r="Q244" s="84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1906</v>
      </c>
      <c r="E245" s="36">
        <f t="shared" si="7"/>
        <v>71346.399999999994</v>
      </c>
      <c r="F245" s="36">
        <f t="shared" si="7"/>
        <v>1295</v>
      </c>
      <c r="G245" s="36">
        <f t="shared" si="7"/>
        <v>29336.1</v>
      </c>
      <c r="H245" s="36">
        <f t="shared" si="7"/>
        <v>0</v>
      </c>
      <c r="I245" s="36">
        <f t="shared" si="7"/>
        <v>0</v>
      </c>
      <c r="J245" s="36">
        <f t="shared" si="7"/>
        <v>1774</v>
      </c>
      <c r="K245" s="36">
        <f t="shared" si="7"/>
        <v>19527.2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01" t="s">
        <v>11</v>
      </c>
      <c r="C246" s="102"/>
      <c r="D246" s="37">
        <f t="shared" ref="D246" si="8">SUM(D245:D245)</f>
        <v>1906</v>
      </c>
      <c r="E246" s="38">
        <f t="shared" ref="E246:Q246" si="9">SUM(E245:E245)</f>
        <v>71346.399999999994</v>
      </c>
      <c r="F246" s="37">
        <f t="shared" si="9"/>
        <v>1295</v>
      </c>
      <c r="G246" s="38">
        <f t="shared" si="9"/>
        <v>29336.1</v>
      </c>
      <c r="H246" s="38">
        <f t="shared" si="9"/>
        <v>0</v>
      </c>
      <c r="I246" s="38">
        <f t="shared" si="9"/>
        <v>0</v>
      </c>
      <c r="J246" s="38">
        <f t="shared" si="9"/>
        <v>1774</v>
      </c>
      <c r="K246" s="38">
        <f t="shared" si="9"/>
        <v>19527.2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C248" t="s">
        <v>365</v>
      </c>
      <c r="G248" s="79"/>
    </row>
  </sheetData>
  <autoFilter ref="C21:C246"/>
  <customSheetViews>
    <customSheetView guid="{4505D4E7-9021-4C26-8DF2-A0EA40644329}" showAutoFilter="1" topLeftCell="C1">
      <selection activeCell="I8" sqref="I8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C236">
      <selection activeCell="D251" sqref="D251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opLeftCell="C1" zoomScale="85" zoomScaleNormal="85" workbookViewId="0">
      <pane ySplit="19" topLeftCell="A235" activePane="bottomLeft" state="frozen"/>
      <selection pane="bottomLeft" activeCell="C249" sqref="A249:XFD267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5"/>
      <c r="J1" s="75"/>
      <c r="K1" s="75"/>
      <c r="L1" s="75"/>
      <c r="M1" s="17" t="s">
        <v>16</v>
      </c>
      <c r="N1" s="17"/>
    </row>
    <row r="2" spans="2:15" ht="15.75" hidden="1" x14ac:dyDescent="0.25">
      <c r="B2" t="s">
        <v>0</v>
      </c>
      <c r="I2" s="75"/>
      <c r="J2" s="75"/>
      <c r="K2" s="75"/>
      <c r="L2" s="75"/>
      <c r="M2" s="17" t="s">
        <v>12</v>
      </c>
      <c r="N2" s="17"/>
      <c r="O2" s="17"/>
    </row>
    <row r="3" spans="2:15" ht="15.75" hidden="1" x14ac:dyDescent="0.25">
      <c r="I3" s="75"/>
      <c r="J3" s="75"/>
      <c r="K3" s="75"/>
      <c r="L3" s="75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75"/>
      <c r="M4" s="17" t="s">
        <v>14</v>
      </c>
      <c r="N4" s="17"/>
      <c r="O4" s="17"/>
    </row>
    <row r="5" spans="2:15" ht="15.75" hidden="1" x14ac:dyDescent="0.25">
      <c r="I5" s="75"/>
      <c r="J5" s="75"/>
      <c r="K5" s="75"/>
      <c r="L5" s="75"/>
      <c r="M5" s="17" t="s">
        <v>15</v>
      </c>
      <c r="N5" s="17"/>
      <c r="O5" s="17"/>
    </row>
    <row r="6" spans="2:15" ht="15.75" hidden="1" x14ac:dyDescent="0.25">
      <c r="I6" s="75"/>
      <c r="J6" s="75"/>
      <c r="K6" s="75"/>
      <c r="L6" s="75"/>
      <c r="O6" s="17"/>
    </row>
    <row r="7" spans="2:15" ht="15.75" hidden="1" x14ac:dyDescent="0.25">
      <c r="I7" s="75"/>
      <c r="J7" s="75"/>
      <c r="K7" s="75"/>
      <c r="L7" s="75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2:15" ht="15.75" hidden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2:15" ht="15.75" hidden="1" x14ac:dyDescent="0.25">
      <c r="B12" s="71"/>
      <c r="C12" s="71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2:15" ht="16.5" thickBot="1" x14ac:dyDescent="0.3">
      <c r="B14" s="98" t="s">
        <v>364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2:15" x14ac:dyDescent="0.2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3" t="s">
        <v>17</v>
      </c>
      <c r="E19" s="73"/>
      <c r="F19" s="73" t="s">
        <v>4</v>
      </c>
      <c r="G19" s="78"/>
      <c r="H19" s="74" t="s">
        <v>5</v>
      </c>
      <c r="I19" s="65"/>
      <c r="J19" s="74" t="s">
        <v>6</v>
      </c>
      <c r="K19" s="65"/>
      <c r="L19" s="86" t="s">
        <v>18</v>
      </c>
      <c r="M19" s="65"/>
      <c r="N19" s="64" t="s">
        <v>19</v>
      </c>
      <c r="O19" s="65"/>
      <c r="P19" s="64" t="s">
        <v>20</v>
      </c>
      <c r="Q19" s="65"/>
    </row>
    <row r="20" spans="1:17" ht="13.5" thickTop="1" x14ac:dyDescent="0.2">
      <c r="A20" s="4">
        <v>1</v>
      </c>
      <c r="B20" s="5">
        <v>2</v>
      </c>
      <c r="C20" s="6">
        <v>3</v>
      </c>
      <c r="D20" s="66">
        <v>4</v>
      </c>
      <c r="E20" s="77"/>
      <c r="F20" s="67">
        <v>5</v>
      </c>
      <c r="G20" s="70"/>
      <c r="H20" s="68">
        <v>6</v>
      </c>
      <c r="I20" s="70"/>
      <c r="J20" s="68">
        <v>7</v>
      </c>
      <c r="K20" s="70"/>
      <c r="L20" s="69">
        <v>8</v>
      </c>
      <c r="M20" s="70"/>
      <c r="N20" s="69">
        <v>9</v>
      </c>
      <c r="O20" s="70"/>
      <c r="P20" s="69">
        <v>10</v>
      </c>
      <c r="Q20" s="70"/>
    </row>
    <row r="21" spans="1:17" ht="12.75" customHeight="1" x14ac:dyDescent="0.2">
      <c r="A21" s="7"/>
      <c r="B21" s="7"/>
      <c r="C21" s="7"/>
      <c r="D21" s="61" t="s">
        <v>7</v>
      </c>
      <c r="E21" s="61" t="s">
        <v>8</v>
      </c>
      <c r="F21" s="61" t="s">
        <v>7</v>
      </c>
      <c r="G21" s="61" t="s">
        <v>8</v>
      </c>
      <c r="H21" s="61" t="s">
        <v>7</v>
      </c>
      <c r="I21" s="61" t="s">
        <v>8</v>
      </c>
      <c r="J21" s="61" t="s">
        <v>7</v>
      </c>
      <c r="K21" s="61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63" t="s">
        <v>146</v>
      </c>
      <c r="D22" s="76"/>
      <c r="E22" s="61"/>
      <c r="F22" s="61"/>
      <c r="G22" s="61"/>
      <c r="H22" s="61"/>
      <c r="I22" s="61"/>
      <c r="J22" s="61"/>
      <c r="K22" s="61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82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80">
        <v>1</v>
      </c>
      <c r="E24" s="80">
        <v>100</v>
      </c>
      <c r="F24" s="80">
        <v>1</v>
      </c>
      <c r="G24" s="80">
        <v>100</v>
      </c>
      <c r="H24" s="82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80"/>
      <c r="E25" s="80"/>
      <c r="F25" s="80"/>
      <c r="G25" s="80"/>
      <c r="H25" s="82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99">
        <v>13</v>
      </c>
      <c r="E26" s="99">
        <f>80+100+200+1100+120</f>
        <v>1600</v>
      </c>
      <c r="F26" s="80">
        <v>6</v>
      </c>
      <c r="G26" s="80">
        <f>80+750</f>
        <v>830</v>
      </c>
      <c r="H26" s="82">
        <v>0</v>
      </c>
      <c r="I26" s="24"/>
      <c r="J26" s="31">
        <v>3</v>
      </c>
      <c r="K26" s="31">
        <v>210</v>
      </c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80">
        <v>1</v>
      </c>
      <c r="E27" s="80">
        <v>80</v>
      </c>
      <c r="F27" s="80"/>
      <c r="G27" s="80"/>
      <c r="H27" s="82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80">
        <v>2</v>
      </c>
      <c r="E28" s="80">
        <v>970</v>
      </c>
      <c r="F28" s="80">
        <v>1</v>
      </c>
      <c r="G28" s="80">
        <v>470</v>
      </c>
      <c r="H28" s="82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81">
        <v>1</v>
      </c>
      <c r="E29" s="81">
        <v>30</v>
      </c>
      <c r="F29" s="81">
        <v>1</v>
      </c>
      <c r="G29" s="81">
        <v>30</v>
      </c>
      <c r="H29" s="82">
        <v>0</v>
      </c>
      <c r="I29" s="61"/>
      <c r="J29" s="61"/>
      <c r="K29" s="61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v>2300</v>
      </c>
      <c r="F30" s="31">
        <v>8</v>
      </c>
      <c r="G30" s="31">
        <v>279.39999999999998</v>
      </c>
      <c r="H30" s="82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v>860</v>
      </c>
      <c r="F31" s="31">
        <v>2</v>
      </c>
      <c r="G31" s="31">
        <v>560</v>
      </c>
      <c r="H31" s="82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80">
        <v>8</v>
      </c>
      <c r="E32" s="80">
        <f>10+100+300+80+10+300+40+480</f>
        <v>1320</v>
      </c>
      <c r="F32" s="80">
        <v>6</v>
      </c>
      <c r="G32" s="80">
        <v>920</v>
      </c>
      <c r="H32" s="82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80">
        <v>5</v>
      </c>
      <c r="E33" s="80">
        <f>60+48+150+85+640</f>
        <v>983</v>
      </c>
      <c r="F33" s="80">
        <v>5</v>
      </c>
      <c r="G33" s="80">
        <v>983</v>
      </c>
      <c r="H33" s="82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93">
        <v>9</v>
      </c>
      <c r="E34" s="93">
        <f>15+10+30+15+10+6+10+30+160</f>
        <v>286</v>
      </c>
      <c r="F34" s="80">
        <v>9</v>
      </c>
      <c r="G34" s="80">
        <v>286</v>
      </c>
      <c r="H34" s="82">
        <v>0</v>
      </c>
      <c r="I34" s="24"/>
      <c r="J34" s="31">
        <v>9</v>
      </c>
      <c r="K34" s="31">
        <v>245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80">
        <v>14</v>
      </c>
      <c r="E35" s="80">
        <f>15+100+25+20+20+25+160+45+15+90+30+120+160+10+200</f>
        <v>1035</v>
      </c>
      <c r="F35" s="80">
        <v>14</v>
      </c>
      <c r="G35" s="80">
        <v>835</v>
      </c>
      <c r="H35" s="82">
        <v>0</v>
      </c>
      <c r="I35" s="24"/>
      <c r="J35" s="31">
        <v>2</v>
      </c>
      <c r="K35" s="31">
        <v>80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81">
        <v>18</v>
      </c>
      <c r="E36" s="81">
        <f>50+150+18+160+90+200+75+15+150+50+86+20+6+400+15+15+40+55+300</f>
        <v>1895</v>
      </c>
      <c r="F36" s="81">
        <v>18</v>
      </c>
      <c r="G36" s="81">
        <v>1595</v>
      </c>
      <c r="H36" s="82">
        <v>0</v>
      </c>
      <c r="I36" s="61"/>
      <c r="J36" s="61">
        <v>3</v>
      </c>
      <c r="K36" s="61">
        <v>120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80">
        <v>3</v>
      </c>
      <c r="E37" s="80">
        <v>940</v>
      </c>
      <c r="F37" s="80">
        <v>3</v>
      </c>
      <c r="G37" s="80">
        <v>90</v>
      </c>
      <c r="H37" s="82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80">
        <v>3</v>
      </c>
      <c r="E38" s="80">
        <v>550</v>
      </c>
      <c r="F38" s="80">
        <v>3</v>
      </c>
      <c r="G38" s="80">
        <v>230</v>
      </c>
      <c r="H38" s="82">
        <v>0</v>
      </c>
      <c r="I38" s="24"/>
      <c r="J38" s="31">
        <v>3</v>
      </c>
      <c r="K38" s="31">
        <v>320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4</v>
      </c>
      <c r="E39" s="31">
        <v>621</v>
      </c>
      <c r="F39" s="31">
        <v>4</v>
      </c>
      <c r="G39" s="31">
        <v>162</v>
      </c>
      <c r="H39" s="82">
        <v>0</v>
      </c>
      <c r="I39" s="24"/>
      <c r="J39" s="31">
        <v>13</v>
      </c>
      <c r="K39" s="31">
        <v>920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360</v>
      </c>
      <c r="F40" s="31">
        <v>1</v>
      </c>
      <c r="G40" s="31">
        <v>120</v>
      </c>
      <c r="H40" s="82">
        <v>0</v>
      </c>
      <c r="I40" s="24"/>
      <c r="J40" s="31">
        <v>8</v>
      </c>
      <c r="K40" s="31">
        <v>450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7</v>
      </c>
      <c r="E41" s="31">
        <v>1760</v>
      </c>
      <c r="F41" s="31">
        <v>5</v>
      </c>
      <c r="G41" s="31">
        <v>250</v>
      </c>
      <c r="H41" s="82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7</v>
      </c>
      <c r="E42" s="31">
        <f>20+170+180+60+1.1+400+90</f>
        <v>921.1</v>
      </c>
      <c r="F42" s="31">
        <v>7</v>
      </c>
      <c r="G42" s="31">
        <v>921.1</v>
      </c>
      <c r="H42" s="82">
        <v>0</v>
      </c>
      <c r="I42" s="24"/>
      <c r="J42" s="31">
        <v>1</v>
      </c>
      <c r="K42" s="31">
        <v>20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4</v>
      </c>
      <c r="E43" s="31">
        <f>180+100+100+43</f>
        <v>423</v>
      </c>
      <c r="F43" s="31">
        <v>2</v>
      </c>
      <c r="G43" s="31">
        <v>220</v>
      </c>
      <c r="H43" s="82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/>
      <c r="E44" s="31"/>
      <c r="F44" s="31"/>
      <c r="G44" s="31"/>
      <c r="H44" s="82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80">
        <v>2</v>
      </c>
      <c r="E45" s="80">
        <v>470</v>
      </c>
      <c r="F45" s="80">
        <v>2</v>
      </c>
      <c r="G45" s="80">
        <v>272</v>
      </c>
      <c r="H45" s="82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80"/>
      <c r="E46" s="80"/>
      <c r="F46" s="80"/>
      <c r="G46" s="80"/>
      <c r="H46" s="82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80"/>
      <c r="E47" s="80"/>
      <c r="F47" s="80"/>
      <c r="G47" s="80"/>
      <c r="H47" s="82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80">
        <v>11</v>
      </c>
      <c r="E48" s="80">
        <v>1918</v>
      </c>
      <c r="F48" s="80">
        <v>4</v>
      </c>
      <c r="G48" s="80">
        <v>630</v>
      </c>
      <c r="H48" s="82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81">
        <v>2</v>
      </c>
      <c r="E49" s="81">
        <f>150+50</f>
        <v>200</v>
      </c>
      <c r="F49" s="81">
        <v>2</v>
      </c>
      <c r="G49" s="81">
        <v>200</v>
      </c>
      <c r="H49" s="82">
        <v>0</v>
      </c>
      <c r="I49" s="61"/>
      <c r="J49" s="61">
        <v>4</v>
      </c>
      <c r="K49" s="61">
        <v>135</v>
      </c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80">
        <v>3</v>
      </c>
      <c r="E50" s="80">
        <f>162+6+15</f>
        <v>183</v>
      </c>
      <c r="F50" s="80">
        <v>3</v>
      </c>
      <c r="G50" s="80">
        <f>162+6+15</f>
        <v>183</v>
      </c>
      <c r="H50" s="82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80">
        <v>7</v>
      </c>
      <c r="E51" s="80">
        <f>200+40+155+100+80+30+70+300</f>
        <v>975</v>
      </c>
      <c r="F51" s="80">
        <v>5</v>
      </c>
      <c r="G51" s="80">
        <v>470</v>
      </c>
      <c r="H51" s="82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80"/>
      <c r="E52" s="80"/>
      <c r="F52" s="80"/>
      <c r="G52" s="80"/>
      <c r="H52" s="82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80"/>
      <c r="E53" s="80"/>
      <c r="F53" s="80"/>
      <c r="G53" s="80"/>
      <c r="H53" s="82">
        <v>0</v>
      </c>
      <c r="I53" s="24"/>
      <c r="J53" s="31">
        <v>3</v>
      </c>
      <c r="K53" s="31">
        <v>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80">
        <v>3</v>
      </c>
      <c r="E54" s="80">
        <f>350+20+50</f>
        <v>420</v>
      </c>
      <c r="F54" s="80">
        <v>3</v>
      </c>
      <c r="G54" s="80">
        <v>420</v>
      </c>
      <c r="H54" s="82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/>
      <c r="E55" s="31"/>
      <c r="F55" s="31"/>
      <c r="G55" s="31"/>
      <c r="H55" s="82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82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82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4</v>
      </c>
      <c r="G58" s="31">
        <v>210</v>
      </c>
      <c r="H58" s="82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61">
        <v>1</v>
      </c>
      <c r="E59" s="61">
        <v>96</v>
      </c>
      <c r="F59" s="61"/>
      <c r="G59" s="61"/>
      <c r="H59" s="82">
        <v>0</v>
      </c>
      <c r="I59" s="61"/>
      <c r="J59" s="61"/>
      <c r="K59" s="6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82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82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82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362</v>
      </c>
      <c r="D63" s="31">
        <v>5</v>
      </c>
      <c r="E63" s="31">
        <f>325+170+100+90+100</f>
        <v>785</v>
      </c>
      <c r="F63" s="31">
        <v>3</v>
      </c>
      <c r="G63" s="31">
        <v>385</v>
      </c>
      <c r="H63" s="82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87" t="s">
        <v>30</v>
      </c>
      <c r="D64" s="31">
        <f t="shared" ref="D64:Q64" si="0">SUM(D23:D63)</f>
        <v>161</v>
      </c>
      <c r="E64" s="31">
        <f t="shared" si="0"/>
        <v>23042.1</v>
      </c>
      <c r="F64" s="31">
        <f t="shared" si="0"/>
        <v>131</v>
      </c>
      <c r="G64" s="31">
        <f t="shared" si="0"/>
        <v>12102.5</v>
      </c>
      <c r="H64" s="31">
        <f t="shared" si="0"/>
        <v>0</v>
      </c>
      <c r="I64" s="31">
        <f t="shared" si="0"/>
        <v>0</v>
      </c>
      <c r="J64" s="31">
        <f t="shared" si="0"/>
        <v>49</v>
      </c>
      <c r="K64" s="31">
        <f t="shared" si="0"/>
        <v>2580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63" t="s">
        <v>148</v>
      </c>
      <c r="D65" s="76"/>
      <c r="E65" s="31"/>
      <c r="F65" s="31"/>
      <c r="G65" s="31"/>
      <c r="H65" s="82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350</v>
      </c>
      <c r="D66" s="31">
        <v>4</v>
      </c>
      <c r="E66" s="31">
        <v>671</v>
      </c>
      <c r="F66" s="31">
        <v>3</v>
      </c>
      <c r="G66" s="31">
        <v>320</v>
      </c>
      <c r="H66" s="82">
        <v>0</v>
      </c>
      <c r="I66" s="24"/>
      <c r="J66" s="31">
        <v>19</v>
      </c>
      <c r="K66" s="8">
        <v>940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12</v>
      </c>
      <c r="E67" s="31">
        <f>41+15+15+155+50+15+60+50+250+100+300+250</f>
        <v>1301</v>
      </c>
      <c r="F67" s="31">
        <v>6</v>
      </c>
      <c r="G67" s="31">
        <v>251</v>
      </c>
      <c r="H67" s="82">
        <v>0</v>
      </c>
      <c r="I67" s="24"/>
      <c r="J67" s="31">
        <v>13</v>
      </c>
      <c r="K67" s="8">
        <v>870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v>20</v>
      </c>
      <c r="H68" s="82">
        <v>0</v>
      </c>
      <c r="I68" s="24"/>
      <c r="J68" s="31"/>
      <c r="K68" s="8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v>125</v>
      </c>
      <c r="F69" s="31">
        <v>2</v>
      </c>
      <c r="G69" s="31">
        <v>25</v>
      </c>
      <c r="H69" s="82">
        <v>0</v>
      </c>
      <c r="I69" s="24"/>
      <c r="J69" s="31"/>
      <c r="K69" s="8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v>645</v>
      </c>
      <c r="F70" s="31">
        <v>1</v>
      </c>
      <c r="G70" s="31">
        <v>41</v>
      </c>
      <c r="H70" s="82">
        <v>0</v>
      </c>
      <c r="I70" s="24"/>
      <c r="J70" s="31">
        <v>1</v>
      </c>
      <c r="K70" s="8">
        <v>20</v>
      </c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351</v>
      </c>
      <c r="D71" s="31"/>
      <c r="E71" s="31"/>
      <c r="F71" s="31"/>
      <c r="G71" s="31"/>
      <c r="H71" s="82">
        <v>0</v>
      </c>
      <c r="I71" s="24"/>
      <c r="J71" s="31"/>
      <c r="K71" s="8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82">
        <v>0</v>
      </c>
      <c r="I72" s="24"/>
      <c r="J72" s="31"/>
      <c r="K72" s="8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82">
        <v>0</v>
      </c>
      <c r="I73" s="24"/>
      <c r="J73" s="31"/>
      <c r="K73" s="8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363</v>
      </c>
      <c r="D74" s="31">
        <v>6</v>
      </c>
      <c r="E74" s="31">
        <v>480</v>
      </c>
      <c r="F74" s="31">
        <v>3</v>
      </c>
      <c r="G74" s="31">
        <v>140</v>
      </c>
      <c r="H74" s="82">
        <v>0</v>
      </c>
      <c r="I74" s="24"/>
      <c r="J74" s="31">
        <v>5</v>
      </c>
      <c r="K74" s="8">
        <v>420</v>
      </c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82">
        <v>0</v>
      </c>
      <c r="I75" s="24"/>
      <c r="J75" s="31"/>
      <c r="K75" s="8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82">
        <v>0</v>
      </c>
      <c r="I76" s="24"/>
      <c r="J76" s="31"/>
      <c r="K76" s="8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5</v>
      </c>
      <c r="E77" s="31">
        <v>740</v>
      </c>
      <c r="F77" s="31">
        <v>4</v>
      </c>
      <c r="G77" s="31">
        <v>40</v>
      </c>
      <c r="H77" s="82">
        <v>0</v>
      </c>
      <c r="I77" s="24"/>
      <c r="J77" s="31"/>
      <c r="K77" s="8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80">
        <v>3</v>
      </c>
      <c r="E78" s="80">
        <v>320</v>
      </c>
      <c r="F78" s="80">
        <v>3</v>
      </c>
      <c r="G78" s="80">
        <v>55</v>
      </c>
      <c r="H78" s="82">
        <v>0</v>
      </c>
      <c r="I78" s="24"/>
      <c r="J78" s="31"/>
      <c r="K78" s="8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0">
        <v>1</v>
      </c>
      <c r="E79" s="80">
        <v>90</v>
      </c>
      <c r="F79" s="80">
        <v>1</v>
      </c>
      <c r="G79" s="80">
        <v>10</v>
      </c>
      <c r="H79" s="82">
        <v>0</v>
      </c>
      <c r="I79" s="24"/>
      <c r="J79" s="31"/>
      <c r="K79" s="8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0"/>
      <c r="E80" s="80"/>
      <c r="F80" s="80"/>
      <c r="G80" s="80"/>
      <c r="H80" s="82">
        <v>0</v>
      </c>
      <c r="I80" s="24"/>
      <c r="J80" s="31"/>
      <c r="K80" s="8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0">
        <v>4</v>
      </c>
      <c r="E81" s="80">
        <v>654</v>
      </c>
      <c r="F81" s="80"/>
      <c r="G81" s="80"/>
      <c r="H81" s="82">
        <v>0</v>
      </c>
      <c r="I81" s="24"/>
      <c r="J81" s="31">
        <v>2</v>
      </c>
      <c r="K81" s="8">
        <v>160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0">
        <v>1</v>
      </c>
      <c r="E82" s="80">
        <v>25</v>
      </c>
      <c r="F82" s="80">
        <v>1</v>
      </c>
      <c r="G82" s="80">
        <v>5</v>
      </c>
      <c r="H82" s="82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0">
        <v>1</v>
      </c>
      <c r="E83" s="80">
        <v>45</v>
      </c>
      <c r="F83" s="80">
        <v>1</v>
      </c>
      <c r="G83" s="80">
        <v>3</v>
      </c>
      <c r="H83" s="82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352</v>
      </c>
      <c r="D84" s="31">
        <v>1</v>
      </c>
      <c r="E84" s="31">
        <v>10</v>
      </c>
      <c r="F84" s="31">
        <v>1</v>
      </c>
      <c r="G84" s="31">
        <v>10</v>
      </c>
      <c r="H84" s="82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89">
        <v>1</v>
      </c>
      <c r="E85" s="89">
        <v>145</v>
      </c>
      <c r="F85" s="89"/>
      <c r="G85" s="89"/>
      <c r="H85" s="82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2</v>
      </c>
      <c r="E86" s="31">
        <v>148</v>
      </c>
      <c r="F86" s="31"/>
      <c r="G86" s="31"/>
      <c r="H86" s="82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357</v>
      </c>
      <c r="D87" s="31">
        <v>3</v>
      </c>
      <c r="E87" s="31">
        <v>340</v>
      </c>
      <c r="F87" s="31"/>
      <c r="G87" s="31"/>
      <c r="H87" s="82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65</v>
      </c>
      <c r="F88" s="31">
        <v>1</v>
      </c>
      <c r="G88" s="31">
        <v>15</v>
      </c>
      <c r="H88" s="82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2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353</v>
      </c>
      <c r="D90" s="31">
        <v>2</v>
      </c>
      <c r="E90" s="31">
        <v>305</v>
      </c>
      <c r="F90" s="31">
        <v>1</v>
      </c>
      <c r="G90" s="31">
        <v>20</v>
      </c>
      <c r="H90" s="82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354</v>
      </c>
      <c r="D91" s="31">
        <v>1</v>
      </c>
      <c r="E91" s="31">
        <v>85</v>
      </c>
      <c r="F91" s="31">
        <v>1</v>
      </c>
      <c r="G91" s="31">
        <v>15</v>
      </c>
      <c r="H91" s="82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114</v>
      </c>
      <c r="F92" s="31">
        <v>1</v>
      </c>
      <c r="G92" s="31">
        <v>15</v>
      </c>
      <c r="H92" s="82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355</v>
      </c>
      <c r="D93" s="31">
        <v>2</v>
      </c>
      <c r="E93" s="31">
        <v>125</v>
      </c>
      <c r="F93" s="31">
        <v>1</v>
      </c>
      <c r="G93" s="31">
        <v>25</v>
      </c>
      <c r="H93" s="82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82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2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2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82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356</v>
      </c>
      <c r="D98" s="31">
        <v>3</v>
      </c>
      <c r="E98" s="31">
        <f>10+15+86</f>
        <v>111</v>
      </c>
      <c r="F98" s="31">
        <v>3</v>
      </c>
      <c r="G98" s="31">
        <v>87</v>
      </c>
      <c r="H98" s="82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3</v>
      </c>
      <c r="E99" s="31">
        <f>15+10+131</f>
        <v>156</v>
      </c>
      <c r="F99" s="31">
        <v>3</v>
      </c>
      <c r="G99" s="31">
        <v>156</v>
      </c>
      <c r="H99" s="82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2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5</v>
      </c>
      <c r="E101" s="31">
        <f>15+30+315+87+8</f>
        <v>455</v>
      </c>
      <c r="F101" s="31">
        <v>5</v>
      </c>
      <c r="G101" s="31">
        <v>455</v>
      </c>
      <c r="H101" s="82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73</v>
      </c>
      <c r="E102" s="31">
        <f t="shared" si="1"/>
        <v>7440</v>
      </c>
      <c r="F102" s="31">
        <f t="shared" si="1"/>
        <v>47</v>
      </c>
      <c r="G102" s="31">
        <f t="shared" si="1"/>
        <v>1773</v>
      </c>
      <c r="H102" s="31">
        <f t="shared" si="1"/>
        <v>0</v>
      </c>
      <c r="I102" s="31">
        <f t="shared" si="1"/>
        <v>0</v>
      </c>
      <c r="J102" s="31">
        <f t="shared" si="1"/>
        <v>40</v>
      </c>
      <c r="K102" s="31">
        <f t="shared" si="1"/>
        <v>2410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82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99">
        <v>25</v>
      </c>
      <c r="E104" s="99">
        <f>350+130+70+160+200+65+8+10+160+15+200+20+15+80+3+500+400+700</f>
        <v>3086</v>
      </c>
      <c r="F104" s="80">
        <v>17</v>
      </c>
      <c r="G104" s="80">
        <v>1782</v>
      </c>
      <c r="H104" s="82">
        <v>0</v>
      </c>
      <c r="I104" s="24"/>
      <c r="J104" s="31">
        <v>13</v>
      </c>
      <c r="K104" s="31">
        <v>740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6</v>
      </c>
      <c r="E105" s="31">
        <v>1954</v>
      </c>
      <c r="F105" s="31">
        <v>2</v>
      </c>
      <c r="G105" s="31">
        <v>115</v>
      </c>
      <c r="H105" s="82">
        <v>0</v>
      </c>
      <c r="I105" s="24"/>
      <c r="J105" s="31">
        <v>9</v>
      </c>
      <c r="K105" s="31">
        <v>355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5</v>
      </c>
      <c r="E106" s="31">
        <v>540</v>
      </c>
      <c r="F106" s="31">
        <v>5</v>
      </c>
      <c r="G106" s="31">
        <v>63</v>
      </c>
      <c r="H106" s="82">
        <v>0</v>
      </c>
      <c r="I106" s="24"/>
      <c r="J106" s="31">
        <v>6</v>
      </c>
      <c r="K106" s="31">
        <v>240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8</v>
      </c>
      <c r="E107" s="31">
        <f>15+630+12+45+30+60+70+10</f>
        <v>872</v>
      </c>
      <c r="F107" s="31">
        <v>4</v>
      </c>
      <c r="G107" s="31">
        <v>320</v>
      </c>
      <c r="H107" s="82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9</v>
      </c>
      <c r="E108" s="31">
        <f>10+10+15+55+6+60+85+65+70+300</f>
        <v>676</v>
      </c>
      <c r="F108" s="31">
        <v>6</v>
      </c>
      <c r="G108" s="31">
        <v>176</v>
      </c>
      <c r="H108" s="82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30+60+20+10+20+15+15+86+6+300+268</f>
        <v>830</v>
      </c>
      <c r="F109" s="31">
        <v>5</v>
      </c>
      <c r="G109" s="31">
        <v>105</v>
      </c>
      <c r="H109" s="82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15+25+15+200</f>
        <v>255</v>
      </c>
      <c r="F110" s="31">
        <v>3</v>
      </c>
      <c r="G110" s="31">
        <v>55</v>
      </c>
      <c r="H110" s="82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v>460</v>
      </c>
      <c r="F111" s="31">
        <v>2</v>
      </c>
      <c r="G111" s="31">
        <v>60</v>
      </c>
      <c r="H111" s="82">
        <v>0</v>
      </c>
      <c r="I111" s="24"/>
      <c r="J111" s="31">
        <v>1</v>
      </c>
      <c r="K111" s="31">
        <v>40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82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2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10</v>
      </c>
      <c r="E114" s="31">
        <f>30+160+131+15+160+170+250+40+10+10</f>
        <v>976</v>
      </c>
      <c r="F114" s="31">
        <v>4</v>
      </c>
      <c r="G114" s="31">
        <v>430</v>
      </c>
      <c r="H114" s="82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100</v>
      </c>
      <c r="F115" s="31">
        <v>1</v>
      </c>
      <c r="G115" s="31">
        <v>4.4000000000000004</v>
      </c>
      <c r="H115" s="82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80"/>
      <c r="E116" s="80"/>
      <c r="F116" s="80"/>
      <c r="G116" s="80"/>
      <c r="H116" s="82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0">
        <v>18</v>
      </c>
      <c r="E117" s="80">
        <f>360+15+320+20+155+360+80+60+15+54+80+50+10+10+200+60+194+100</f>
        <v>2143</v>
      </c>
      <c r="F117" s="80">
        <v>9</v>
      </c>
      <c r="G117" s="80">
        <v>1210</v>
      </c>
      <c r="H117" s="82">
        <v>0</v>
      </c>
      <c r="I117" s="24"/>
      <c r="J117" s="31">
        <v>19</v>
      </c>
      <c r="K117" s="31">
        <v>740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0">
        <v>7</v>
      </c>
      <c r="E118" s="80">
        <f>15+250+670+150+45+80+85</f>
        <v>1295</v>
      </c>
      <c r="F118" s="80">
        <v>3</v>
      </c>
      <c r="G118" s="80">
        <v>120</v>
      </c>
      <c r="H118" s="82">
        <v>0</v>
      </c>
      <c r="I118" s="24"/>
      <c r="J118" s="31">
        <v>1</v>
      </c>
      <c r="K118" s="31">
        <v>40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0">
        <v>3</v>
      </c>
      <c r="E119" s="80">
        <f>15+200+8</f>
        <v>223</v>
      </c>
      <c r="F119" s="80">
        <v>3</v>
      </c>
      <c r="G119" s="80">
        <v>223</v>
      </c>
      <c r="H119" s="82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0"/>
      <c r="E120" s="80"/>
      <c r="F120" s="80"/>
      <c r="G120" s="80"/>
      <c r="H120" s="82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0"/>
      <c r="E121" s="80"/>
      <c r="F121" s="80"/>
      <c r="G121" s="80"/>
      <c r="H121" s="82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82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0">
        <v>4</v>
      </c>
      <c r="E123" s="80">
        <f>200+14+70+2.5</f>
        <v>286.5</v>
      </c>
      <c r="F123" s="80">
        <v>4</v>
      </c>
      <c r="G123" s="80">
        <v>286.5</v>
      </c>
      <c r="H123" s="82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0"/>
      <c r="E124" s="80"/>
      <c r="F124" s="80"/>
      <c r="G124" s="80"/>
      <c r="H124" s="82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0">
        <v>1</v>
      </c>
      <c r="E125" s="80">
        <v>98</v>
      </c>
      <c r="F125" s="80"/>
      <c r="G125" s="80"/>
      <c r="H125" s="82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82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82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2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165</v>
      </c>
      <c r="F129" s="31">
        <v>1</v>
      </c>
      <c r="G129" s="31">
        <v>65</v>
      </c>
      <c r="H129" s="82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123</v>
      </c>
      <c r="F130" s="31">
        <v>1</v>
      </c>
      <c r="G130" s="31">
        <v>25</v>
      </c>
      <c r="H130" s="82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2">
        <v>0</v>
      </c>
      <c r="I131" s="24"/>
      <c r="J131" s="31">
        <v>6</v>
      </c>
      <c r="K131" s="31">
        <v>165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2">
        <v>0</v>
      </c>
      <c r="I132" s="24"/>
      <c r="J132" s="31">
        <v>4</v>
      </c>
      <c r="K132" s="31">
        <v>170</v>
      </c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32</v>
      </c>
      <c r="F133" s="31">
        <v>1</v>
      </c>
      <c r="G133" s="31">
        <v>4.4000000000000004</v>
      </c>
      <c r="H133" s="82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2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>
        <v>1</v>
      </c>
      <c r="E135" s="31">
        <v>100</v>
      </c>
      <c r="F135" s="31">
        <v>1</v>
      </c>
      <c r="G135" s="31">
        <v>100</v>
      </c>
      <c r="H135" s="82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2</v>
      </c>
      <c r="E136" s="31">
        <v>336</v>
      </c>
      <c r="F136" s="31"/>
      <c r="G136" s="31"/>
      <c r="H136" s="82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82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61"/>
      <c r="E138" s="61"/>
      <c r="F138" s="61"/>
      <c r="G138" s="61"/>
      <c r="H138" s="82">
        <v>0</v>
      </c>
      <c r="I138" s="61"/>
      <c r="J138" s="61"/>
      <c r="K138" s="6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80">
        <v>2</v>
      </c>
      <c r="E139" s="80">
        <v>155</v>
      </c>
      <c r="F139" s="80">
        <v>1</v>
      </c>
      <c r="G139" s="80">
        <f>15+40</f>
        <v>55</v>
      </c>
      <c r="H139" s="82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0"/>
      <c r="E140" s="80"/>
      <c r="F140" s="80"/>
      <c r="G140" s="31"/>
      <c r="H140" s="82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0">
        <v>1</v>
      </c>
      <c r="E141" s="80">
        <v>120</v>
      </c>
      <c r="F141" s="80">
        <v>1</v>
      </c>
      <c r="G141" s="31">
        <v>10</v>
      </c>
      <c r="H141" s="82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0"/>
      <c r="E142" s="80"/>
      <c r="F142" s="80"/>
      <c r="G142" s="31"/>
      <c r="H142" s="82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0">
        <v>1</v>
      </c>
      <c r="E143" s="80">
        <v>80</v>
      </c>
      <c r="F143" s="80"/>
      <c r="G143" s="31"/>
      <c r="H143" s="82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0"/>
      <c r="E144" s="80"/>
      <c r="F144" s="80"/>
      <c r="G144" s="31"/>
      <c r="H144" s="82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0"/>
      <c r="E145" s="80"/>
      <c r="F145" s="80"/>
      <c r="G145" s="31"/>
      <c r="H145" s="82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80"/>
      <c r="E146" s="80"/>
      <c r="F146" s="80"/>
      <c r="G146" s="31"/>
      <c r="H146" s="82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80">
        <v>2</v>
      </c>
      <c r="E147" s="80">
        <v>120</v>
      </c>
      <c r="F147" s="80">
        <v>1</v>
      </c>
      <c r="G147" s="80">
        <f>10+10</f>
        <v>20</v>
      </c>
      <c r="H147" s="82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80">
        <v>1</v>
      </c>
      <c r="E148" s="80">
        <v>10</v>
      </c>
      <c r="F148" s="80"/>
      <c r="G148" s="31"/>
      <c r="H148" s="82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0"/>
      <c r="E149" s="80"/>
      <c r="F149" s="80"/>
      <c r="G149" s="31"/>
      <c r="H149" s="82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1"/>
      <c r="E150" s="81"/>
      <c r="F150" s="81"/>
      <c r="G150" s="61"/>
      <c r="H150" s="82">
        <v>0</v>
      </c>
      <c r="I150" s="61"/>
      <c r="J150" s="61"/>
      <c r="K150" s="6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0"/>
      <c r="E151" s="80"/>
      <c r="F151" s="80"/>
      <c r="G151" s="31"/>
      <c r="H151" s="82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82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139</v>
      </c>
      <c r="E153" s="31">
        <f t="shared" ref="E153:Q153" si="2">SUM(E104:E152)</f>
        <v>15400.9</v>
      </c>
      <c r="F153" s="31">
        <f t="shared" si="2"/>
        <v>86</v>
      </c>
      <c r="G153" s="31">
        <f t="shared" si="2"/>
        <v>5594.6999999999989</v>
      </c>
      <c r="H153" s="31">
        <f t="shared" si="2"/>
        <v>0</v>
      </c>
      <c r="I153" s="31">
        <f t="shared" si="2"/>
        <v>0</v>
      </c>
      <c r="J153" s="31">
        <f t="shared" si="2"/>
        <v>59</v>
      </c>
      <c r="K153" s="31">
        <f t="shared" si="2"/>
        <v>2490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63" t="s">
        <v>250</v>
      </c>
      <c r="D154" s="31"/>
      <c r="E154" s="31"/>
      <c r="F154" s="31"/>
      <c r="G154" s="31"/>
      <c r="H154" s="82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11</v>
      </c>
      <c r="E155" s="31">
        <v>2241</v>
      </c>
      <c r="F155" s="31">
        <v>4</v>
      </c>
      <c r="G155" s="31">
        <v>769</v>
      </c>
      <c r="H155" s="82">
        <v>0</v>
      </c>
      <c r="I155" s="24"/>
      <c r="J155" s="31">
        <v>12</v>
      </c>
      <c r="K155" s="31">
        <v>356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4</v>
      </c>
      <c r="E156" s="31">
        <v>1830</v>
      </c>
      <c r="F156" s="31">
        <v>1</v>
      </c>
      <c r="G156" s="31">
        <v>20</v>
      </c>
      <c r="H156" s="82">
        <v>0</v>
      </c>
      <c r="I156" s="24"/>
      <c r="J156" s="31">
        <v>6</v>
      </c>
      <c r="K156" s="31">
        <v>215</v>
      </c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346</v>
      </c>
      <c r="D157" s="31"/>
      <c r="E157" s="31"/>
      <c r="F157" s="31"/>
      <c r="G157" s="31"/>
      <c r="H157" s="82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82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2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90</v>
      </c>
      <c r="F160" s="31">
        <v>1</v>
      </c>
      <c r="G160" s="31">
        <v>20</v>
      </c>
      <c r="H160" s="82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61">
        <v>1</v>
      </c>
      <c r="E161" s="61">
        <v>175</v>
      </c>
      <c r="F161" s="61">
        <v>1</v>
      </c>
      <c r="G161" s="61">
        <v>10</v>
      </c>
      <c r="H161" s="82">
        <v>0</v>
      </c>
      <c r="I161" s="61"/>
      <c r="J161" s="61"/>
      <c r="K161" s="6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>
        <v>1</v>
      </c>
      <c r="E162" s="31">
        <v>63</v>
      </c>
      <c r="F162" s="31">
        <v>1</v>
      </c>
      <c r="G162" s="31">
        <v>10</v>
      </c>
      <c r="H162" s="82">
        <v>0</v>
      </c>
      <c r="I162" s="24"/>
      <c r="J162" s="31">
        <v>1</v>
      </c>
      <c r="K162" s="31">
        <v>63</v>
      </c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/>
      <c r="G163" s="31"/>
      <c r="H163" s="82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80">
        <v>1</v>
      </c>
      <c r="E164" s="80">
        <v>75</v>
      </c>
      <c r="F164" s="80">
        <v>1</v>
      </c>
      <c r="G164" s="80">
        <v>10</v>
      </c>
      <c r="H164" s="82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0"/>
      <c r="E165" s="80"/>
      <c r="F165" s="80"/>
      <c r="G165" s="80"/>
      <c r="H165" s="82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0"/>
      <c r="E166" s="80"/>
      <c r="F166" s="80"/>
      <c r="G166" s="80"/>
      <c r="H166" s="82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0">
        <v>1</v>
      </c>
      <c r="E167" s="80">
        <f>120</f>
        <v>120</v>
      </c>
      <c r="F167" s="80">
        <v>2</v>
      </c>
      <c r="G167" s="80">
        <v>45</v>
      </c>
      <c r="H167" s="82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347</v>
      </c>
      <c r="D168" s="80">
        <v>1</v>
      </c>
      <c r="E168" s="80">
        <v>40</v>
      </c>
      <c r="F168" s="80">
        <v>1</v>
      </c>
      <c r="G168" s="80">
        <v>40</v>
      </c>
      <c r="H168" s="82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80">
        <v>3</v>
      </c>
      <c r="E169" s="80">
        <v>190</v>
      </c>
      <c r="F169" s="80"/>
      <c r="G169" s="80"/>
      <c r="H169" s="82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0">
        <v>2</v>
      </c>
      <c r="E170" s="80">
        <v>180</v>
      </c>
      <c r="F170" s="80"/>
      <c r="G170" s="80"/>
      <c r="H170" s="82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0">
        <v>2</v>
      </c>
      <c r="E171" s="80">
        <v>240</v>
      </c>
      <c r="F171" s="80">
        <v>2</v>
      </c>
      <c r="G171" s="80">
        <v>20</v>
      </c>
      <c r="H171" s="82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0"/>
      <c r="E172" s="80"/>
      <c r="F172" s="80"/>
      <c r="G172" s="80"/>
      <c r="H172" s="82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1">
        <v>2</v>
      </c>
      <c r="E173" s="81">
        <v>135</v>
      </c>
      <c r="F173" s="81">
        <v>2</v>
      </c>
      <c r="G173" s="81">
        <v>35</v>
      </c>
      <c r="H173" s="82">
        <v>0</v>
      </c>
      <c r="I173" s="61"/>
      <c r="J173" s="61"/>
      <c r="K173" s="6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0"/>
      <c r="E174" s="80"/>
      <c r="F174" s="80"/>
      <c r="G174" s="80"/>
      <c r="H174" s="82">
        <v>0</v>
      </c>
      <c r="I174" s="61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0"/>
      <c r="E175" s="80"/>
      <c r="F175" s="80"/>
      <c r="G175" s="80"/>
      <c r="H175" s="82">
        <v>0</v>
      </c>
      <c r="I175" s="61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80"/>
      <c r="E176" s="80"/>
      <c r="F176" s="80"/>
      <c r="G176" s="80"/>
      <c r="H176" s="82">
        <v>0</v>
      </c>
      <c r="I176" s="61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80"/>
      <c r="E177" s="80"/>
      <c r="F177" s="80"/>
      <c r="G177" s="80"/>
      <c r="H177" s="82">
        <v>0</v>
      </c>
      <c r="I177" s="61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349</v>
      </c>
      <c r="D178" s="80">
        <v>6</v>
      </c>
      <c r="E178" s="80">
        <f>30+15+100+100+15+10</f>
        <v>270</v>
      </c>
      <c r="F178" s="80">
        <v>1</v>
      </c>
      <c r="G178" s="80">
        <v>70</v>
      </c>
      <c r="H178" s="82">
        <v>0</v>
      </c>
      <c r="I178" s="61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80">
        <v>1</v>
      </c>
      <c r="E179" s="80">
        <v>10</v>
      </c>
      <c r="F179" s="80">
        <v>1</v>
      </c>
      <c r="G179" s="80">
        <v>10</v>
      </c>
      <c r="H179" s="82">
        <v>0</v>
      </c>
      <c r="I179" s="61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1</v>
      </c>
      <c r="E180" s="31">
        <v>90</v>
      </c>
      <c r="F180" s="31">
        <v>1</v>
      </c>
      <c r="G180" s="31">
        <v>10</v>
      </c>
      <c r="H180" s="82">
        <v>0</v>
      </c>
      <c r="I180" s="61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80</v>
      </c>
      <c r="F181" s="31">
        <v>1</v>
      </c>
      <c r="G181" s="31">
        <v>10</v>
      </c>
      <c r="H181" s="82">
        <v>0</v>
      </c>
      <c r="I181" s="61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70</v>
      </c>
      <c r="F182" s="31">
        <v>1</v>
      </c>
      <c r="G182" s="31">
        <v>10</v>
      </c>
      <c r="H182" s="82">
        <v>0</v>
      </c>
      <c r="I182" s="61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v>120</v>
      </c>
      <c r="F183" s="31">
        <v>2</v>
      </c>
      <c r="G183" s="31">
        <v>20</v>
      </c>
      <c r="H183" s="82">
        <v>0</v>
      </c>
      <c r="I183" s="61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3</v>
      </c>
      <c r="E184" s="31">
        <f>15+15+40</f>
        <v>70</v>
      </c>
      <c r="F184" s="31">
        <v>3</v>
      </c>
      <c r="G184" s="31">
        <v>70</v>
      </c>
      <c r="H184" s="82">
        <v>0</v>
      </c>
      <c r="I184" s="61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46</v>
      </c>
      <c r="E185" s="31">
        <f t="shared" ref="E185:Q185" si="3">SUM(E155:E184)</f>
        <v>6489</v>
      </c>
      <c r="F185" s="31">
        <f t="shared" si="3"/>
        <v>26</v>
      </c>
      <c r="G185" s="31">
        <f t="shared" si="3"/>
        <v>1179</v>
      </c>
      <c r="H185" s="31">
        <f t="shared" si="3"/>
        <v>0</v>
      </c>
      <c r="I185" s="31">
        <f t="shared" si="3"/>
        <v>0</v>
      </c>
      <c r="J185" s="31">
        <f t="shared" si="3"/>
        <v>19</v>
      </c>
      <c r="K185" s="31">
        <f t="shared" si="3"/>
        <v>634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82">
        <v>0</v>
      </c>
      <c r="I186" s="61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1</v>
      </c>
      <c r="E187" s="31">
        <v>15</v>
      </c>
      <c r="F187" s="31">
        <v>1</v>
      </c>
      <c r="G187" s="31">
        <v>15</v>
      </c>
      <c r="H187" s="82">
        <v>0</v>
      </c>
      <c r="I187" s="61"/>
      <c r="J187" s="31">
        <v>1</v>
      </c>
      <c r="K187" s="31">
        <v>40</v>
      </c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10</v>
      </c>
      <c r="H188" s="82">
        <v>0</v>
      </c>
      <c r="I188" s="61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82">
        <v>0</v>
      </c>
      <c r="I189" s="61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2">
        <v>0</v>
      </c>
      <c r="I190" s="61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2">
        <v>0</v>
      </c>
      <c r="I191" s="61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2">
        <v>0</v>
      </c>
      <c r="I192" s="61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2">
        <v>0</v>
      </c>
      <c r="I193" s="61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2">
        <v>0</v>
      </c>
      <c r="I194" s="61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3</v>
      </c>
      <c r="E195" s="31">
        <f t="shared" ref="E195:Q195" si="4">SUM(E187:E194)</f>
        <v>120</v>
      </c>
      <c r="F195" s="31">
        <f t="shared" si="4"/>
        <v>3</v>
      </c>
      <c r="G195" s="31">
        <f t="shared" si="4"/>
        <v>40</v>
      </c>
      <c r="H195" s="31">
        <f t="shared" si="4"/>
        <v>0</v>
      </c>
      <c r="I195" s="31">
        <f t="shared" si="4"/>
        <v>0</v>
      </c>
      <c r="J195" s="31">
        <f t="shared" si="4"/>
        <v>1</v>
      </c>
      <c r="K195" s="31">
        <f t="shared" si="4"/>
        <v>40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82">
        <v>0</v>
      </c>
      <c r="I196" s="61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17</v>
      </c>
      <c r="E197" s="31">
        <v>420</v>
      </c>
      <c r="F197" s="31">
        <v>4</v>
      </c>
      <c r="G197" s="31">
        <v>290</v>
      </c>
      <c r="H197" s="82">
        <v>0</v>
      </c>
      <c r="I197" s="61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2">
        <v>0</v>
      </c>
      <c r="I198" s="61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99">
        <v>1</v>
      </c>
      <c r="E199" s="99">
        <v>400</v>
      </c>
      <c r="F199" s="99"/>
      <c r="G199" s="99"/>
      <c r="H199" s="82">
        <v>0</v>
      </c>
      <c r="I199" s="61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2">
        <v>0</v>
      </c>
      <c r="I200" s="61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v>535</v>
      </c>
      <c r="F201" s="31"/>
      <c r="G201" s="31"/>
      <c r="H201" s="82">
        <v>0</v>
      </c>
      <c r="I201" s="61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21</v>
      </c>
      <c r="E202" s="31">
        <f t="shared" si="5"/>
        <v>1355</v>
      </c>
      <c r="F202" s="31">
        <f t="shared" si="5"/>
        <v>4</v>
      </c>
      <c r="G202" s="31">
        <f t="shared" si="5"/>
        <v>290</v>
      </c>
      <c r="H202" s="31">
        <f t="shared" si="5"/>
        <v>0</v>
      </c>
      <c r="I202" s="31">
        <f t="shared" si="5"/>
        <v>0</v>
      </c>
      <c r="J202" s="31">
        <f t="shared" si="5"/>
        <v>0</v>
      </c>
      <c r="K202" s="31">
        <f t="shared" si="5"/>
        <v>0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82">
        <v>0</v>
      </c>
      <c r="I203" s="61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1</v>
      </c>
      <c r="E204" s="31">
        <v>296</v>
      </c>
      <c r="F204" s="31"/>
      <c r="G204" s="31"/>
      <c r="H204" s="82">
        <v>0</v>
      </c>
      <c r="I204" s="61"/>
      <c r="J204" s="31">
        <v>5</v>
      </c>
      <c r="K204" s="31">
        <v>310</v>
      </c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82">
        <v>0</v>
      </c>
      <c r="I205" s="61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82">
        <v>0</v>
      </c>
      <c r="I206" s="61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82">
        <v>0</v>
      </c>
      <c r="I207" s="61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11</v>
      </c>
      <c r="E208" s="31">
        <v>3789</v>
      </c>
      <c r="F208" s="31">
        <v>1</v>
      </c>
      <c r="G208" s="31">
        <v>54</v>
      </c>
      <c r="H208" s="82">
        <v>0</v>
      </c>
      <c r="I208" s="61"/>
      <c r="J208" s="31">
        <v>2</v>
      </c>
      <c r="K208" s="31">
        <v>120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82">
        <v>0</v>
      </c>
      <c r="I209" s="61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/>
      <c r="E210" s="31"/>
      <c r="F210" s="31"/>
      <c r="G210" s="31"/>
      <c r="H210" s="82">
        <v>0</v>
      </c>
      <c r="I210" s="61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/>
      <c r="E211" s="31"/>
      <c r="F211" s="31"/>
      <c r="G211" s="31"/>
      <c r="H211" s="82">
        <v>0</v>
      </c>
      <c r="I211" s="61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82">
        <v>0</v>
      </c>
      <c r="I212" s="61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3</v>
      </c>
      <c r="E213" s="31">
        <v>420</v>
      </c>
      <c r="F213" s="31">
        <v>3</v>
      </c>
      <c r="G213" s="31">
        <v>100</v>
      </c>
      <c r="H213" s="82">
        <v>0</v>
      </c>
      <c r="I213" s="61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/>
      <c r="G214" s="31"/>
      <c r="H214" s="82">
        <v>0</v>
      </c>
      <c r="I214" s="61"/>
      <c r="J214" s="31">
        <v>1</v>
      </c>
      <c r="K214" s="31">
        <v>40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3</v>
      </c>
      <c r="E215" s="31">
        <v>120</v>
      </c>
      <c r="F215" s="31">
        <v>3</v>
      </c>
      <c r="G215" s="31">
        <v>120</v>
      </c>
      <c r="H215" s="82">
        <v>0</v>
      </c>
      <c r="I215" s="61"/>
      <c r="J215" s="31">
        <v>1</v>
      </c>
      <c r="K215" s="31">
        <v>25.2</v>
      </c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82">
        <v>0</v>
      </c>
      <c r="I216" s="61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82">
        <v>0</v>
      </c>
      <c r="I217" s="61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1</v>
      </c>
      <c r="E218" s="31">
        <v>140</v>
      </c>
      <c r="F218" s="31">
        <v>1</v>
      </c>
      <c r="G218" s="31">
        <v>4.4000000000000004</v>
      </c>
      <c r="H218" s="82">
        <v>0</v>
      </c>
      <c r="I218" s="61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2</v>
      </c>
      <c r="E219" s="31">
        <v>260</v>
      </c>
      <c r="F219" s="31">
        <v>2</v>
      </c>
      <c r="G219" s="31">
        <v>44</v>
      </c>
      <c r="H219" s="82">
        <v>0</v>
      </c>
      <c r="I219" s="61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82">
        <v>0</v>
      </c>
      <c r="I220" s="61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82">
        <v>0</v>
      </c>
      <c r="I221" s="61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8</v>
      </c>
      <c r="E222" s="31">
        <v>577</v>
      </c>
      <c r="F222" s="31"/>
      <c r="G222" s="31"/>
      <c r="H222" s="82">
        <v>0</v>
      </c>
      <c r="I222" s="61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1</v>
      </c>
      <c r="E223" s="31">
        <v>100</v>
      </c>
      <c r="F223" s="31">
        <v>1</v>
      </c>
      <c r="G223" s="31">
        <v>15</v>
      </c>
      <c r="H223" s="82">
        <v>0</v>
      </c>
      <c r="I223" s="61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1</v>
      </c>
      <c r="E224" s="31">
        <v>155</v>
      </c>
      <c r="F224" s="31">
        <v>1</v>
      </c>
      <c r="G224" s="31">
        <v>155</v>
      </c>
      <c r="H224" s="82">
        <v>0</v>
      </c>
      <c r="I224" s="61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1</v>
      </c>
      <c r="E225" s="31">
        <v>12</v>
      </c>
      <c r="F225" s="31">
        <v>1</v>
      </c>
      <c r="G225" s="31">
        <v>12</v>
      </c>
      <c r="H225" s="82">
        <v>0</v>
      </c>
      <c r="I225" s="61"/>
      <c r="J225" s="31">
        <v>1</v>
      </c>
      <c r="K225" s="31">
        <v>15</v>
      </c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82">
        <v>0</v>
      </c>
      <c r="I226" s="61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/>
      <c r="E227" s="31"/>
      <c r="F227" s="31"/>
      <c r="G227" s="31"/>
      <c r="H227" s="82">
        <v>0</v>
      </c>
      <c r="I227" s="61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82">
        <v>0</v>
      </c>
      <c r="I228" s="61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82">
        <v>0</v>
      </c>
      <c r="I229" s="61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82">
        <v>0</v>
      </c>
      <c r="I230" s="61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82">
        <v>0</v>
      </c>
      <c r="I231" s="61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3</v>
      </c>
      <c r="E232" s="31">
        <f>10+13+15</f>
        <v>38</v>
      </c>
      <c r="F232" s="31">
        <v>3</v>
      </c>
      <c r="G232" s="31">
        <f>10+13+15</f>
        <v>38</v>
      </c>
      <c r="H232" s="82">
        <v>0</v>
      </c>
      <c r="I232" s="61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>
        <v>2</v>
      </c>
      <c r="E233" s="31">
        <f>10+10</f>
        <v>20</v>
      </c>
      <c r="F233" s="31"/>
      <c r="G233" s="31"/>
      <c r="H233" s="82">
        <v>0</v>
      </c>
      <c r="I233" s="61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82">
        <v>0</v>
      </c>
      <c r="I234" s="61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/>
      <c r="E235" s="31"/>
      <c r="F235" s="31"/>
      <c r="G235" s="31"/>
      <c r="H235" s="82">
        <v>0</v>
      </c>
      <c r="I235" s="61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82">
        <v>0</v>
      </c>
      <c r="I236" s="61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82">
        <v>0</v>
      </c>
      <c r="I237" s="61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82">
        <v>0</v>
      </c>
      <c r="I238" s="61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82">
        <v>0</v>
      </c>
      <c r="I239" s="61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82">
        <v>0</v>
      </c>
      <c r="I240" s="61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82">
        <v>0</v>
      </c>
      <c r="I241" s="61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359</v>
      </c>
      <c r="D242" s="31"/>
      <c r="E242" s="31"/>
      <c r="F242" s="31"/>
      <c r="G242" s="31"/>
      <c r="H242" s="82">
        <v>0</v>
      </c>
      <c r="I242" s="61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2">
        <v>0</v>
      </c>
      <c r="I243" s="61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50</v>
      </c>
      <c r="E244" s="31">
        <f t="shared" ref="E244" si="6">SUM(E204:E243)</f>
        <v>6089.9999999999991</v>
      </c>
      <c r="F244" s="31">
        <f t="shared" ref="F244:Q244" si="7">SUM(F204:F243)</f>
        <v>25</v>
      </c>
      <c r="G244" s="31">
        <f t="shared" si="7"/>
        <v>676.59999999999991</v>
      </c>
      <c r="H244" s="31">
        <f t="shared" si="7"/>
        <v>0</v>
      </c>
      <c r="I244" s="31">
        <f t="shared" si="7"/>
        <v>0</v>
      </c>
      <c r="J244" s="31">
        <f t="shared" si="7"/>
        <v>10</v>
      </c>
      <c r="K244" s="31">
        <f t="shared" si="7"/>
        <v>510.2</v>
      </c>
      <c r="L244" s="31">
        <f t="shared" si="7"/>
        <v>0</v>
      </c>
      <c r="M244" s="31">
        <f t="shared" si="7"/>
        <v>0</v>
      </c>
      <c r="N244" s="31">
        <f t="shared" si="7"/>
        <v>0</v>
      </c>
      <c r="O244" s="31">
        <f t="shared" si="7"/>
        <v>0</v>
      </c>
      <c r="P244" s="31">
        <f t="shared" si="7"/>
        <v>0</v>
      </c>
      <c r="Q244" s="31">
        <f t="shared" si="7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8">SUM(D244+D202+D195+D185+D153+D102+D64)</f>
        <v>493</v>
      </c>
      <c r="E245" s="36">
        <f t="shared" si="8"/>
        <v>59937</v>
      </c>
      <c r="F245" s="36">
        <f t="shared" si="8"/>
        <v>322</v>
      </c>
      <c r="G245" s="36">
        <f t="shared" si="8"/>
        <v>21655.8</v>
      </c>
      <c r="H245" s="36">
        <f t="shared" si="8"/>
        <v>0</v>
      </c>
      <c r="I245" s="36">
        <f t="shared" si="8"/>
        <v>0</v>
      </c>
      <c r="J245" s="36">
        <f t="shared" si="8"/>
        <v>178</v>
      </c>
      <c r="K245" s="36">
        <f t="shared" si="8"/>
        <v>8664.2000000000007</v>
      </c>
      <c r="L245" s="36">
        <f t="shared" si="8"/>
        <v>0</v>
      </c>
      <c r="M245" s="36">
        <f t="shared" si="8"/>
        <v>0</v>
      </c>
      <c r="N245" s="36">
        <f t="shared" si="8"/>
        <v>0</v>
      </c>
      <c r="O245" s="36">
        <f t="shared" si="8"/>
        <v>0</v>
      </c>
      <c r="P245" s="36">
        <f t="shared" si="8"/>
        <v>0</v>
      </c>
      <c r="Q245" s="36">
        <f t="shared" si="8"/>
        <v>0</v>
      </c>
    </row>
    <row r="246" spans="1:17" x14ac:dyDescent="0.2">
      <c r="A246" s="10" t="s">
        <v>10</v>
      </c>
      <c r="B246" s="62" t="s">
        <v>11</v>
      </c>
      <c r="D246" s="37">
        <f t="shared" ref="D246" si="9">SUM(D245:D245)</f>
        <v>493</v>
      </c>
      <c r="E246" s="38">
        <f t="shared" ref="E246" si="10">SUM(E245:E245)</f>
        <v>59937</v>
      </c>
      <c r="F246" s="38">
        <f t="shared" ref="F246:Q246" si="11">SUM(F245:F245)</f>
        <v>322</v>
      </c>
      <c r="G246" s="38">
        <f t="shared" si="11"/>
        <v>21655.8</v>
      </c>
      <c r="H246" s="38">
        <f t="shared" si="11"/>
        <v>0</v>
      </c>
      <c r="I246" s="38">
        <f t="shared" si="11"/>
        <v>0</v>
      </c>
      <c r="J246" s="38">
        <f t="shared" si="11"/>
        <v>178</v>
      </c>
      <c r="K246" s="38">
        <f t="shared" si="11"/>
        <v>8664.2000000000007</v>
      </c>
      <c r="L246" s="38">
        <f t="shared" si="11"/>
        <v>0</v>
      </c>
      <c r="M246" s="38">
        <f t="shared" si="11"/>
        <v>0</v>
      </c>
      <c r="N246" s="38">
        <f t="shared" si="11"/>
        <v>0</v>
      </c>
      <c r="O246" s="38">
        <f t="shared" si="11"/>
        <v>0</v>
      </c>
      <c r="P246" s="38">
        <f t="shared" si="11"/>
        <v>0</v>
      </c>
      <c r="Q246" s="38">
        <f t="shared" si="11"/>
        <v>0</v>
      </c>
    </row>
    <row r="248" spans="1:17" x14ac:dyDescent="0.2">
      <c r="G248" s="79"/>
    </row>
  </sheetData>
  <autoFilter ref="C21:C246"/>
  <customSheetViews>
    <customSheetView guid="{4505D4E7-9021-4C26-8DF2-A0EA40644329}" scale="85" showAutoFilter="1" hiddenRows="1" topLeftCell="C1">
      <pane ySplit="19" topLeftCell="A235" activePane="bottomLeft" state="frozen"/>
      <selection pane="bottomLeft" activeCell="C249" sqref="A249:XFD267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cale="85" showAutoFilter="1" hiddenRows="1" topLeftCell="C1">
      <pane ySplit="19" topLeftCell="A235" activePane="bottomLeft" state="frozen"/>
      <selection pane="bottomLeft" activeCell="K216" sqref="K216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5"/>
  <sheetViews>
    <sheetView topLeftCell="C1" zoomScale="85" zoomScaleNormal="85" workbookViewId="0">
      <pane ySplit="16" topLeftCell="A242" activePane="bottomLeft" state="frozen"/>
      <selection pane="bottomLeft" activeCell="C246" sqref="A246:XFD26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75"/>
      <c r="J1" s="75"/>
      <c r="K1" s="75"/>
      <c r="L1" s="75"/>
      <c r="M1" s="17" t="s">
        <v>16</v>
      </c>
      <c r="N1" s="17"/>
    </row>
    <row r="2" spans="1:17" ht="15.75" hidden="1" x14ac:dyDescent="0.25">
      <c r="B2" t="s">
        <v>0</v>
      </c>
      <c r="I2" s="75"/>
      <c r="J2" s="75"/>
      <c r="K2" s="75"/>
      <c r="L2" s="75"/>
      <c r="M2" s="17" t="s">
        <v>12</v>
      </c>
      <c r="N2" s="17"/>
      <c r="O2" s="17"/>
    </row>
    <row r="3" spans="1:17" ht="15.75" hidden="1" x14ac:dyDescent="0.25">
      <c r="I3" s="75"/>
      <c r="J3" s="75"/>
      <c r="K3" s="75"/>
      <c r="L3" s="75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75"/>
      <c r="M4" s="17" t="s">
        <v>14</v>
      </c>
      <c r="N4" s="17"/>
      <c r="O4" s="17"/>
    </row>
    <row r="5" spans="1:17" ht="15.75" hidden="1" x14ac:dyDescent="0.25">
      <c r="I5" s="75"/>
      <c r="J5" s="75"/>
      <c r="K5" s="75"/>
      <c r="L5" s="75"/>
      <c r="M5" s="17" t="s">
        <v>15</v>
      </c>
      <c r="N5" s="17"/>
      <c r="O5" s="17"/>
    </row>
    <row r="6" spans="1:17" ht="15.75" hidden="1" x14ac:dyDescent="0.25">
      <c r="I6" s="75"/>
      <c r="J6" s="75"/>
      <c r="K6" s="75"/>
      <c r="L6" s="75"/>
      <c r="O6" s="17"/>
    </row>
    <row r="7" spans="1:17" ht="15.75" hidden="1" x14ac:dyDescent="0.25">
      <c r="I7" s="75"/>
      <c r="J7" s="75"/>
      <c r="K7" s="75"/>
      <c r="L7" s="75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7" ht="15.75" hidden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7" ht="15.75" hidden="1" x14ac:dyDescent="0.25">
      <c r="B12" s="71"/>
      <c r="C12" s="71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7" ht="16.5" thickBot="1" x14ac:dyDescent="0.3">
      <c r="B14" s="98" t="s">
        <v>364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3" t="s">
        <v>17</v>
      </c>
      <c r="E16" s="73"/>
      <c r="F16" s="73" t="s">
        <v>4</v>
      </c>
      <c r="G16" s="78"/>
      <c r="H16" s="74" t="s">
        <v>5</v>
      </c>
      <c r="I16" s="65"/>
      <c r="J16" s="95" t="s">
        <v>6</v>
      </c>
      <c r="K16" s="65"/>
      <c r="L16" s="94" t="s">
        <v>18</v>
      </c>
      <c r="M16" s="65"/>
      <c r="N16" s="64" t="s">
        <v>19</v>
      </c>
      <c r="O16" s="65"/>
      <c r="P16" s="64" t="s">
        <v>20</v>
      </c>
      <c r="Q16" s="65"/>
    </row>
    <row r="17" spans="1:17" ht="13.5" thickTop="1" x14ac:dyDescent="0.2">
      <c r="A17" s="4">
        <v>1</v>
      </c>
      <c r="B17" s="5">
        <v>2</v>
      </c>
      <c r="C17" s="6">
        <v>3</v>
      </c>
      <c r="D17" s="66">
        <v>4</v>
      </c>
      <c r="E17" s="77"/>
      <c r="F17" s="67">
        <v>5</v>
      </c>
      <c r="G17" s="70"/>
      <c r="H17" s="68">
        <v>6</v>
      </c>
      <c r="I17" s="70"/>
      <c r="J17" s="68">
        <v>7</v>
      </c>
      <c r="K17" s="70"/>
      <c r="L17" s="69">
        <v>8</v>
      </c>
      <c r="M17" s="70"/>
      <c r="N17" s="69">
        <v>9</v>
      </c>
      <c r="O17" s="70"/>
      <c r="P17" s="69">
        <v>10</v>
      </c>
      <c r="Q17" s="70"/>
    </row>
    <row r="18" spans="1:17" ht="12.75" customHeight="1" x14ac:dyDescent="0.2">
      <c r="A18" s="7"/>
      <c r="B18" s="7"/>
      <c r="C18" s="7"/>
      <c r="D18" s="61" t="s">
        <v>7</v>
      </c>
      <c r="E18" s="61" t="s">
        <v>8</v>
      </c>
      <c r="F18" s="61" t="s">
        <v>7</v>
      </c>
      <c r="G18" s="61" t="s">
        <v>8</v>
      </c>
      <c r="H18" s="61" t="s">
        <v>7</v>
      </c>
      <c r="I18" s="61" t="s">
        <v>8</v>
      </c>
      <c r="J18" s="61" t="s">
        <v>7</v>
      </c>
      <c r="K18" s="61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360</v>
      </c>
      <c r="C19" s="63" t="s">
        <v>146</v>
      </c>
      <c r="D19" s="76"/>
      <c r="E19" s="61"/>
      <c r="F19" s="61"/>
      <c r="G19" s="61"/>
      <c r="H19" s="61"/>
      <c r="I19" s="61"/>
      <c r="J19" s="61"/>
      <c r="K19" s="61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83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83">
        <v>0</v>
      </c>
      <c r="I21" s="24"/>
      <c r="J21" s="31">
        <v>31</v>
      </c>
      <c r="K21" s="31">
        <v>260</v>
      </c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1</v>
      </c>
      <c r="E22" s="31">
        <v>250</v>
      </c>
      <c r="F22" s="31">
        <v>0</v>
      </c>
      <c r="G22" s="31">
        <v>0</v>
      </c>
      <c r="H22" s="83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1</v>
      </c>
      <c r="E23" s="31">
        <v>100</v>
      </c>
      <c r="F23" s="31">
        <v>0</v>
      </c>
      <c r="G23" s="31">
        <v>0</v>
      </c>
      <c r="H23" s="83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83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0</v>
      </c>
      <c r="E25" s="31">
        <v>0</v>
      </c>
      <c r="F25" s="31">
        <v>0</v>
      </c>
      <c r="G25" s="31">
        <v>0</v>
      </c>
      <c r="H25" s="83">
        <v>0</v>
      </c>
      <c r="I25" s="24"/>
      <c r="J25" s="31">
        <v>50</v>
      </c>
      <c r="K25" s="31">
        <v>390</v>
      </c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61">
        <v>0</v>
      </c>
      <c r="E26" s="92">
        <v>0</v>
      </c>
      <c r="F26" s="92">
        <v>0</v>
      </c>
      <c r="G26" s="92">
        <v>0</v>
      </c>
      <c r="H26" s="83">
        <v>0</v>
      </c>
      <c r="I26" s="61"/>
      <c r="J26" s="61"/>
      <c r="K26" s="61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4</v>
      </c>
      <c r="E27" s="31">
        <f>15+10+50+7</f>
        <v>82</v>
      </c>
      <c r="F27" s="31">
        <v>4</v>
      </c>
      <c r="G27" s="31">
        <v>82</v>
      </c>
      <c r="H27" s="83">
        <v>0</v>
      </c>
      <c r="I27" s="24"/>
      <c r="J27" s="31">
        <v>41</v>
      </c>
      <c r="K27" s="31">
        <v>302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1</v>
      </c>
      <c r="E28" s="31">
        <v>4</v>
      </c>
      <c r="F28" s="31">
        <v>1</v>
      </c>
      <c r="G28" s="31">
        <v>4</v>
      </c>
      <c r="H28" s="83">
        <v>0</v>
      </c>
      <c r="I28" s="24"/>
      <c r="J28" s="31">
        <v>37</v>
      </c>
      <c r="K28" s="31">
        <v>267</v>
      </c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10</v>
      </c>
      <c r="E29" s="31">
        <f>10+8+8+5+8+10+5+10+7+15</f>
        <v>86</v>
      </c>
      <c r="F29" s="31">
        <v>10</v>
      </c>
      <c r="G29" s="31">
        <v>86</v>
      </c>
      <c r="H29" s="83">
        <v>0</v>
      </c>
      <c r="I29" s="24"/>
      <c r="J29" s="31">
        <v>39</v>
      </c>
      <c r="K29" s="31">
        <v>280</v>
      </c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9</v>
      </c>
      <c r="E30" s="31">
        <f>8+8+8+6+15+15+15+1.1+15</f>
        <v>91.1</v>
      </c>
      <c r="F30" s="31">
        <v>9</v>
      </c>
      <c r="G30" s="31">
        <v>91.1</v>
      </c>
      <c r="H30" s="83">
        <v>0</v>
      </c>
      <c r="I30" s="24"/>
      <c r="J30" s="31">
        <v>41</v>
      </c>
      <c r="K30" s="31">
        <v>320</v>
      </c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10</v>
      </c>
      <c r="E31" s="31">
        <f>12+30+10+5+15+40+7+10+10+15</f>
        <v>154</v>
      </c>
      <c r="F31" s="31">
        <v>10</v>
      </c>
      <c r="G31" s="31">
        <v>154</v>
      </c>
      <c r="H31" s="83">
        <v>0</v>
      </c>
      <c r="I31" s="24"/>
      <c r="J31" s="31">
        <v>16</v>
      </c>
      <c r="K31" s="31">
        <v>120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5</v>
      </c>
      <c r="E32" s="31">
        <f>15+9+12+5+9</f>
        <v>50</v>
      </c>
      <c r="F32" s="31">
        <v>5</v>
      </c>
      <c r="G32" s="31">
        <v>50</v>
      </c>
      <c r="H32" s="83">
        <v>0</v>
      </c>
      <c r="I32" s="24"/>
      <c r="J32" s="31">
        <v>18</v>
      </c>
      <c r="K32" s="31">
        <v>136</v>
      </c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61">
        <v>37</v>
      </c>
      <c r="E33" s="61">
        <f>5.5+15+6+4+10+10+6+6+15+10+8+5+6+5+4+12+12+5+5+5+11+14+10+8+12+10+12+13+10+20+9+10+15+6+9+15+2</f>
        <v>340.5</v>
      </c>
      <c r="F33" s="91">
        <v>37</v>
      </c>
      <c r="G33" s="91">
        <v>340.5</v>
      </c>
      <c r="H33" s="83">
        <v>0</v>
      </c>
      <c r="I33" s="61"/>
      <c r="J33" s="61">
        <v>35</v>
      </c>
      <c r="K33" s="61">
        <v>298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3">
        <v>0</v>
      </c>
      <c r="I34" s="24"/>
      <c r="J34" s="31">
        <v>2</v>
      </c>
      <c r="K34" s="31">
        <v>14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7</v>
      </c>
      <c r="E35" s="31">
        <f>6+10+15+3+7+5+5</f>
        <v>51</v>
      </c>
      <c r="F35" s="31">
        <v>7</v>
      </c>
      <c r="G35" s="31">
        <v>51</v>
      </c>
      <c r="H35" s="83">
        <v>0</v>
      </c>
      <c r="I35" s="24"/>
      <c r="J35" s="31">
        <v>36</v>
      </c>
      <c r="K35" s="31">
        <v>320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90</v>
      </c>
      <c r="E36" s="31">
        <f>5+6+5+2+5+10+3+5+2+14+5+6+2+6+5+3+2.5+10+1+2+3+2+1.5+14+2.5+2+3+3+5+14.5+5+5+15+15+10+10+15+4+3.5+7+2+20+5+15+2+8+7+10+6+5+8+15+11.5+5+3+10+5+2+15+15+15+121.9+5+5+8+15+15+10+10+10</f>
        <v>623.9</v>
      </c>
      <c r="F36" s="31">
        <v>70</v>
      </c>
      <c r="G36" s="31">
        <v>300</v>
      </c>
      <c r="H36" s="83">
        <v>0</v>
      </c>
      <c r="I36" s="24"/>
      <c r="J36" s="31">
        <v>54</v>
      </c>
      <c r="K36" s="31">
        <v>490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68</v>
      </c>
      <c r="E37" s="31">
        <f>10+10+15+6+2+4+3+2+2.5+3+5+10+15+15+3+15+15+15</f>
        <v>150.5</v>
      </c>
      <c r="F37" s="31">
        <v>27</v>
      </c>
      <c r="G37" s="31">
        <v>97</v>
      </c>
      <c r="H37" s="83">
        <v>0</v>
      </c>
      <c r="I37" s="24"/>
      <c r="J37" s="31">
        <v>62</v>
      </c>
      <c r="K37" s="31">
        <v>610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29</v>
      </c>
      <c r="E38" s="31">
        <f>7+12+15+13+13+12+7+5+35+15+2.2+8+10+14+5+9+15+14+15</f>
        <v>226.2</v>
      </c>
      <c r="F38" s="31">
        <v>19</v>
      </c>
      <c r="G38" s="31">
        <v>59</v>
      </c>
      <c r="H38" s="83">
        <v>0</v>
      </c>
      <c r="I38" s="24"/>
      <c r="J38" s="31">
        <v>12</v>
      </c>
      <c r="K38" s="31">
        <v>120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90">
        <v>20</v>
      </c>
      <c r="E39" s="90">
        <f>10+10+15+8+15+10+15+8+15+7</f>
        <v>113</v>
      </c>
      <c r="F39" s="31">
        <v>10</v>
      </c>
      <c r="G39" s="31">
        <v>55</v>
      </c>
      <c r="H39" s="83">
        <v>0</v>
      </c>
      <c r="I39" s="24"/>
      <c r="J39" s="31">
        <v>15</v>
      </c>
      <c r="K39" s="31">
        <v>141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16</v>
      </c>
      <c r="E40" s="31">
        <f>10+10+5+11+10+120</f>
        <v>166</v>
      </c>
      <c r="F40" s="31">
        <v>6</v>
      </c>
      <c r="G40" s="31">
        <v>66</v>
      </c>
      <c r="H40" s="83">
        <v>0</v>
      </c>
      <c r="I40" s="24"/>
      <c r="J40" s="31">
        <v>18</v>
      </c>
      <c r="K40" s="31">
        <v>100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83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5</v>
      </c>
      <c r="E42" s="31">
        <f>12+6+12+15+12</f>
        <v>57</v>
      </c>
      <c r="F42" s="31">
        <v>5</v>
      </c>
      <c r="G42" s="31">
        <v>57</v>
      </c>
      <c r="H42" s="83">
        <v>0</v>
      </c>
      <c r="I42" s="24"/>
      <c r="J42" s="31">
        <v>3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/>
      <c r="E43" s="31"/>
      <c r="F43" s="31"/>
      <c r="G43" s="31"/>
      <c r="H43" s="83">
        <v>0</v>
      </c>
      <c r="I43" s="24"/>
      <c r="J43" s="31">
        <v>19</v>
      </c>
      <c r="K43" s="31">
        <v>175</v>
      </c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83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18</v>
      </c>
      <c r="E45" s="31">
        <f>15+10+10+13+6+10+15+15+15+15+15+8+10+10+12+15+10</f>
        <v>204</v>
      </c>
      <c r="F45" s="31">
        <v>18</v>
      </c>
      <c r="G45" s="31">
        <v>160</v>
      </c>
      <c r="H45" s="83">
        <v>0</v>
      </c>
      <c r="I45" s="24"/>
      <c r="J45" s="31">
        <v>26</v>
      </c>
      <c r="K45" s="31">
        <v>221</v>
      </c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61">
        <v>1</v>
      </c>
      <c r="E46" s="61">
        <v>1.1000000000000001</v>
      </c>
      <c r="F46" s="61">
        <v>1</v>
      </c>
      <c r="G46" s="61">
        <v>1.1000000000000001</v>
      </c>
      <c r="H46" s="83">
        <v>0</v>
      </c>
      <c r="I46" s="61"/>
      <c r="J46" s="61"/>
      <c r="K46" s="6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83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1</v>
      </c>
      <c r="E48" s="31">
        <v>5</v>
      </c>
      <c r="F48" s="31">
        <v>1</v>
      </c>
      <c r="G48" s="31">
        <v>5</v>
      </c>
      <c r="H48" s="83">
        <v>0</v>
      </c>
      <c r="I48" s="24"/>
      <c r="J48" s="31">
        <v>42</v>
      </c>
      <c r="K48" s="31">
        <v>302</v>
      </c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83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83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83">
        <v>0</v>
      </c>
      <c r="I51" s="24"/>
      <c r="J51" s="31">
        <v>46</v>
      </c>
      <c r="K51" s="31">
        <v>364</v>
      </c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83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1</v>
      </c>
      <c r="E53" s="31">
        <f>10</f>
        <v>10</v>
      </c>
      <c r="F53" s="31">
        <v>1</v>
      </c>
      <c r="G53" s="31">
        <v>5</v>
      </c>
      <c r="H53" s="83">
        <v>0</v>
      </c>
      <c r="I53" s="24"/>
      <c r="J53" s="31">
        <v>28</v>
      </c>
      <c r="K53" s="31">
        <v>180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>
        <v>1</v>
      </c>
      <c r="E54" s="31">
        <v>14</v>
      </c>
      <c r="F54" s="31">
        <v>1</v>
      </c>
      <c r="G54" s="31">
        <v>4</v>
      </c>
      <c r="H54" s="83">
        <v>0</v>
      </c>
      <c r="I54" s="24"/>
      <c r="J54" s="31">
        <v>16</v>
      </c>
      <c r="K54" s="31">
        <v>78</v>
      </c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7</v>
      </c>
      <c r="E55" s="31">
        <f>10+10+6+14+14+10+15</f>
        <v>79</v>
      </c>
      <c r="F55" s="31">
        <v>7</v>
      </c>
      <c r="G55" s="31">
        <v>63</v>
      </c>
      <c r="H55" s="83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61">
        <v>2</v>
      </c>
      <c r="E56" s="61">
        <f>5+5</f>
        <v>10</v>
      </c>
      <c r="F56" s="88">
        <v>2</v>
      </c>
      <c r="G56" s="88">
        <f>5+5</f>
        <v>10</v>
      </c>
      <c r="H56" s="83">
        <v>0</v>
      </c>
      <c r="I56" s="61"/>
      <c r="J56" s="61">
        <v>1</v>
      </c>
      <c r="K56" s="61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>
        <v>1</v>
      </c>
      <c r="E57" s="31">
        <v>15</v>
      </c>
      <c r="F57" s="31">
        <v>1</v>
      </c>
      <c r="G57" s="31">
        <v>15</v>
      </c>
      <c r="H57" s="83">
        <v>0</v>
      </c>
      <c r="I57" s="24"/>
      <c r="J57" s="31">
        <v>34</v>
      </c>
      <c r="K57" s="31">
        <v>245</v>
      </c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83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83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362</v>
      </c>
      <c r="D60" s="31"/>
      <c r="E60" s="31"/>
      <c r="F60" s="31"/>
      <c r="G60" s="31"/>
      <c r="H60" s="83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356</v>
      </c>
      <c r="E61" s="31">
        <f t="shared" si="0"/>
        <v>2969.2999999999997</v>
      </c>
      <c r="F61" s="31">
        <f t="shared" si="0"/>
        <v>263</v>
      </c>
      <c r="G61" s="31">
        <f t="shared" si="0"/>
        <v>1841.6999999999998</v>
      </c>
      <c r="H61" s="31">
        <f t="shared" si="0"/>
        <v>0</v>
      </c>
      <c r="I61" s="31">
        <f t="shared" si="0"/>
        <v>0</v>
      </c>
      <c r="J61" s="31">
        <f t="shared" si="0"/>
        <v>724</v>
      </c>
      <c r="K61" s="31">
        <f t="shared" si="0"/>
        <v>5770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63" t="s">
        <v>148</v>
      </c>
      <c r="D62" s="76"/>
      <c r="E62" s="31"/>
      <c r="F62" s="31"/>
      <c r="G62" s="31"/>
      <c r="H62" s="83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350</v>
      </c>
      <c r="D63" s="31">
        <v>68</v>
      </c>
      <c r="E63" s="31">
        <f>10+7+12+8+15+15+4+12+8+8+7+12+7+15+6+6+8+7+5+15+10+3+15+10+10+5+5+15+5+20+14+15+15+10+15+10+15+3+6+6+8+6+3+10+8+15+25+6+5+15+10+25+15+15+15+25+10+10+7+10+8+10+3+7+7+10+5+3</f>
        <v>690</v>
      </c>
      <c r="F63" s="31">
        <v>68</v>
      </c>
      <c r="G63" s="31">
        <v>540</v>
      </c>
      <c r="H63" s="83">
        <v>0</v>
      </c>
      <c r="I63" s="24"/>
      <c r="J63" s="31">
        <v>35</v>
      </c>
      <c r="K63" s="31">
        <v>190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38</v>
      </c>
      <c r="E64" s="31">
        <f>15+15+5+15+15+15+15+8+15+15+15+15+4.5+15+10+15+10+15+15+15+13+15+15+5+5+15+10+5+15+6+6+15+10+15+10+15+15+7</f>
        <v>459.5</v>
      </c>
      <c r="F64" s="31">
        <v>38</v>
      </c>
      <c r="G64" s="31">
        <v>459.5</v>
      </c>
      <c r="H64" s="83">
        <v>0</v>
      </c>
      <c r="I64" s="24"/>
      <c r="J64" s="31">
        <v>27</v>
      </c>
      <c r="K64" s="31">
        <v>170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6</v>
      </c>
      <c r="E65" s="31">
        <f>5+350+5+30+5+4.5</f>
        <v>399.5</v>
      </c>
      <c r="F65" s="31">
        <v>6</v>
      </c>
      <c r="G65" s="31">
        <f>5+50+5+30+5+4.5</f>
        <v>99.5</v>
      </c>
      <c r="H65" s="83">
        <v>0</v>
      </c>
      <c r="I65" s="24"/>
      <c r="J65" s="31">
        <v>4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83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9</v>
      </c>
      <c r="E67" s="31">
        <f>15+5+5+15+6+15+30+10+10</f>
        <v>111</v>
      </c>
      <c r="F67" s="31">
        <v>9</v>
      </c>
      <c r="G67" s="31">
        <v>97</v>
      </c>
      <c r="H67" s="83">
        <v>0</v>
      </c>
      <c r="I67" s="24"/>
      <c r="J67" s="31">
        <v>34</v>
      </c>
      <c r="K67" s="31">
        <v>214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351</v>
      </c>
      <c r="D68" s="31">
        <v>1</v>
      </c>
      <c r="E68" s="31">
        <v>10</v>
      </c>
      <c r="F68" s="31">
        <v>1</v>
      </c>
      <c r="G68" s="31">
        <v>10</v>
      </c>
      <c r="H68" s="83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10</v>
      </c>
      <c r="E69" s="31">
        <f>2.5+7+13+3+5+1.5+8+12+8+10</f>
        <v>70</v>
      </c>
      <c r="F69" s="31">
        <v>10</v>
      </c>
      <c r="G69" s="31">
        <v>70</v>
      </c>
      <c r="H69" s="83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>
        <v>1</v>
      </c>
      <c r="E70" s="31">
        <v>15</v>
      </c>
      <c r="F70" s="31">
        <v>1</v>
      </c>
      <c r="G70" s="31">
        <v>15</v>
      </c>
      <c r="H70" s="83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8</v>
      </c>
      <c r="E71" s="31">
        <f>5+15+10+10+15+10+5+12</f>
        <v>82</v>
      </c>
      <c r="F71" s="31">
        <v>8</v>
      </c>
      <c r="G71" s="31">
        <v>82</v>
      </c>
      <c r="H71" s="83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83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83">
        <v>0</v>
      </c>
      <c r="I73" s="24"/>
      <c r="J73" s="31">
        <v>29</v>
      </c>
      <c r="K73" s="31">
        <v>198</v>
      </c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12</v>
      </c>
      <c r="E74" s="31">
        <f>5+10+7+5+7+15+5+15+5+4+10+10</f>
        <v>98</v>
      </c>
      <c r="F74" s="31">
        <v>12</v>
      </c>
      <c r="G74" s="31">
        <v>98</v>
      </c>
      <c r="H74" s="83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2</v>
      </c>
      <c r="E75" s="31">
        <f>3.5+5</f>
        <v>8.5</v>
      </c>
      <c r="F75" s="31">
        <v>2</v>
      </c>
      <c r="G75" s="31">
        <f>3.5+5</f>
        <v>8.5</v>
      </c>
      <c r="H75" s="83">
        <v>0</v>
      </c>
      <c r="I75" s="24"/>
      <c r="J75" s="31">
        <v>27</v>
      </c>
      <c r="K75" s="31">
        <v>197</v>
      </c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3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83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7</v>
      </c>
      <c r="E78" s="31">
        <f>10+15+7+6+7+5+12</f>
        <v>62</v>
      </c>
      <c r="F78" s="31">
        <v>7</v>
      </c>
      <c r="G78" s="31">
        <v>62</v>
      </c>
      <c r="H78" s="83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83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v>80</v>
      </c>
      <c r="H80" s="83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352</v>
      </c>
      <c r="D81" s="31">
        <v>6</v>
      </c>
      <c r="E81" s="31">
        <f>5+15+5+10+5+5</f>
        <v>45</v>
      </c>
      <c r="F81" s="31">
        <v>6</v>
      </c>
      <c r="G81" s="31">
        <v>45</v>
      </c>
      <c r="H81" s="83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83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6</v>
      </c>
      <c r="E83" s="31">
        <f>8+2.5+12+6+3+2.5</f>
        <v>34</v>
      </c>
      <c r="F83" s="31">
        <v>6</v>
      </c>
      <c r="G83" s="31">
        <v>34</v>
      </c>
      <c r="H83" s="83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357</v>
      </c>
      <c r="D84" s="31">
        <v>1</v>
      </c>
      <c r="E84" s="31">
        <v>5</v>
      </c>
      <c r="F84" s="31">
        <v>1</v>
      </c>
      <c r="G84" s="31">
        <v>5</v>
      </c>
      <c r="H84" s="83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83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3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353</v>
      </c>
      <c r="D87" s="31"/>
      <c r="E87" s="31"/>
      <c r="F87" s="31"/>
      <c r="G87" s="31"/>
      <c r="H87" s="83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354</v>
      </c>
      <c r="D88" s="31">
        <v>1</v>
      </c>
      <c r="E88" s="31">
        <v>10</v>
      </c>
      <c r="F88" s="31">
        <v>1</v>
      </c>
      <c r="G88" s="31">
        <v>10</v>
      </c>
      <c r="H88" s="83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83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355</v>
      </c>
      <c r="D90" s="31">
        <v>14</v>
      </c>
      <c r="E90" s="31">
        <f>10+12+8+40+5+7+5+12+5+8+7+25+5+5</f>
        <v>154</v>
      </c>
      <c r="F90" s="31">
        <v>14</v>
      </c>
      <c r="G90" s="31">
        <v>154</v>
      </c>
      <c r="H90" s="83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83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3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358</v>
      </c>
      <c r="D93" s="31">
        <v>1</v>
      </c>
      <c r="E93" s="31">
        <v>6</v>
      </c>
      <c r="F93" s="31">
        <v>1</v>
      </c>
      <c r="G93" s="31">
        <v>6</v>
      </c>
      <c r="H93" s="83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6</v>
      </c>
      <c r="E94" s="31">
        <f>6+15+8+10+8+15</f>
        <v>62</v>
      </c>
      <c r="F94" s="31">
        <v>6</v>
      </c>
      <c r="G94" s="31">
        <v>48</v>
      </c>
      <c r="H94" s="83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356</v>
      </c>
      <c r="D95" s="31">
        <v>1</v>
      </c>
      <c r="E95" s="31">
        <v>10</v>
      </c>
      <c r="F95" s="31">
        <v>1</v>
      </c>
      <c r="G95" s="31">
        <v>10</v>
      </c>
      <c r="H95" s="83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4</v>
      </c>
      <c r="E96" s="31">
        <f>6+7+5+5</f>
        <v>23</v>
      </c>
      <c r="F96" s="31">
        <v>4</v>
      </c>
      <c r="G96" s="31">
        <v>23</v>
      </c>
      <c r="H96" s="83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83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83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211</v>
      </c>
      <c r="E99" s="31">
        <f t="shared" si="1"/>
        <v>2503.5</v>
      </c>
      <c r="F99" s="31">
        <f t="shared" si="1"/>
        <v>211</v>
      </c>
      <c r="G99" s="31">
        <f t="shared" si="1"/>
        <v>1985.5</v>
      </c>
      <c r="H99" s="31">
        <f t="shared" si="1"/>
        <v>0</v>
      </c>
      <c r="I99" s="31">
        <f t="shared" si="1"/>
        <v>0</v>
      </c>
      <c r="J99" s="31">
        <f t="shared" si="1"/>
        <v>158</v>
      </c>
      <c r="K99" s="31">
        <f t="shared" si="1"/>
        <v>989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83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45</v>
      </c>
      <c r="E101" s="31">
        <f>4+5+13+8+160+10+5+14+10+3+5+6+8+3+10+10+12+6+6+5+3+5+10+10+10</f>
        <v>341</v>
      </c>
      <c r="F101" s="31">
        <v>25</v>
      </c>
      <c r="G101" s="31">
        <v>145</v>
      </c>
      <c r="H101" s="83">
        <v>0</v>
      </c>
      <c r="I101" s="24"/>
      <c r="J101" s="31">
        <v>15</v>
      </c>
      <c r="K101" s="31">
        <v>56</v>
      </c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36</v>
      </c>
      <c r="E102" s="31">
        <f>12+12+5+8+50+14+30+12+8+12+5+3+13+10+5+10</f>
        <v>209</v>
      </c>
      <c r="F102" s="31">
        <v>16</v>
      </c>
      <c r="G102" s="31">
        <v>120</v>
      </c>
      <c r="H102" s="83">
        <v>0</v>
      </c>
      <c r="I102" s="24"/>
      <c r="J102" s="31">
        <v>18</v>
      </c>
      <c r="K102" s="31">
        <v>80</v>
      </c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6</v>
      </c>
      <c r="E103" s="31">
        <f>5+12+5+10+10+6</f>
        <v>48</v>
      </c>
      <c r="F103" s="31">
        <v>6</v>
      </c>
      <c r="G103" s="31">
        <v>48</v>
      </c>
      <c r="H103" s="83">
        <v>0</v>
      </c>
      <c r="I103" s="24"/>
      <c r="J103" s="31">
        <v>25</v>
      </c>
      <c r="K103" s="31">
        <v>160</v>
      </c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27</v>
      </c>
      <c r="E104" s="31">
        <f>5+70+5+13+5+5+8+10+5+8+15+12+5+5+10+5+5+12+5+10+5+5+30+13+10+3+8</f>
        <v>292</v>
      </c>
      <c r="F104" s="31">
        <v>27</v>
      </c>
      <c r="G104" s="31">
        <v>292</v>
      </c>
      <c r="H104" s="83">
        <v>0</v>
      </c>
      <c r="I104" s="24"/>
      <c r="J104" s="31">
        <v>22</v>
      </c>
      <c r="K104" s="31">
        <v>154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9</v>
      </c>
      <c r="E105" s="31">
        <f>45+10+5+10+4+10+15+8+8</f>
        <v>115</v>
      </c>
      <c r="F105" s="31">
        <v>9</v>
      </c>
      <c r="G105" s="31">
        <v>115</v>
      </c>
      <c r="H105" s="83">
        <v>0</v>
      </c>
      <c r="I105" s="24"/>
      <c r="J105" s="31">
        <v>24</v>
      </c>
      <c r="K105" s="31">
        <v>140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4</v>
      </c>
      <c r="E106" s="31">
        <f>7+14.5+7+10</f>
        <v>38.5</v>
      </c>
      <c r="F106" s="31">
        <v>4</v>
      </c>
      <c r="G106" s="31">
        <v>38.5</v>
      </c>
      <c r="H106" s="83">
        <v>0</v>
      </c>
      <c r="I106" s="24"/>
      <c r="J106" s="31">
        <v>35</v>
      </c>
      <c r="K106" s="31">
        <v>180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7</v>
      </c>
      <c r="E107" s="31">
        <f>10+5+10+5+10+4+13</f>
        <v>57</v>
      </c>
      <c r="F107" s="31">
        <v>7</v>
      </c>
      <c r="G107" s="31">
        <v>57</v>
      </c>
      <c r="H107" s="83">
        <v>0</v>
      </c>
      <c r="I107" s="24"/>
      <c r="J107" s="31">
        <v>15</v>
      </c>
      <c r="K107" s="31">
        <v>72</v>
      </c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28</v>
      </c>
      <c r="E108" s="31">
        <f>50+10+5+5+5+10+5+10+13+5+7+10+5+5+5+5+11+5+15+5+7+7+5+14+5+5+15+5.5</f>
        <v>254.5</v>
      </c>
      <c r="F108" s="31">
        <v>28</v>
      </c>
      <c r="G108" s="31">
        <v>254.5</v>
      </c>
      <c r="H108" s="83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11</v>
      </c>
      <c r="E109" s="31">
        <f>6+4+5+5+3+7+7+5+7+5+7</f>
        <v>61</v>
      </c>
      <c r="F109" s="31">
        <v>11</v>
      </c>
      <c r="G109" s="31">
        <v>61</v>
      </c>
      <c r="H109" s="83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8</v>
      </c>
      <c r="E110" s="31">
        <f>1.8+1.8+1.8+7+8+8+8+8</f>
        <v>44.4</v>
      </c>
      <c r="F110" s="31">
        <v>8</v>
      </c>
      <c r="G110" s="31">
        <v>44.4</v>
      </c>
      <c r="H110" s="83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3</v>
      </c>
      <c r="E111" s="31">
        <f>7.5+10+12</f>
        <v>29.5</v>
      </c>
      <c r="F111" s="31">
        <v>3</v>
      </c>
      <c r="G111" s="31">
        <v>29.5</v>
      </c>
      <c r="H111" s="83">
        <v>0</v>
      </c>
      <c r="I111" s="24"/>
      <c r="J111" s="31">
        <v>9</v>
      </c>
      <c r="K111" s="31">
        <v>87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3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3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21</v>
      </c>
      <c r="E114" s="31">
        <f>5+5+13.5+7.3+1.1+6+7+7+7+9+5</f>
        <v>72.900000000000006</v>
      </c>
      <c r="F114" s="31">
        <v>21</v>
      </c>
      <c r="G114" s="31">
        <v>72.900000000000006</v>
      </c>
      <c r="H114" s="83">
        <v>0</v>
      </c>
      <c r="I114" s="24"/>
      <c r="J114" s="31">
        <v>41</v>
      </c>
      <c r="K114" s="31">
        <v>290</v>
      </c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4</v>
      </c>
      <c r="E115" s="31">
        <f>4+10+12+10</f>
        <v>36</v>
      </c>
      <c r="F115" s="31">
        <v>4</v>
      </c>
      <c r="G115" s="31">
        <v>36</v>
      </c>
      <c r="H115" s="83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83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3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80"/>
      <c r="E118" s="80"/>
      <c r="F118" s="80"/>
      <c r="G118" s="80"/>
      <c r="H118" s="83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0">
        <v>2</v>
      </c>
      <c r="E119" s="80">
        <f>7.5+6</f>
        <v>13.5</v>
      </c>
      <c r="F119" s="80">
        <v>2</v>
      </c>
      <c r="G119" s="80">
        <f>7.5+6</f>
        <v>13.5</v>
      </c>
      <c r="H119" s="83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0">
        <v>4</v>
      </c>
      <c r="E120" s="80">
        <f>3+5+7+15</f>
        <v>30</v>
      </c>
      <c r="F120" s="80">
        <v>4</v>
      </c>
      <c r="G120" s="80">
        <f>3+5+7+15</f>
        <v>30</v>
      </c>
      <c r="H120" s="83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0">
        <v>3</v>
      </c>
      <c r="E121" s="80">
        <f>2.5+5+5</f>
        <v>12.5</v>
      </c>
      <c r="F121" s="80">
        <v>3</v>
      </c>
      <c r="G121" s="80">
        <v>12.5</v>
      </c>
      <c r="H121" s="83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0">
        <v>5</v>
      </c>
      <c r="E122" s="80">
        <f>8+10+1.8+14+8</f>
        <v>41.8</v>
      </c>
      <c r="F122" s="80">
        <v>5</v>
      </c>
      <c r="G122" s="80">
        <v>41.8</v>
      </c>
      <c r="H122" s="83">
        <v>0</v>
      </c>
      <c r="I122" s="24"/>
      <c r="J122" s="80">
        <v>2</v>
      </c>
      <c r="K122" s="80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80">
        <v>3</v>
      </c>
      <c r="E123" s="80">
        <f>5+5+5</f>
        <v>15</v>
      </c>
      <c r="F123" s="80">
        <v>3</v>
      </c>
      <c r="G123" s="80">
        <v>15</v>
      </c>
      <c r="H123" s="83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0"/>
      <c r="E124" s="80"/>
      <c r="F124" s="80"/>
      <c r="G124" s="80"/>
      <c r="H124" s="83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0">
        <v>1</v>
      </c>
      <c r="E125" s="80">
        <v>1.8</v>
      </c>
      <c r="F125" s="80">
        <v>1</v>
      </c>
      <c r="G125" s="80">
        <v>1.8</v>
      </c>
      <c r="H125" s="83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0">
        <v>6</v>
      </c>
      <c r="E126" s="80">
        <f>15+14+13+10+6+7</f>
        <v>65</v>
      </c>
      <c r="F126" s="80">
        <v>6</v>
      </c>
      <c r="G126" s="80">
        <v>65</v>
      </c>
      <c r="H126" s="83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0">
        <v>7</v>
      </c>
      <c r="E127" s="80">
        <f>3+5+10+10+7+10+5.5</f>
        <v>50.5</v>
      </c>
      <c r="F127" s="80">
        <v>7</v>
      </c>
      <c r="G127" s="80">
        <v>50.5</v>
      </c>
      <c r="H127" s="83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0">
        <v>2</v>
      </c>
      <c r="E128" s="80">
        <f>12+7</f>
        <v>19</v>
      </c>
      <c r="F128" s="80">
        <v>2</v>
      </c>
      <c r="G128" s="80">
        <f>12+7</f>
        <v>19</v>
      </c>
      <c r="H128" s="83">
        <v>0</v>
      </c>
      <c r="I128" s="24"/>
      <c r="J128" s="31">
        <v>24</v>
      </c>
      <c r="K128" s="31">
        <v>137</v>
      </c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0">
        <v>1</v>
      </c>
      <c r="E129" s="80">
        <v>3</v>
      </c>
      <c r="F129" s="80">
        <v>1</v>
      </c>
      <c r="G129" s="80">
        <v>3</v>
      </c>
      <c r="H129" s="83">
        <v>0</v>
      </c>
      <c r="I129" s="24"/>
      <c r="J129" s="31">
        <v>37</v>
      </c>
      <c r="K129" s="31">
        <v>201</v>
      </c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0"/>
      <c r="E130" s="80"/>
      <c r="F130" s="80"/>
      <c r="G130" s="80"/>
      <c r="H130" s="83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0"/>
      <c r="E131" s="80"/>
      <c r="F131" s="80"/>
      <c r="G131" s="80"/>
      <c r="H131" s="83">
        <v>0</v>
      </c>
      <c r="I131" s="24"/>
      <c r="J131" s="31">
        <v>16</v>
      </c>
      <c r="K131" s="31">
        <v>87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0">
        <v>2</v>
      </c>
      <c r="E132" s="80">
        <f>3+10</f>
        <v>13</v>
      </c>
      <c r="F132" s="80">
        <v>2</v>
      </c>
      <c r="G132" s="80">
        <f>3+10</f>
        <v>13</v>
      </c>
      <c r="H132" s="83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0">
        <v>2</v>
      </c>
      <c r="E133" s="80">
        <f>15+3</f>
        <v>18</v>
      </c>
      <c r="F133" s="80">
        <v>2</v>
      </c>
      <c r="G133" s="80">
        <v>18</v>
      </c>
      <c r="H133" s="83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80"/>
      <c r="E134" s="80"/>
      <c r="F134" s="80"/>
      <c r="G134" s="80"/>
      <c r="H134" s="83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81"/>
      <c r="E135" s="81"/>
      <c r="F135" s="81"/>
      <c r="G135" s="81"/>
      <c r="H135" s="83">
        <v>0</v>
      </c>
      <c r="I135" s="61"/>
      <c r="J135" s="61"/>
      <c r="K135" s="6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0"/>
      <c r="E136" s="80"/>
      <c r="F136" s="80"/>
      <c r="G136" s="80"/>
      <c r="H136" s="83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0"/>
      <c r="E137" s="80"/>
      <c r="F137" s="80"/>
      <c r="G137" s="80"/>
      <c r="H137" s="83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0"/>
      <c r="E138" s="80"/>
      <c r="F138" s="80"/>
      <c r="G138" s="80"/>
      <c r="H138" s="83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0">
        <v>11</v>
      </c>
      <c r="E139" s="80">
        <f>8+14+13+3+5+12+5+5+5+13+8</f>
        <v>91</v>
      </c>
      <c r="F139" s="80">
        <v>11</v>
      </c>
      <c r="G139" s="80">
        <v>91</v>
      </c>
      <c r="H139" s="83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0">
        <v>3</v>
      </c>
      <c r="E140" s="80">
        <f>12+3+15</f>
        <v>30</v>
      </c>
      <c r="F140" s="80">
        <v>3</v>
      </c>
      <c r="G140" s="80">
        <v>30</v>
      </c>
      <c r="H140" s="83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0"/>
      <c r="E141" s="80"/>
      <c r="F141" s="80"/>
      <c r="G141" s="80"/>
      <c r="H141" s="83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0">
        <v>3</v>
      </c>
      <c r="E142" s="80">
        <f>14+12+8</f>
        <v>34</v>
      </c>
      <c r="F142" s="80">
        <v>3</v>
      </c>
      <c r="G142" s="80">
        <f>14+12+8</f>
        <v>34</v>
      </c>
      <c r="H142" s="83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80">
        <v>1</v>
      </c>
      <c r="E143" s="80">
        <v>12</v>
      </c>
      <c r="F143" s="80">
        <v>1</v>
      </c>
      <c r="G143" s="80">
        <v>12</v>
      </c>
      <c r="H143" s="83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80">
        <v>17</v>
      </c>
      <c r="E144" s="80">
        <f>2+4.2+13+2.5+5+2.5+2.5+2.5+3+4+2+1.5+13+3+5+3.5+5.5</f>
        <v>74.7</v>
      </c>
      <c r="F144" s="80">
        <v>17</v>
      </c>
      <c r="G144" s="80">
        <v>74.7</v>
      </c>
      <c r="H144" s="83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80">
        <v>4</v>
      </c>
      <c r="E145" s="80">
        <f>5+6+4+8</f>
        <v>23</v>
      </c>
      <c r="F145" s="80">
        <v>4</v>
      </c>
      <c r="G145" s="80">
        <v>23</v>
      </c>
      <c r="H145" s="83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0">
        <v>3</v>
      </c>
      <c r="E146" s="80">
        <f>3+3+2.5</f>
        <v>8.5</v>
      </c>
      <c r="F146" s="80">
        <v>3</v>
      </c>
      <c r="G146" s="80">
        <v>8.5</v>
      </c>
      <c r="H146" s="83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1">
        <v>11</v>
      </c>
      <c r="E147" s="81">
        <f>14.5+5+13+10+5+10+4+13+15+5+8</f>
        <v>102.5</v>
      </c>
      <c r="F147" s="81">
        <v>11</v>
      </c>
      <c r="G147" s="81">
        <v>102.5</v>
      </c>
      <c r="H147" s="83">
        <v>0</v>
      </c>
      <c r="I147" s="61"/>
      <c r="J147" s="61"/>
      <c r="K147" s="6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0">
        <v>1</v>
      </c>
      <c r="E148" s="80">
        <v>3</v>
      </c>
      <c r="F148" s="80">
        <v>1</v>
      </c>
      <c r="G148" s="80">
        <v>3</v>
      </c>
      <c r="H148" s="83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0">
        <v>1</v>
      </c>
      <c r="E149" s="80">
        <v>5</v>
      </c>
      <c r="F149" s="80">
        <v>1</v>
      </c>
      <c r="G149" s="80">
        <v>5</v>
      </c>
      <c r="H149" s="83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80">
        <f>SUM(D101:D149)</f>
        <v>304</v>
      </c>
      <c r="E150" s="80">
        <f t="shared" ref="E150:Q150" si="2">SUM(E101:E149)</f>
        <v>2283.6</v>
      </c>
      <c r="F150" s="80">
        <f t="shared" si="2"/>
        <v>264</v>
      </c>
      <c r="G150" s="80">
        <f t="shared" si="2"/>
        <v>1998.6000000000001</v>
      </c>
      <c r="H150" s="80">
        <f t="shared" si="2"/>
        <v>0</v>
      </c>
      <c r="I150" s="80">
        <f t="shared" si="2"/>
        <v>0</v>
      </c>
      <c r="J150" s="80">
        <f t="shared" si="2"/>
        <v>287</v>
      </c>
      <c r="K150" s="80">
        <f t="shared" si="2"/>
        <v>1688</v>
      </c>
      <c r="L150" s="80">
        <f t="shared" si="2"/>
        <v>0</v>
      </c>
      <c r="M150" s="80">
        <f t="shared" si="2"/>
        <v>0</v>
      </c>
      <c r="N150" s="80">
        <f t="shared" si="2"/>
        <v>0</v>
      </c>
      <c r="O150" s="80">
        <f t="shared" si="2"/>
        <v>0</v>
      </c>
      <c r="P150" s="80">
        <f t="shared" si="2"/>
        <v>0</v>
      </c>
      <c r="Q150" s="80">
        <f t="shared" si="2"/>
        <v>0</v>
      </c>
    </row>
    <row r="151" spans="1:17" ht="15" x14ac:dyDescent="0.25">
      <c r="A151" s="18"/>
      <c r="B151" s="18"/>
      <c r="C151" s="63" t="s">
        <v>250</v>
      </c>
      <c r="D151" s="31"/>
      <c r="E151" s="31"/>
      <c r="F151" s="31"/>
      <c r="G151" s="31"/>
      <c r="H151" s="83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74</v>
      </c>
      <c r="E152" s="31">
        <f>5+4+10+5+5+15+5+6+5+6+6+5+3+10+15+15</f>
        <v>120</v>
      </c>
      <c r="F152" s="31">
        <v>16</v>
      </c>
      <c r="G152" s="31">
        <v>74</v>
      </c>
      <c r="H152" s="83">
        <v>0</v>
      </c>
      <c r="I152" s="24"/>
      <c r="J152" s="31">
        <v>24</v>
      </c>
      <c r="K152" s="31">
        <v>186</v>
      </c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45</v>
      </c>
      <c r="E153" s="31">
        <v>120</v>
      </c>
      <c r="F153" s="31">
        <v>5</v>
      </c>
      <c r="G153" s="31">
        <v>43</v>
      </c>
      <c r="H153" s="83">
        <v>0</v>
      </c>
      <c r="I153" s="24"/>
      <c r="J153" s="31">
        <v>12</v>
      </c>
      <c r="K153" s="31">
        <v>96</v>
      </c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346</v>
      </c>
      <c r="D154" s="31"/>
      <c r="E154" s="31"/>
      <c r="F154" s="31"/>
      <c r="G154" s="31"/>
      <c r="H154" s="83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>
        <v>1</v>
      </c>
      <c r="E155" s="31">
        <v>15</v>
      </c>
      <c r="F155" s="31">
        <v>1</v>
      </c>
      <c r="G155" s="31">
        <v>15</v>
      </c>
      <c r="H155" s="83">
        <v>0</v>
      </c>
      <c r="I155" s="24"/>
      <c r="J155" s="31">
        <v>1</v>
      </c>
      <c r="K155" s="31">
        <v>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3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83">
        <v>0</v>
      </c>
      <c r="I157" s="24"/>
      <c r="J157" s="31">
        <v>3</v>
      </c>
      <c r="K157" s="31">
        <v>18</v>
      </c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61"/>
      <c r="E158" s="61"/>
      <c r="F158" s="61"/>
      <c r="G158" s="61"/>
      <c r="H158" s="83">
        <v>0</v>
      </c>
      <c r="I158" s="61"/>
      <c r="J158" s="61"/>
      <c r="K158" s="6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83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3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3">
        <v>0</v>
      </c>
      <c r="I161" s="24"/>
      <c r="J161" s="31">
        <v>6</v>
      </c>
      <c r="K161" s="31">
        <v>36</v>
      </c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3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83">
        <v>0</v>
      </c>
      <c r="I163" s="24"/>
      <c r="J163" s="31">
        <v>8</v>
      </c>
      <c r="K163" s="31">
        <v>48</v>
      </c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11</v>
      </c>
      <c r="F164" s="31">
        <v>1</v>
      </c>
      <c r="G164" s="31">
        <v>11</v>
      </c>
      <c r="H164" s="83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347</v>
      </c>
      <c r="D165" s="31"/>
      <c r="E165" s="31"/>
      <c r="F165" s="31"/>
      <c r="G165" s="31"/>
      <c r="H165" s="83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8</v>
      </c>
      <c r="E166" s="31">
        <f>5+15+8+8+10+8+8+8</f>
        <v>70</v>
      </c>
      <c r="F166" s="31">
        <v>8</v>
      </c>
      <c r="G166" s="31">
        <v>70</v>
      </c>
      <c r="H166" s="83">
        <v>0</v>
      </c>
      <c r="I166" s="24"/>
      <c r="J166" s="31">
        <v>15</v>
      </c>
      <c r="K166" s="31">
        <v>49</v>
      </c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6+10+8+10</f>
        <v>34</v>
      </c>
      <c r="F167" s="31">
        <v>4</v>
      </c>
      <c r="G167" s="31">
        <v>34</v>
      </c>
      <c r="H167" s="83">
        <v>0</v>
      </c>
      <c r="I167" s="24"/>
      <c r="J167" s="31">
        <v>6</v>
      </c>
      <c r="K167" s="31">
        <v>46</v>
      </c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83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83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61"/>
      <c r="E170" s="61"/>
      <c r="F170" s="61"/>
      <c r="G170" s="61"/>
      <c r="H170" s="83">
        <v>0</v>
      </c>
      <c r="I170" s="61"/>
      <c r="J170" s="61"/>
      <c r="K170" s="6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10</v>
      </c>
      <c r="E171" s="31">
        <f>5+5+5+3+3+3+15+5+5+5</f>
        <v>54</v>
      </c>
      <c r="F171" s="31">
        <v>10</v>
      </c>
      <c r="G171" s="31">
        <v>54</v>
      </c>
      <c r="H171" s="83">
        <v>0</v>
      </c>
      <c r="I171" s="61"/>
      <c r="J171" s="31">
        <v>31</v>
      </c>
      <c r="K171" s="31">
        <v>99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83">
        <v>0</v>
      </c>
      <c r="I172" s="61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/>
      <c r="E173" s="31"/>
      <c r="F173" s="31"/>
      <c r="G173" s="31"/>
      <c r="H173" s="83">
        <v>0</v>
      </c>
      <c r="I173" s="61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83">
        <v>0</v>
      </c>
      <c r="I174" s="61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349</v>
      </c>
      <c r="D175" s="31">
        <v>15</v>
      </c>
      <c r="E175" s="31">
        <f>15+10+15+15+10+15+10+15+10+10</f>
        <v>125</v>
      </c>
      <c r="F175" s="31">
        <v>10</v>
      </c>
      <c r="G175" s="31">
        <v>78</v>
      </c>
      <c r="H175" s="83">
        <v>0</v>
      </c>
      <c r="I175" s="61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2</v>
      </c>
      <c r="E176" s="31">
        <f>8+7</f>
        <v>15</v>
      </c>
      <c r="F176" s="31">
        <v>2</v>
      </c>
      <c r="G176" s="31">
        <v>15</v>
      </c>
      <c r="H176" s="83">
        <v>0</v>
      </c>
      <c r="I176" s="61"/>
      <c r="J176" s="31">
        <v>2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v>15</v>
      </c>
      <c r="F177" s="31">
        <v>1</v>
      </c>
      <c r="G177" s="31">
        <v>15</v>
      </c>
      <c r="H177" s="83">
        <v>0</v>
      </c>
      <c r="I177" s="61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83">
        <v>0</v>
      </c>
      <c r="I178" s="61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3</v>
      </c>
      <c r="E179" s="31">
        <f>15+12+9</f>
        <v>36</v>
      </c>
      <c r="F179" s="31">
        <v>3</v>
      </c>
      <c r="G179" s="31">
        <v>36</v>
      </c>
      <c r="H179" s="83">
        <v>0</v>
      </c>
      <c r="I179" s="61"/>
      <c r="J179" s="31">
        <v>3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83">
        <v>0</v>
      </c>
      <c r="I180" s="61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8</v>
      </c>
      <c r="E181" s="31">
        <f>15+4+10+8+8+15+15+8</f>
        <v>83</v>
      </c>
      <c r="F181" s="31">
        <v>8</v>
      </c>
      <c r="G181" s="31">
        <v>83</v>
      </c>
      <c r="H181" s="83">
        <v>0</v>
      </c>
      <c r="I181" s="61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177</v>
      </c>
      <c r="E182" s="31">
        <f t="shared" ref="E182:Q182" si="3">SUM(E152:E181)</f>
        <v>746</v>
      </c>
      <c r="F182" s="31">
        <f t="shared" si="3"/>
        <v>74</v>
      </c>
      <c r="G182" s="31">
        <f t="shared" si="3"/>
        <v>576</v>
      </c>
      <c r="H182" s="31">
        <f t="shared" si="3"/>
        <v>0</v>
      </c>
      <c r="I182" s="31">
        <f t="shared" si="3"/>
        <v>0</v>
      </c>
      <c r="J182" s="31">
        <f t="shared" si="3"/>
        <v>111</v>
      </c>
      <c r="K182" s="31">
        <f t="shared" si="3"/>
        <v>607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83">
        <v>0</v>
      </c>
      <c r="I183" s="61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99">
        <v>70</v>
      </c>
      <c r="E184" s="99">
        <v>180</v>
      </c>
      <c r="F184" s="31">
        <v>12</v>
      </c>
      <c r="G184" s="31">
        <v>60</v>
      </c>
      <c r="H184" s="83">
        <v>0</v>
      </c>
      <c r="I184" s="61"/>
      <c r="J184" s="31">
        <v>27</v>
      </c>
      <c r="K184" s="31">
        <v>150</v>
      </c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99">
        <v>48</v>
      </c>
      <c r="E185" s="99">
        <v>98</v>
      </c>
      <c r="F185" s="31">
        <v>8</v>
      </c>
      <c r="G185" s="31">
        <v>54</v>
      </c>
      <c r="H185" s="83">
        <v>0</v>
      </c>
      <c r="I185" s="61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99">
        <v>5</v>
      </c>
      <c r="E186" s="99">
        <v>75</v>
      </c>
      <c r="F186" s="31">
        <v>5</v>
      </c>
      <c r="G186" s="31">
        <v>48</v>
      </c>
      <c r="H186" s="83">
        <v>0</v>
      </c>
      <c r="I186" s="61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99">
        <v>8</v>
      </c>
      <c r="E187" s="99">
        <v>80</v>
      </c>
      <c r="F187" s="31">
        <v>7</v>
      </c>
      <c r="G187" s="31">
        <v>45</v>
      </c>
      <c r="H187" s="83">
        <v>0</v>
      </c>
      <c r="I187" s="61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99">
        <v>9</v>
      </c>
      <c r="E188" s="99">
        <v>93</v>
      </c>
      <c r="F188" s="31">
        <v>7</v>
      </c>
      <c r="G188" s="31">
        <v>65</v>
      </c>
      <c r="H188" s="83">
        <v>0</v>
      </c>
      <c r="I188" s="61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99"/>
      <c r="E189" s="99"/>
      <c r="F189" s="31"/>
      <c r="G189" s="31"/>
      <c r="H189" s="83">
        <v>0</v>
      </c>
      <c r="I189" s="61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99">
        <v>11</v>
      </c>
      <c r="E190" s="99">
        <v>99.5</v>
      </c>
      <c r="F190" s="31">
        <v>7</v>
      </c>
      <c r="G190" s="31">
        <v>55</v>
      </c>
      <c r="H190" s="83">
        <v>0</v>
      </c>
      <c r="I190" s="61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99">
        <v>4</v>
      </c>
      <c r="E191" s="99">
        <v>30</v>
      </c>
      <c r="F191" s="31">
        <v>3</v>
      </c>
      <c r="G191" s="31">
        <v>30</v>
      </c>
      <c r="H191" s="83">
        <v>0</v>
      </c>
      <c r="I191" s="61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155</v>
      </c>
      <c r="E192" s="31">
        <f t="shared" ref="E192:K192" si="4">SUM(E184:E191)</f>
        <v>655.5</v>
      </c>
      <c r="F192" s="31">
        <f t="shared" si="4"/>
        <v>49</v>
      </c>
      <c r="G192" s="31">
        <f t="shared" si="4"/>
        <v>357</v>
      </c>
      <c r="H192" s="83">
        <v>0</v>
      </c>
      <c r="I192" s="31">
        <f t="shared" si="4"/>
        <v>0</v>
      </c>
      <c r="J192" s="31">
        <f t="shared" si="4"/>
        <v>27</v>
      </c>
      <c r="K192" s="31">
        <f t="shared" si="4"/>
        <v>150</v>
      </c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83">
        <v>0</v>
      </c>
      <c r="I193" s="61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3</v>
      </c>
      <c r="E194" s="31">
        <f>15+7+10</f>
        <v>32</v>
      </c>
      <c r="F194" s="31">
        <v>3</v>
      </c>
      <c r="G194" s="31">
        <v>32</v>
      </c>
      <c r="H194" s="83">
        <v>0</v>
      </c>
      <c r="I194" s="61"/>
      <c r="J194" s="31">
        <v>13</v>
      </c>
      <c r="K194" s="31">
        <v>98</v>
      </c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3">
        <v>0</v>
      </c>
      <c r="I195" s="61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1</v>
      </c>
      <c r="E196" s="31">
        <v>30</v>
      </c>
      <c r="F196" s="31">
        <v>1</v>
      </c>
      <c r="G196" s="31">
        <v>30</v>
      </c>
      <c r="H196" s="83">
        <v>0</v>
      </c>
      <c r="I196" s="61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3">
        <v>0</v>
      </c>
      <c r="I197" s="61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3</v>
      </c>
      <c r="E198" s="31">
        <f>15+10+3</f>
        <v>28</v>
      </c>
      <c r="F198" s="31">
        <v>3</v>
      </c>
      <c r="G198" s="31">
        <f>15+10+3</f>
        <v>28</v>
      </c>
      <c r="H198" s="83">
        <v>0</v>
      </c>
      <c r="I198" s="61"/>
      <c r="J198" s="31">
        <v>9</v>
      </c>
      <c r="K198" s="31">
        <v>82</v>
      </c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7</v>
      </c>
      <c r="E199" s="31">
        <f>SUM(E194:E198)</f>
        <v>90</v>
      </c>
      <c r="F199" s="31">
        <f>SUM(F194:F198)</f>
        <v>7</v>
      </c>
      <c r="G199" s="31">
        <f>SUM(G194:G198)</f>
        <v>90</v>
      </c>
      <c r="H199" s="83">
        <v>0</v>
      </c>
      <c r="I199" s="31">
        <f>SUM(I194:I198)</f>
        <v>0</v>
      </c>
      <c r="J199" s="31">
        <f>SUM(J194:J198)</f>
        <v>22</v>
      </c>
      <c r="K199" s="31">
        <v>140</v>
      </c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83">
        <v>0</v>
      </c>
      <c r="I200" s="61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>
        <v>25</v>
      </c>
      <c r="E201" s="31">
        <v>130</v>
      </c>
      <c r="F201" s="31">
        <v>1</v>
      </c>
      <c r="G201" s="31">
        <v>5</v>
      </c>
      <c r="H201" s="83">
        <v>0</v>
      </c>
      <c r="I201" s="61"/>
      <c r="J201" s="31">
        <v>48</v>
      </c>
      <c r="K201" s="31">
        <v>260</v>
      </c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83">
        <v>0</v>
      </c>
      <c r="I202" s="61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>
        <v>30</v>
      </c>
      <c r="E203" s="31">
        <v>120</v>
      </c>
      <c r="F203" s="31">
        <v>1</v>
      </c>
      <c r="G203" s="31">
        <v>29</v>
      </c>
      <c r="H203" s="83">
        <v>0</v>
      </c>
      <c r="I203" s="61"/>
      <c r="J203" s="31">
        <v>16</v>
      </c>
      <c r="K203" s="31">
        <v>145</v>
      </c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83">
        <v>0</v>
      </c>
      <c r="I204" s="61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38</v>
      </c>
      <c r="E205" s="31">
        <v>340</v>
      </c>
      <c r="F205" s="31">
        <v>18</v>
      </c>
      <c r="G205" s="31">
        <v>69</v>
      </c>
      <c r="H205" s="83">
        <v>0</v>
      </c>
      <c r="I205" s="61"/>
      <c r="J205" s="31">
        <v>36</v>
      </c>
      <c r="K205" s="31">
        <v>245</v>
      </c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6</v>
      </c>
      <c r="E206" s="31">
        <f>10+5+5+5+5+5</f>
        <v>35</v>
      </c>
      <c r="F206" s="31">
        <v>6</v>
      </c>
      <c r="G206" s="31">
        <v>35</v>
      </c>
      <c r="H206" s="83">
        <v>0</v>
      </c>
      <c r="I206" s="61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83">
        <v>0</v>
      </c>
      <c r="I207" s="61"/>
      <c r="J207" s="31">
        <v>15</v>
      </c>
      <c r="K207" s="31">
        <v>50</v>
      </c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5</v>
      </c>
      <c r="E208" s="31">
        <f>13+15+13+8+6</f>
        <v>55</v>
      </c>
      <c r="F208" s="31">
        <v>5</v>
      </c>
      <c r="G208" s="31">
        <v>55</v>
      </c>
      <c r="H208" s="83">
        <v>0</v>
      </c>
      <c r="I208" s="61"/>
      <c r="J208" s="31">
        <v>15</v>
      </c>
      <c r="K208" s="31">
        <v>65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2</v>
      </c>
      <c r="E209" s="31">
        <f>10+15</f>
        <v>25</v>
      </c>
      <c r="F209" s="31">
        <v>2</v>
      </c>
      <c r="G209" s="31">
        <v>25</v>
      </c>
      <c r="H209" s="83">
        <v>0</v>
      </c>
      <c r="I209" s="61"/>
      <c r="J209" s="31">
        <v>17</v>
      </c>
      <c r="K209" s="31">
        <v>69</v>
      </c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83">
        <v>0</v>
      </c>
      <c r="I210" s="61"/>
      <c r="J210" s="31">
        <v>43</v>
      </c>
      <c r="K210" s="31">
        <v>223</v>
      </c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83">
        <v>0</v>
      </c>
      <c r="I211" s="61"/>
      <c r="J211" s="31">
        <v>13</v>
      </c>
      <c r="K211" s="31">
        <v>98</v>
      </c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/>
      <c r="E212" s="31"/>
      <c r="F212" s="31"/>
      <c r="G212" s="31"/>
      <c r="H212" s="83">
        <v>0</v>
      </c>
      <c r="I212" s="61"/>
      <c r="J212" s="31">
        <v>15</v>
      </c>
      <c r="K212" s="31">
        <v>70</v>
      </c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1</v>
      </c>
      <c r="E213" s="31">
        <v>20</v>
      </c>
      <c r="F213" s="31">
        <v>1</v>
      </c>
      <c r="G213" s="31">
        <v>20</v>
      </c>
      <c r="H213" s="83">
        <v>0</v>
      </c>
      <c r="I213" s="61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83">
        <v>0</v>
      </c>
      <c r="I214" s="61"/>
      <c r="J214" s="31">
        <v>19</v>
      </c>
      <c r="K214" s="31">
        <v>145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1</v>
      </c>
      <c r="E215" s="31">
        <v>15</v>
      </c>
      <c r="F215" s="31">
        <v>1</v>
      </c>
      <c r="G215" s="31">
        <v>15</v>
      </c>
      <c r="H215" s="83">
        <v>0</v>
      </c>
      <c r="I215" s="61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>
        <v>1</v>
      </c>
      <c r="E216" s="31">
        <v>7</v>
      </c>
      <c r="F216" s="31">
        <v>1</v>
      </c>
      <c r="G216" s="31">
        <v>7</v>
      </c>
      <c r="H216" s="83">
        <v>0</v>
      </c>
      <c r="I216" s="61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/>
      <c r="E217" s="31"/>
      <c r="F217" s="31"/>
      <c r="G217" s="31"/>
      <c r="H217" s="83">
        <v>0</v>
      </c>
      <c r="I217" s="61"/>
      <c r="J217" s="31">
        <v>18</v>
      </c>
      <c r="K217" s="31">
        <v>56</v>
      </c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2</v>
      </c>
      <c r="E218" s="31">
        <f>45+50</f>
        <v>95</v>
      </c>
      <c r="F218" s="31">
        <v>2</v>
      </c>
      <c r="G218" s="31">
        <v>30</v>
      </c>
      <c r="H218" s="83">
        <v>0</v>
      </c>
      <c r="I218" s="61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83">
        <v>0</v>
      </c>
      <c r="I219" s="61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/>
      <c r="E220" s="31"/>
      <c r="F220" s="31"/>
      <c r="G220" s="31"/>
      <c r="H220" s="83">
        <v>0</v>
      </c>
      <c r="I220" s="61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15</v>
      </c>
      <c r="E221" s="31">
        <v>290</v>
      </c>
      <c r="F221" s="31">
        <v>10</v>
      </c>
      <c r="G221" s="31">
        <v>70</v>
      </c>
      <c r="H221" s="83">
        <v>0</v>
      </c>
      <c r="I221" s="61"/>
      <c r="J221" s="31">
        <v>3</v>
      </c>
      <c r="K221" s="31">
        <v>10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v>45</v>
      </c>
      <c r="H222" s="83">
        <v>0</v>
      </c>
      <c r="I222" s="61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2</v>
      </c>
      <c r="E223" s="31">
        <f>13+13</f>
        <v>26</v>
      </c>
      <c r="F223" s="31">
        <v>2</v>
      </c>
      <c r="G223" s="31">
        <v>16</v>
      </c>
      <c r="H223" s="83">
        <v>0</v>
      </c>
      <c r="I223" s="61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/>
      <c r="E224" s="31"/>
      <c r="F224" s="31"/>
      <c r="G224" s="31"/>
      <c r="H224" s="83">
        <v>0</v>
      </c>
      <c r="I224" s="61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83">
        <v>0</v>
      </c>
      <c r="I225" s="61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/>
      <c r="E226" s="31"/>
      <c r="F226" s="31"/>
      <c r="G226" s="31"/>
      <c r="H226" s="83">
        <v>0</v>
      </c>
      <c r="I226" s="61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83">
        <v>0</v>
      </c>
      <c r="I227" s="61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83">
        <v>0</v>
      </c>
      <c r="I228" s="61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10</v>
      </c>
      <c r="E229" s="31">
        <v>201</v>
      </c>
      <c r="F229" s="31">
        <v>5</v>
      </c>
      <c r="G229" s="31">
        <v>75</v>
      </c>
      <c r="H229" s="83">
        <v>0</v>
      </c>
      <c r="I229" s="61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/>
      <c r="E230" s="31"/>
      <c r="F230" s="31"/>
      <c r="G230" s="31"/>
      <c r="H230" s="83">
        <v>0</v>
      </c>
      <c r="I230" s="61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4</v>
      </c>
      <c r="E231" s="31">
        <f>5+5+6</f>
        <v>16</v>
      </c>
      <c r="F231" s="31">
        <v>4</v>
      </c>
      <c r="G231" s="31">
        <v>16</v>
      </c>
      <c r="H231" s="83">
        <v>0</v>
      </c>
      <c r="I231" s="61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83">
        <v>0</v>
      </c>
      <c r="I232" s="61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/>
      <c r="E233" s="31"/>
      <c r="F233" s="31"/>
      <c r="G233" s="31"/>
      <c r="H233" s="83">
        <v>0</v>
      </c>
      <c r="I233" s="61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/>
      <c r="E234" s="31"/>
      <c r="F234" s="31"/>
      <c r="G234" s="31"/>
      <c r="H234" s="83">
        <v>0</v>
      </c>
      <c r="I234" s="61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</v>
      </c>
      <c r="E235" s="31">
        <v>15</v>
      </c>
      <c r="F235" s="31">
        <v>1</v>
      </c>
      <c r="G235" s="31">
        <v>15</v>
      </c>
      <c r="H235" s="83">
        <v>0</v>
      </c>
      <c r="I235" s="61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83">
        <v>0</v>
      </c>
      <c r="I236" s="61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30</v>
      </c>
      <c r="E237" s="31">
        <v>450</v>
      </c>
      <c r="F237" s="31">
        <v>15</v>
      </c>
      <c r="G237" s="31">
        <v>65</v>
      </c>
      <c r="H237" s="83">
        <v>0</v>
      </c>
      <c r="I237" s="61"/>
      <c r="J237" s="31">
        <v>9</v>
      </c>
      <c r="K237" s="31">
        <v>43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83">
        <v>0</v>
      </c>
      <c r="I238" s="61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359</v>
      </c>
      <c r="D239" s="31">
        <v>1</v>
      </c>
      <c r="E239" s="31">
        <v>8</v>
      </c>
      <c r="F239" s="31">
        <v>1</v>
      </c>
      <c r="G239" s="31">
        <v>8</v>
      </c>
      <c r="H239" s="83">
        <v>0</v>
      </c>
      <c r="I239" s="61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8</v>
      </c>
      <c r="E240" s="31">
        <f>8+10+20+8+15+10+15+15</f>
        <v>101</v>
      </c>
      <c r="F240" s="31">
        <v>8</v>
      </c>
      <c r="G240" s="31">
        <v>79</v>
      </c>
      <c r="H240" s="83">
        <v>0</v>
      </c>
      <c r="I240" s="61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203</v>
      </c>
      <c r="E241" s="31">
        <f t="shared" ref="E241" si="5">SUM(E201:E240)</f>
        <v>2161.5</v>
      </c>
      <c r="F241" s="31">
        <f t="shared" ref="F241:Q241" si="6">SUM(F201:F240)</f>
        <v>105</v>
      </c>
      <c r="G241" s="31">
        <f t="shared" si="6"/>
        <v>831.5</v>
      </c>
      <c r="H241" s="31">
        <f t="shared" si="6"/>
        <v>0</v>
      </c>
      <c r="I241" s="31">
        <f t="shared" si="6"/>
        <v>0</v>
      </c>
      <c r="J241" s="31">
        <f t="shared" si="6"/>
        <v>267</v>
      </c>
      <c r="K241" s="31">
        <f t="shared" si="6"/>
        <v>1479</v>
      </c>
      <c r="L241" s="31">
        <f t="shared" si="6"/>
        <v>0</v>
      </c>
      <c r="M241" s="31">
        <f t="shared" si="6"/>
        <v>0</v>
      </c>
      <c r="N241" s="31">
        <f t="shared" si="6"/>
        <v>0</v>
      </c>
      <c r="O241" s="31">
        <f t="shared" si="6"/>
        <v>0</v>
      </c>
      <c r="P241" s="31">
        <f t="shared" si="6"/>
        <v>0</v>
      </c>
      <c r="Q241" s="31">
        <f t="shared" si="6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7">SUM(D241+D199+D192+D182+D150+D99+D61)</f>
        <v>1413</v>
      </c>
      <c r="E242" s="36">
        <f t="shared" si="7"/>
        <v>11409.4</v>
      </c>
      <c r="F242" s="36">
        <f t="shared" si="7"/>
        <v>973</v>
      </c>
      <c r="G242" s="36">
        <f t="shared" si="7"/>
        <v>7680.3</v>
      </c>
      <c r="H242" s="36">
        <f t="shared" si="7"/>
        <v>0</v>
      </c>
      <c r="I242" s="36">
        <f t="shared" si="7"/>
        <v>0</v>
      </c>
      <c r="J242" s="36">
        <f t="shared" si="7"/>
        <v>1596</v>
      </c>
      <c r="K242" s="36">
        <f t="shared" si="7"/>
        <v>10823</v>
      </c>
      <c r="L242" s="36">
        <f t="shared" si="7"/>
        <v>0</v>
      </c>
      <c r="M242" s="36">
        <f t="shared" si="7"/>
        <v>0</v>
      </c>
      <c r="N242" s="36">
        <f t="shared" si="7"/>
        <v>0</v>
      </c>
      <c r="O242" s="36">
        <f t="shared" si="7"/>
        <v>0</v>
      </c>
      <c r="P242" s="36">
        <f t="shared" si="7"/>
        <v>0</v>
      </c>
      <c r="Q242" s="36">
        <f t="shared" si="7"/>
        <v>0</v>
      </c>
    </row>
    <row r="243" spans="1:17" x14ac:dyDescent="0.2">
      <c r="A243" s="10" t="s">
        <v>10</v>
      </c>
      <c r="B243" s="62" t="s">
        <v>11</v>
      </c>
      <c r="D243" s="37">
        <f t="shared" ref="D243" si="8">SUM(D242:D242)</f>
        <v>1413</v>
      </c>
      <c r="E243" s="38">
        <f t="shared" ref="E243" si="9">SUM(E242:E242)</f>
        <v>11409.4</v>
      </c>
      <c r="F243" s="38">
        <f t="shared" ref="F243:Q243" si="10">SUM(F242:F242)</f>
        <v>973</v>
      </c>
      <c r="G243" s="38">
        <f t="shared" si="10"/>
        <v>7680.3</v>
      </c>
      <c r="H243" s="38">
        <f t="shared" si="10"/>
        <v>0</v>
      </c>
      <c r="I243" s="38">
        <f t="shared" si="10"/>
        <v>0</v>
      </c>
      <c r="J243" s="38">
        <f t="shared" si="10"/>
        <v>1596</v>
      </c>
      <c r="K243" s="38">
        <f t="shared" si="10"/>
        <v>10823</v>
      </c>
      <c r="L243" s="38">
        <f t="shared" si="10"/>
        <v>0</v>
      </c>
      <c r="M243" s="38">
        <f t="shared" si="10"/>
        <v>0</v>
      </c>
      <c r="N243" s="38">
        <f t="shared" si="10"/>
        <v>0</v>
      </c>
      <c r="O243" s="38">
        <f t="shared" si="10"/>
        <v>0</v>
      </c>
      <c r="P243" s="38">
        <f t="shared" si="10"/>
        <v>0</v>
      </c>
      <c r="Q243" s="38">
        <f t="shared" si="10"/>
        <v>0</v>
      </c>
    </row>
    <row r="245" spans="1:17" x14ac:dyDescent="0.2">
      <c r="G245" s="79"/>
    </row>
  </sheetData>
  <autoFilter ref="C18:C243"/>
  <customSheetViews>
    <customSheetView guid="{4505D4E7-9021-4C26-8DF2-A0EA40644329}" scale="85" showAutoFilter="1" hiddenRows="1" topLeftCell="C1">
      <pane ySplit="16" topLeftCell="A242" activePane="bottomLeft" state="frozen"/>
      <selection pane="bottomLeft" activeCell="C246" sqref="A246:XFD262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C1">
      <pane ySplit="16" topLeftCell="A242" activePane="bottomLeft" state="frozen"/>
      <selection pane="bottomLeft" activeCell="J249" sqref="J249:K250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4505D4E7-9021-4C26-8DF2-A0EA4064432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4505D4E7-9021-4C26-8DF2-A0EA4064432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4505D4E7-9021-4C26-8DF2-A0EA4064432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сентябрь 2014г</vt:lpstr>
      <vt:lpstr>сентябрь 2014г. по 6-10</vt:lpstr>
      <vt:lpstr>сентябрь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2014-10-22T05:31:24Z</dcterms:modified>
</cp:coreProperties>
</file>