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121111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8111111.xml" ContentType="application/vnd.openxmlformats-officedocument.spreadsheetml.revisionLog+xml"/>
  <Override PartName="/xl/revisions/revisionLog11311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121112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15112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апрель 2014г" sheetId="1" r:id="rId3"/>
    <sheet name="апрель 2014г. по 6-10" sheetId="3" r:id="rId4"/>
    <sheet name="апрель 2014г. по 0,4" sheetId="4" r:id="rId5"/>
    <sheet name="Лист2" sheetId="6" state="hidden" r:id="rId6"/>
  </sheets>
  <definedNames>
    <definedName name="_xlnm._FilterDatabase" localSheetId="2" hidden="1">'апрель 2014г'!$C$21:$C$248</definedName>
    <definedName name="_xlnm._FilterDatabase" localSheetId="4" hidden="1">'апрель 2014г. по 0,4'!$C$18:$C$128</definedName>
    <definedName name="_xlnm._FilterDatabase" localSheetId="3" hidden="1">'апрель 2014г. по 6-10'!$C$21:$C$131</definedName>
    <definedName name="_xlnm._FilterDatabase" localSheetId="1" hidden="1">'Ноябрь 2013г'!$C$21:$C$131</definedName>
    <definedName name="Z_26D1C3DE_8537_4330_B685_E6958F7EB23F_.wvu.FilterData" localSheetId="2" hidden="1">'апрель 2014г'!$C$21:$C$248</definedName>
    <definedName name="Z_26D1C3DE_8537_4330_B685_E6958F7EB23F_.wvu.FilterData" localSheetId="4" hidden="1">'апрель 2014г. по 0,4'!$C$18:$C$128</definedName>
    <definedName name="Z_26D1C3DE_8537_4330_B685_E6958F7EB23F_.wvu.FilterData" localSheetId="3" hidden="1">'апрель 2014г. по 6-10'!$C$21:$C$131</definedName>
    <definedName name="Z_26D1C3DE_8537_4330_B685_E6958F7EB23F_.wvu.FilterData" localSheetId="1" hidden="1">'Ноябрь 2013г'!$C$21:$C$131</definedName>
    <definedName name="Z_26D1C3DE_8537_4330_B685_E6958F7EB23F_.wvu.Rows" localSheetId="4" hidden="1">'апрель 2014г. по 0,4'!$2:$12</definedName>
    <definedName name="Z_26D1C3DE_8537_4330_B685_E6958F7EB23F_.wvu.Rows" localSheetId="3" hidden="1">'апрель 2014г. по 6-10'!$2:$12</definedName>
    <definedName name="Z_A743F9C7_8B89_4E8F_B91F_1FFB859064F2_.wvu.FilterData" localSheetId="2" hidden="1">'апрель 2014г'!$C$21:$C$248</definedName>
    <definedName name="Z_A743F9C7_8B89_4E8F_B91F_1FFB859064F2_.wvu.FilterData" localSheetId="4" hidden="1">'апрель 2014г. по 0,4'!$C$18:$C$128</definedName>
    <definedName name="Z_A743F9C7_8B89_4E8F_B91F_1FFB859064F2_.wvu.FilterData" localSheetId="3" hidden="1">'апрель 2014г. по 6-10'!$C$21:$C$131</definedName>
    <definedName name="Z_A743F9C7_8B89_4E8F_B91F_1FFB859064F2_.wvu.FilterData" localSheetId="1" hidden="1">'Ноябрь 2013г'!$C$21:$C$131</definedName>
    <definedName name="Z_A743F9C7_8B89_4E8F_B91F_1FFB859064F2_.wvu.Rows" localSheetId="4" hidden="1">'апрель 2014г. по 0,4'!$2:$12</definedName>
    <definedName name="Z_A743F9C7_8B89_4E8F_B91F_1FFB859064F2_.wvu.Rows" localSheetId="3" hidden="1">'апрель 2014г. по 6-10'!$2:$12</definedName>
  </definedNames>
  <calcPr calcId="145621"/>
  <customWorkbookViews>
    <customWorkbookView name="Данченко Игорь Васильевич - Личное представление" guid="{26D1C3DE-8537-4330-B685-E6958F7EB23F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4" windowHeight="547" activeSheetId="4"/>
  </customWorkbookViews>
</workbook>
</file>

<file path=xl/calcChain.xml><?xml version="1.0" encoding="utf-8"?>
<calcChain xmlns="http://schemas.openxmlformats.org/spreadsheetml/2006/main">
  <c r="E120" i="4" l="1"/>
  <c r="E45" i="4"/>
  <c r="E127" i="4"/>
  <c r="E30" i="3"/>
  <c r="E128" i="4"/>
  <c r="G106" i="4"/>
  <c r="E106" i="4"/>
  <c r="G118" i="3"/>
  <c r="E118" i="3"/>
  <c r="E51" i="3"/>
  <c r="E48" i="3"/>
  <c r="E182" i="4"/>
  <c r="E29" i="4"/>
  <c r="E79" i="4"/>
  <c r="E35" i="4"/>
  <c r="E110" i="3"/>
  <c r="G65" i="4"/>
  <c r="E65" i="4"/>
  <c r="E208" i="4"/>
  <c r="G36" i="3"/>
  <c r="E36" i="3"/>
  <c r="E105" i="3"/>
  <c r="G81" i="4"/>
  <c r="E81" i="4"/>
  <c r="G168" i="4"/>
  <c r="E168" i="4"/>
  <c r="G68" i="3"/>
  <c r="E68" i="3"/>
  <c r="G102" i="3"/>
  <c r="E102" i="3"/>
  <c r="G82" i="4"/>
  <c r="E82" i="4"/>
  <c r="G75" i="4"/>
  <c r="E75" i="4"/>
  <c r="G91" i="4"/>
  <c r="E91" i="4"/>
  <c r="G103" i="4"/>
  <c r="E103" i="4"/>
  <c r="G102" i="4"/>
  <c r="E102" i="4"/>
  <c r="G200" i="4"/>
  <c r="E200" i="4"/>
  <c r="G26" i="3"/>
  <c r="E26" i="3"/>
  <c r="G108" i="3"/>
  <c r="E108" i="3"/>
  <c r="G207" i="4"/>
  <c r="E207" i="4"/>
  <c r="G34" i="4"/>
  <c r="E34" i="4"/>
  <c r="G172" i="4"/>
  <c r="E172" i="4"/>
  <c r="G176" i="4"/>
  <c r="E176" i="4"/>
  <c r="G109" i="4"/>
  <c r="E109" i="4"/>
  <c r="G240" i="4"/>
  <c r="E240" i="4"/>
  <c r="G145" i="4"/>
  <c r="E145" i="4"/>
  <c r="G97" i="4"/>
  <c r="E97" i="4"/>
  <c r="G38" i="4"/>
  <c r="E38" i="4"/>
  <c r="G39" i="4"/>
  <c r="E39" i="4"/>
  <c r="G167" i="4"/>
  <c r="E167" i="4"/>
  <c r="G33" i="4"/>
  <c r="E33" i="4"/>
  <c r="E106" i="3"/>
  <c r="G64" i="4"/>
  <c r="E64" i="4"/>
  <c r="G37" i="4"/>
  <c r="G36" i="4"/>
  <c r="E37" i="4"/>
  <c r="E36" i="4"/>
  <c r="G198" i="3"/>
  <c r="E198" i="3"/>
  <c r="G72" i="4"/>
  <c r="E72" i="4"/>
  <c r="G218" i="3"/>
  <c r="E218" i="3"/>
  <c r="G224" i="3"/>
  <c r="E224" i="3"/>
  <c r="G41" i="3"/>
  <c r="E41" i="3"/>
  <c r="G119" i="3"/>
  <c r="E119" i="3"/>
  <c r="G216" i="3"/>
  <c r="E216" i="3"/>
  <c r="G32" i="3"/>
  <c r="E32" i="3"/>
  <c r="G115" i="3"/>
  <c r="E115" i="3"/>
  <c r="G140" i="3"/>
  <c r="E140" i="3"/>
  <c r="G42" i="3"/>
  <c r="E42" i="3"/>
  <c r="G107" i="4"/>
  <c r="E107" i="4"/>
  <c r="G115" i="4"/>
  <c r="E115" i="4"/>
  <c r="G121" i="4"/>
  <c r="E121" i="4"/>
  <c r="G140" i="4"/>
  <c r="E140" i="4"/>
  <c r="G111" i="4"/>
  <c r="E111" i="4"/>
  <c r="G111" i="3"/>
  <c r="E111" i="3"/>
  <c r="G106" i="3"/>
  <c r="G58" i="3"/>
  <c r="E58" i="3"/>
  <c r="E55" i="4"/>
  <c r="G108" i="4"/>
  <c r="E108" i="4"/>
  <c r="G38" i="3"/>
  <c r="E38" i="3"/>
  <c r="G68" i="4"/>
  <c r="E68" i="4"/>
  <c r="G55" i="4"/>
  <c r="G56" i="4"/>
  <c r="E56" i="4"/>
  <c r="G40" i="4"/>
  <c r="E40" i="4"/>
  <c r="G179" i="3"/>
  <c r="E179" i="3"/>
  <c r="G133" i="4"/>
  <c r="G113" i="3"/>
  <c r="E113" i="3"/>
  <c r="E133" i="4"/>
  <c r="E66" i="4"/>
  <c r="E148" i="4"/>
  <c r="E147" i="4"/>
  <c r="E78" i="3"/>
  <c r="E30" i="4"/>
  <c r="E210" i="4"/>
  <c r="E141" i="4"/>
  <c r="G128" i="3"/>
  <c r="E127" i="3"/>
  <c r="E105" i="4"/>
  <c r="E35" i="3"/>
  <c r="E60" i="3"/>
  <c r="E112" i="3"/>
  <c r="G122" i="4"/>
  <c r="E122" i="4"/>
  <c r="G213" i="4"/>
  <c r="E213" i="4"/>
  <c r="E220" i="4"/>
  <c r="E202" i="3"/>
  <c r="E128" i="3"/>
  <c r="G143" i="4"/>
  <c r="E143" i="4"/>
  <c r="G109" i="3"/>
  <c r="E109" i="3"/>
  <c r="G211" i="3"/>
  <c r="E211" i="3"/>
  <c r="G82" i="3"/>
  <c r="E82" i="3"/>
  <c r="G234" i="3"/>
  <c r="E234" i="3"/>
  <c r="G27" i="4"/>
  <c r="E27" i="4"/>
  <c r="G31" i="4"/>
  <c r="E31" i="4"/>
  <c r="G54" i="3"/>
  <c r="E54" i="3"/>
  <c r="G239" i="4"/>
  <c r="E239" i="4"/>
  <c r="G69" i="3" l="1"/>
  <c r="E69" i="3"/>
  <c r="G209" i="4"/>
  <c r="E209" i="4"/>
  <c r="G223" i="4"/>
  <c r="E223" i="4"/>
  <c r="G34" i="3"/>
  <c r="E34" i="3"/>
  <c r="G124" i="3"/>
  <c r="E124" i="3"/>
  <c r="G224" i="4"/>
  <c r="E224" i="4"/>
  <c r="G180" i="4"/>
  <c r="E180" i="4"/>
  <c r="G110" i="4"/>
  <c r="E110" i="4"/>
  <c r="G124" i="4" l="1"/>
  <c r="E124" i="4"/>
  <c r="I246" i="3"/>
  <c r="J246" i="3"/>
  <c r="J247" i="3" s="1"/>
  <c r="J248" i="3" s="1"/>
  <c r="K246" i="3"/>
  <c r="L246" i="3"/>
  <c r="M246" i="3"/>
  <c r="M247" i="3" s="1"/>
  <c r="M248" i="3" s="1"/>
  <c r="N246" i="3"/>
  <c r="N247" i="3" s="1"/>
  <c r="N248" i="3" s="1"/>
  <c r="O246" i="3"/>
  <c r="P246" i="3"/>
  <c r="Q246" i="3"/>
  <c r="Q247" i="3" s="1"/>
  <c r="Q248" i="3" s="1"/>
  <c r="G204" i="3"/>
  <c r="H204" i="3"/>
  <c r="I204" i="3"/>
  <c r="J204" i="3"/>
  <c r="K204" i="3"/>
  <c r="L204" i="3"/>
  <c r="M204" i="3"/>
  <c r="N204" i="3"/>
  <c r="O204" i="3"/>
  <c r="O247" i="3" s="1"/>
  <c r="O248" i="3" s="1"/>
  <c r="P204" i="3"/>
  <c r="Q204" i="3"/>
  <c r="G196" i="3"/>
  <c r="H196" i="3"/>
  <c r="I196" i="3"/>
  <c r="J196" i="3"/>
  <c r="K196" i="3"/>
  <c r="L196" i="3"/>
  <c r="M196" i="3"/>
  <c r="N196" i="3"/>
  <c r="O196" i="3"/>
  <c r="P196" i="3"/>
  <c r="Q196" i="3"/>
  <c r="P186" i="3"/>
  <c r="Q186" i="3"/>
  <c r="H186" i="3"/>
  <c r="I186" i="3"/>
  <c r="J186" i="3"/>
  <c r="K186" i="3"/>
  <c r="L186" i="3"/>
  <c r="M186" i="3"/>
  <c r="N186" i="3"/>
  <c r="O186" i="3"/>
  <c r="H154" i="3"/>
  <c r="I154" i="3"/>
  <c r="J154" i="3"/>
  <c r="L154" i="3"/>
  <c r="M154" i="3"/>
  <c r="N154" i="3"/>
  <c r="O154" i="3"/>
  <c r="P154" i="3"/>
  <c r="Q154" i="3"/>
  <c r="H103" i="3"/>
  <c r="I103" i="3"/>
  <c r="J103" i="3"/>
  <c r="K103" i="3"/>
  <c r="L103" i="3"/>
  <c r="M103" i="3"/>
  <c r="N103" i="3"/>
  <c r="O103" i="3"/>
  <c r="P103" i="3"/>
  <c r="Q103" i="3"/>
  <c r="H62" i="4"/>
  <c r="I62" i="4"/>
  <c r="J62" i="4"/>
  <c r="L62" i="4"/>
  <c r="M62" i="4"/>
  <c r="N62" i="4"/>
  <c r="O62" i="4"/>
  <c r="P62" i="4"/>
  <c r="Q62" i="4"/>
  <c r="H100" i="4"/>
  <c r="I100" i="4"/>
  <c r="J100" i="4"/>
  <c r="L100" i="4"/>
  <c r="M100" i="4"/>
  <c r="N100" i="4"/>
  <c r="O100" i="4"/>
  <c r="P100" i="4"/>
  <c r="Q100" i="4"/>
  <c r="H151" i="4"/>
  <c r="I151" i="4"/>
  <c r="J151" i="4"/>
  <c r="L151" i="4"/>
  <c r="M151" i="4"/>
  <c r="N151" i="4"/>
  <c r="N244" i="4" s="1"/>
  <c r="N245" i="4" s="1"/>
  <c r="O151" i="4"/>
  <c r="P151" i="4"/>
  <c r="Q151" i="4"/>
  <c r="F183" i="4"/>
  <c r="H183" i="4"/>
  <c r="I183" i="4"/>
  <c r="J183" i="4"/>
  <c r="K183" i="4"/>
  <c r="L183" i="4"/>
  <c r="M183" i="4"/>
  <c r="N183" i="4"/>
  <c r="O183" i="4"/>
  <c r="P183" i="4"/>
  <c r="Q183" i="4"/>
  <c r="K55" i="4"/>
  <c r="K40" i="4"/>
  <c r="K65" i="4"/>
  <c r="K64" i="4"/>
  <c r="K105" i="4"/>
  <c r="K118" i="3"/>
  <c r="K154" i="3" s="1"/>
  <c r="K123" i="4"/>
  <c r="K66" i="4"/>
  <c r="K27" i="4"/>
  <c r="K110" i="4"/>
  <c r="K33" i="4"/>
  <c r="K36" i="1" s="1"/>
  <c r="K38" i="4"/>
  <c r="H65" i="3"/>
  <c r="I65" i="3"/>
  <c r="J65" i="3"/>
  <c r="L65" i="3"/>
  <c r="M65" i="3"/>
  <c r="N65" i="3"/>
  <c r="O65" i="3"/>
  <c r="P65" i="3"/>
  <c r="Q65" i="3"/>
  <c r="K239" i="4"/>
  <c r="K242" i="1" s="1"/>
  <c r="K37" i="4"/>
  <c r="K106" i="4"/>
  <c r="K109" i="4"/>
  <c r="K53" i="4"/>
  <c r="K56" i="1" s="1"/>
  <c r="K39" i="4"/>
  <c r="K34" i="3"/>
  <c r="K65" i="3" s="1"/>
  <c r="F243" i="4"/>
  <c r="H243" i="4"/>
  <c r="H244" i="4" s="1"/>
  <c r="H245" i="4" s="1"/>
  <c r="I243" i="4"/>
  <c r="J243" i="4"/>
  <c r="L243" i="4"/>
  <c r="L244" i="4" s="1"/>
  <c r="L245" i="4" s="1"/>
  <c r="M243" i="4"/>
  <c r="N243" i="4"/>
  <c r="O243" i="4"/>
  <c r="O244" i="4" s="1"/>
  <c r="O245" i="4" s="1"/>
  <c r="P243" i="4"/>
  <c r="P244" i="4" s="1"/>
  <c r="P245" i="4" s="1"/>
  <c r="Q243" i="4"/>
  <c r="M244" i="4"/>
  <c r="M245" i="4" s="1"/>
  <c r="Q244" i="4"/>
  <c r="Q245" i="4" s="1"/>
  <c r="F246" i="3"/>
  <c r="G246" i="3"/>
  <c r="H246" i="3"/>
  <c r="H247" i="3" s="1"/>
  <c r="H248" i="3" s="1"/>
  <c r="I247" i="3"/>
  <c r="L247" i="3"/>
  <c r="P247" i="3"/>
  <c r="P248" i="3" s="1"/>
  <c r="I248" i="3"/>
  <c r="L248" i="3"/>
  <c r="Q245" i="1"/>
  <c r="P245" i="1"/>
  <c r="O245" i="1"/>
  <c r="N245" i="1"/>
  <c r="M245" i="1"/>
  <c r="L245" i="1"/>
  <c r="K245" i="1"/>
  <c r="J245" i="1"/>
  <c r="I245" i="1"/>
  <c r="H245" i="1"/>
  <c r="Q244" i="1"/>
  <c r="P244" i="1"/>
  <c r="O244" i="1"/>
  <c r="N244" i="1"/>
  <c r="M244" i="1"/>
  <c r="L244" i="1"/>
  <c r="K244" i="1"/>
  <c r="J244" i="1"/>
  <c r="I244" i="1"/>
  <c r="H244" i="1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3" i="1"/>
  <c r="P203" i="1"/>
  <c r="O203" i="1"/>
  <c r="N203" i="1"/>
  <c r="M203" i="1"/>
  <c r="L203" i="1"/>
  <c r="K203" i="1"/>
  <c r="J203" i="1"/>
  <c r="I203" i="1"/>
  <c r="H203" i="1"/>
  <c r="Q202" i="1"/>
  <c r="P202" i="1"/>
  <c r="O202" i="1"/>
  <c r="N202" i="1"/>
  <c r="M202" i="1"/>
  <c r="L202" i="1"/>
  <c r="K202" i="1"/>
  <c r="J202" i="1"/>
  <c r="I202" i="1"/>
  <c r="H202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5" i="1"/>
  <c r="P195" i="1"/>
  <c r="O195" i="1"/>
  <c r="N195" i="1"/>
  <c r="M195" i="1"/>
  <c r="L195" i="1"/>
  <c r="K195" i="1"/>
  <c r="J195" i="1"/>
  <c r="I195" i="1"/>
  <c r="H195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5" i="1"/>
  <c r="P185" i="1"/>
  <c r="O185" i="1"/>
  <c r="N185" i="1"/>
  <c r="M185" i="1"/>
  <c r="L185" i="1"/>
  <c r="K185" i="1"/>
  <c r="J185" i="1"/>
  <c r="I185" i="1"/>
  <c r="H185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H156" i="1"/>
  <c r="Q153" i="1"/>
  <c r="P153" i="1"/>
  <c r="O153" i="1"/>
  <c r="N153" i="1"/>
  <c r="M153" i="1"/>
  <c r="L153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2" i="1"/>
  <c r="P102" i="1"/>
  <c r="O102" i="1"/>
  <c r="N102" i="1"/>
  <c r="M102" i="1"/>
  <c r="L102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4" i="1"/>
  <c r="P74" i="1"/>
  <c r="O74" i="1"/>
  <c r="N74" i="1"/>
  <c r="M74" i="1"/>
  <c r="L74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4" i="1"/>
  <c r="P64" i="1"/>
  <c r="O64" i="1"/>
  <c r="N64" i="1"/>
  <c r="M64" i="1"/>
  <c r="L64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K153" i="1"/>
  <c r="J153" i="1"/>
  <c r="I153" i="1"/>
  <c r="H15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K111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K154" i="1" s="1"/>
  <c r="J105" i="1"/>
  <c r="J154" i="1" s="1"/>
  <c r="I105" i="1"/>
  <c r="I154" i="1" s="1"/>
  <c r="H105" i="1"/>
  <c r="H154" i="1" s="1"/>
  <c r="K102" i="1"/>
  <c r="J102" i="1"/>
  <c r="I102" i="1"/>
  <c r="H102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K103" i="1" s="1"/>
  <c r="J67" i="1"/>
  <c r="J103" i="1" s="1"/>
  <c r="I67" i="1"/>
  <c r="I103" i="1" s="1"/>
  <c r="H67" i="1"/>
  <c r="H103" i="1" s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K23" i="1"/>
  <c r="J23" i="1"/>
  <c r="I23" i="1"/>
  <c r="H23" i="1"/>
  <c r="F245" i="1"/>
  <c r="D245" i="1"/>
  <c r="G244" i="1"/>
  <c r="F244" i="1"/>
  <c r="E244" i="1"/>
  <c r="D244" i="1"/>
  <c r="G243" i="1"/>
  <c r="F243" i="1"/>
  <c r="E243" i="1"/>
  <c r="D243" i="1"/>
  <c r="F242" i="1"/>
  <c r="D242" i="1"/>
  <c r="G241" i="1"/>
  <c r="F241" i="1"/>
  <c r="E241" i="1"/>
  <c r="D241" i="1"/>
  <c r="G240" i="1"/>
  <c r="F240" i="1"/>
  <c r="E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F226" i="1"/>
  <c r="D226" i="1"/>
  <c r="G225" i="1"/>
  <c r="F225" i="1"/>
  <c r="E225" i="1"/>
  <c r="D225" i="1"/>
  <c r="G224" i="1"/>
  <c r="F224" i="1"/>
  <c r="E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F216" i="1"/>
  <c r="D216" i="1"/>
  <c r="G215" i="1"/>
  <c r="F215" i="1"/>
  <c r="E215" i="1"/>
  <c r="D215" i="1"/>
  <c r="G214" i="1"/>
  <c r="F214" i="1"/>
  <c r="E214" i="1"/>
  <c r="D214" i="1"/>
  <c r="G213" i="1"/>
  <c r="F213" i="1"/>
  <c r="E213" i="1"/>
  <c r="D213" i="1"/>
  <c r="G212" i="1"/>
  <c r="F212" i="1"/>
  <c r="D212" i="1"/>
  <c r="G211" i="1"/>
  <c r="F211" i="1"/>
  <c r="E211" i="1"/>
  <c r="D211" i="1"/>
  <c r="F210" i="1"/>
  <c r="D210" i="1"/>
  <c r="G209" i="1"/>
  <c r="F209" i="1"/>
  <c r="E209" i="1"/>
  <c r="D209" i="1"/>
  <c r="G208" i="1"/>
  <c r="F208" i="1"/>
  <c r="E208" i="1"/>
  <c r="D208" i="1"/>
  <c r="G207" i="1"/>
  <c r="F207" i="1"/>
  <c r="E207" i="1"/>
  <c r="D207" i="1"/>
  <c r="G206" i="1"/>
  <c r="F206" i="1"/>
  <c r="E206" i="1"/>
  <c r="D206" i="1"/>
  <c r="G203" i="1"/>
  <c r="F203" i="1"/>
  <c r="E203" i="1"/>
  <c r="D203" i="1"/>
  <c r="G202" i="1"/>
  <c r="F202" i="1"/>
  <c r="E202" i="1"/>
  <c r="D202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5" i="1"/>
  <c r="F195" i="1"/>
  <c r="E195" i="1"/>
  <c r="D195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G196" i="1" s="1"/>
  <c r="F188" i="1"/>
  <c r="E188" i="1"/>
  <c r="D188" i="1"/>
  <c r="G185" i="1"/>
  <c r="F185" i="1"/>
  <c r="E185" i="1"/>
  <c r="D185" i="1"/>
  <c r="G184" i="1"/>
  <c r="F184" i="1"/>
  <c r="E184" i="1"/>
  <c r="D184" i="1"/>
  <c r="F183" i="1"/>
  <c r="D183" i="1"/>
  <c r="G182" i="1"/>
  <c r="F182" i="1"/>
  <c r="E182" i="1"/>
  <c r="D182" i="1"/>
  <c r="G181" i="1"/>
  <c r="F181" i="1"/>
  <c r="E181" i="1"/>
  <c r="D181" i="1"/>
  <c r="F180" i="1"/>
  <c r="D180" i="1"/>
  <c r="F179" i="1"/>
  <c r="D179" i="1"/>
  <c r="G178" i="1"/>
  <c r="F178" i="1"/>
  <c r="E178" i="1"/>
  <c r="D178" i="1"/>
  <c r="G177" i="1"/>
  <c r="F177" i="1"/>
  <c r="E177" i="1"/>
  <c r="D177" i="1"/>
  <c r="G176" i="1"/>
  <c r="F176" i="1"/>
  <c r="E176" i="1"/>
  <c r="D176" i="1"/>
  <c r="F175" i="1"/>
  <c r="D175" i="1"/>
  <c r="G174" i="1"/>
  <c r="F174" i="1"/>
  <c r="E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F168" i="1"/>
  <c r="E168" i="1"/>
  <c r="D168" i="1"/>
  <c r="G167" i="1"/>
  <c r="F167" i="1"/>
  <c r="E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F156" i="1"/>
  <c r="D156" i="1"/>
  <c r="G153" i="1"/>
  <c r="F153" i="1"/>
  <c r="E153" i="1"/>
  <c r="D153" i="1"/>
  <c r="G152" i="1"/>
  <c r="F152" i="1"/>
  <c r="E152" i="1"/>
  <c r="D152" i="1"/>
  <c r="G151" i="1"/>
  <c r="F151" i="1"/>
  <c r="D151" i="1"/>
  <c r="G150" i="1"/>
  <c r="F150" i="1"/>
  <c r="E150" i="1"/>
  <c r="D150" i="1"/>
  <c r="G149" i="1"/>
  <c r="F149" i="1"/>
  <c r="D149" i="1"/>
  <c r="G148" i="1"/>
  <c r="F148" i="1"/>
  <c r="D148" i="1"/>
  <c r="G147" i="1"/>
  <c r="F147" i="1"/>
  <c r="E147" i="1"/>
  <c r="D147" i="1"/>
  <c r="G146" i="1"/>
  <c r="F146" i="1"/>
  <c r="D146" i="1"/>
  <c r="G145" i="1"/>
  <c r="F145" i="1"/>
  <c r="E145" i="1"/>
  <c r="D145" i="1"/>
  <c r="G144" i="1"/>
  <c r="F144" i="1"/>
  <c r="E144" i="1"/>
  <c r="D144" i="1"/>
  <c r="G143" i="1"/>
  <c r="F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F132" i="1"/>
  <c r="D132" i="1"/>
  <c r="G131" i="1"/>
  <c r="F131" i="1"/>
  <c r="E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D127" i="1"/>
  <c r="F126" i="1"/>
  <c r="D126" i="1"/>
  <c r="G125" i="1"/>
  <c r="F125" i="1"/>
  <c r="D125" i="1"/>
  <c r="G124" i="1"/>
  <c r="F124" i="1"/>
  <c r="E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F113" i="1"/>
  <c r="D113" i="1"/>
  <c r="F112" i="1"/>
  <c r="D112" i="1"/>
  <c r="G111" i="1"/>
  <c r="F111" i="1"/>
  <c r="E111" i="1"/>
  <c r="D111" i="1"/>
  <c r="F110" i="1"/>
  <c r="D110" i="1"/>
  <c r="F109" i="1"/>
  <c r="D109" i="1"/>
  <c r="F108" i="1"/>
  <c r="D108" i="1"/>
  <c r="G107" i="1"/>
  <c r="F107" i="1"/>
  <c r="E107" i="1"/>
  <c r="D107" i="1"/>
  <c r="F106" i="1"/>
  <c r="D106" i="1"/>
  <c r="F105" i="1"/>
  <c r="D105" i="1"/>
  <c r="D68" i="1"/>
  <c r="F68" i="1"/>
  <c r="D69" i="1"/>
  <c r="F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4" i="1"/>
  <c r="E74" i="1"/>
  <c r="F74" i="1"/>
  <c r="G74" i="1"/>
  <c r="D75" i="1"/>
  <c r="E75" i="1"/>
  <c r="F75" i="1"/>
  <c r="G75" i="1"/>
  <c r="D76" i="1"/>
  <c r="F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E83" i="1"/>
  <c r="F83" i="1"/>
  <c r="G83" i="1"/>
  <c r="D84" i="1"/>
  <c r="F84" i="1"/>
  <c r="D85" i="1"/>
  <c r="E85" i="1"/>
  <c r="F85" i="1"/>
  <c r="G85" i="1"/>
  <c r="D86" i="1"/>
  <c r="F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E99" i="1"/>
  <c r="F99" i="1"/>
  <c r="G99" i="1"/>
  <c r="D100" i="1"/>
  <c r="F100" i="1"/>
  <c r="D101" i="1"/>
  <c r="E101" i="1"/>
  <c r="F101" i="1"/>
  <c r="G101" i="1"/>
  <c r="D102" i="1"/>
  <c r="E102" i="1"/>
  <c r="F102" i="1"/>
  <c r="G102" i="1"/>
  <c r="F67" i="1"/>
  <c r="D67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64" i="1"/>
  <c r="E64" i="1"/>
  <c r="F64" i="1"/>
  <c r="G64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6" i="1"/>
  <c r="G50" i="3"/>
  <c r="G50" i="1" s="1"/>
  <c r="E50" i="3"/>
  <c r="G32" i="1"/>
  <c r="E32" i="1"/>
  <c r="G34" i="1"/>
  <c r="E34" i="1"/>
  <c r="G179" i="1"/>
  <c r="E179" i="1"/>
  <c r="G105" i="1"/>
  <c r="E105" i="1"/>
  <c r="D246" i="3"/>
  <c r="E246" i="3"/>
  <c r="F204" i="3"/>
  <c r="E204" i="3"/>
  <c r="D204" i="3"/>
  <c r="F196" i="3"/>
  <c r="E196" i="3"/>
  <c r="D196" i="3"/>
  <c r="F186" i="3"/>
  <c r="D186" i="3"/>
  <c r="G168" i="3"/>
  <c r="G168" i="1" s="1"/>
  <c r="E168" i="3"/>
  <c r="E186" i="3"/>
  <c r="F154" i="3"/>
  <c r="D154" i="3"/>
  <c r="G154" i="3"/>
  <c r="E154" i="3"/>
  <c r="F103" i="3"/>
  <c r="D103" i="3"/>
  <c r="G103" i="3"/>
  <c r="E103" i="3"/>
  <c r="F65" i="3"/>
  <c r="D65" i="3"/>
  <c r="G65" i="3"/>
  <c r="E65" i="3"/>
  <c r="D243" i="4"/>
  <c r="G242" i="4"/>
  <c r="G245" i="1" s="1"/>
  <c r="E242" i="4"/>
  <c r="E245" i="1" s="1"/>
  <c r="G242" i="1"/>
  <c r="E242" i="1"/>
  <c r="G226" i="1"/>
  <c r="E226" i="1"/>
  <c r="G216" i="1"/>
  <c r="E216" i="1"/>
  <c r="E212" i="1"/>
  <c r="G243" i="4"/>
  <c r="J201" i="4"/>
  <c r="I201" i="4"/>
  <c r="G201" i="4"/>
  <c r="F201" i="4"/>
  <c r="E201" i="4"/>
  <c r="D201" i="4"/>
  <c r="J193" i="4"/>
  <c r="I193" i="4"/>
  <c r="G193" i="4"/>
  <c r="F193" i="4"/>
  <c r="E193" i="4"/>
  <c r="D193" i="4"/>
  <c r="D183" i="4"/>
  <c r="G183" i="1"/>
  <c r="E183" i="1"/>
  <c r="G177" i="4"/>
  <c r="G180" i="1" s="1"/>
  <c r="E177" i="4"/>
  <c r="E180" i="1" s="1"/>
  <c r="G175" i="1"/>
  <c r="E175" i="1"/>
  <c r="G153" i="4"/>
  <c r="G183" i="4" s="1"/>
  <c r="E153" i="4"/>
  <c r="E183" i="4" s="1"/>
  <c r="F151" i="4"/>
  <c r="D151" i="4"/>
  <c r="E151" i="1"/>
  <c r="E146" i="4"/>
  <c r="E149" i="1" s="1"/>
  <c r="E148" i="1"/>
  <c r="E143" i="1"/>
  <c r="G129" i="4"/>
  <c r="G132" i="1" s="1"/>
  <c r="E129" i="4"/>
  <c r="E132" i="1" s="1"/>
  <c r="E127" i="1"/>
  <c r="G123" i="4"/>
  <c r="G126" i="1" s="1"/>
  <c r="E123" i="4"/>
  <c r="E126" i="1" s="1"/>
  <c r="E125" i="1"/>
  <c r="G113" i="1"/>
  <c r="E113" i="1"/>
  <c r="G112" i="1"/>
  <c r="E112" i="1"/>
  <c r="G110" i="1"/>
  <c r="E110" i="1"/>
  <c r="G109" i="1"/>
  <c r="E109" i="1"/>
  <c r="G108" i="1"/>
  <c r="E108" i="1"/>
  <c r="G106" i="1"/>
  <c r="E106" i="1"/>
  <c r="E151" i="4"/>
  <c r="F100" i="4"/>
  <c r="D100" i="4"/>
  <c r="G100" i="1"/>
  <c r="E100" i="1"/>
  <c r="G83" i="4"/>
  <c r="G86" i="1" s="1"/>
  <c r="E83" i="4"/>
  <c r="E86" i="1" s="1"/>
  <c r="G84" i="1"/>
  <c r="E84" i="1"/>
  <c r="G73" i="4"/>
  <c r="G76" i="1" s="1"/>
  <c r="E73" i="4"/>
  <c r="E76" i="1" s="1"/>
  <c r="G69" i="1"/>
  <c r="E69" i="1"/>
  <c r="G68" i="1"/>
  <c r="E68" i="1"/>
  <c r="G100" i="4"/>
  <c r="E100" i="4"/>
  <c r="F62" i="4"/>
  <c r="D62" i="4"/>
  <c r="G59" i="1"/>
  <c r="E59" i="1"/>
  <c r="G58" i="1"/>
  <c r="E58" i="1"/>
  <c r="G53" i="4"/>
  <c r="G56" i="1" s="1"/>
  <c r="E53" i="4"/>
  <c r="E56" i="1" s="1"/>
  <c r="G42" i="4"/>
  <c r="G45" i="1" s="1"/>
  <c r="E42" i="4"/>
  <c r="E45" i="1" s="1"/>
  <c r="E43" i="1"/>
  <c r="G41" i="1"/>
  <c r="E41" i="1"/>
  <c r="G40" i="1"/>
  <c r="E40" i="1"/>
  <c r="G36" i="1"/>
  <c r="E36" i="1"/>
  <c r="G30" i="1"/>
  <c r="E30" i="1"/>
  <c r="G62" i="4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I65" i="1" l="1"/>
  <c r="O65" i="1"/>
  <c r="O103" i="1"/>
  <c r="O154" i="1"/>
  <c r="I186" i="1"/>
  <c r="M186" i="1"/>
  <c r="Q186" i="1"/>
  <c r="I196" i="1"/>
  <c r="M196" i="1"/>
  <c r="Q196" i="1"/>
  <c r="I204" i="1"/>
  <c r="M204" i="1"/>
  <c r="Q204" i="1"/>
  <c r="I246" i="1"/>
  <c r="M246" i="1"/>
  <c r="Q246" i="1"/>
  <c r="L65" i="1"/>
  <c r="P65" i="1"/>
  <c r="L103" i="1"/>
  <c r="P103" i="1"/>
  <c r="L154" i="1"/>
  <c r="P154" i="1"/>
  <c r="J186" i="1"/>
  <c r="N186" i="1"/>
  <c r="J196" i="1"/>
  <c r="N196" i="1"/>
  <c r="J204" i="1"/>
  <c r="N204" i="1"/>
  <c r="J246" i="1"/>
  <c r="N246" i="1"/>
  <c r="K247" i="3"/>
  <c r="K248" i="3" s="1"/>
  <c r="K65" i="1"/>
  <c r="G151" i="4"/>
  <c r="G244" i="4" s="1"/>
  <c r="G245" i="4" s="1"/>
  <c r="H65" i="1"/>
  <c r="K243" i="4"/>
  <c r="G186" i="3"/>
  <c r="G247" i="3" s="1"/>
  <c r="G248" i="3" s="1"/>
  <c r="M65" i="1"/>
  <c r="Q65" i="1"/>
  <c r="M103" i="1"/>
  <c r="Q103" i="1"/>
  <c r="M154" i="1"/>
  <c r="Q154" i="1"/>
  <c r="K186" i="1"/>
  <c r="O186" i="1"/>
  <c r="K196" i="1"/>
  <c r="O196" i="1"/>
  <c r="K204" i="1"/>
  <c r="O204" i="1"/>
  <c r="O247" i="1" s="1"/>
  <c r="O248" i="1" s="1"/>
  <c r="K246" i="1"/>
  <c r="O246" i="1"/>
  <c r="K62" i="4"/>
  <c r="K151" i="4"/>
  <c r="E62" i="4"/>
  <c r="E244" i="4" s="1"/>
  <c r="E245" i="4" s="1"/>
  <c r="F244" i="4"/>
  <c r="F245" i="4" s="1"/>
  <c r="E243" i="4"/>
  <c r="N65" i="1"/>
  <c r="N103" i="1"/>
  <c r="N154" i="1"/>
  <c r="H186" i="1"/>
  <c r="L186" i="1"/>
  <c r="P186" i="1"/>
  <c r="H196" i="1"/>
  <c r="L196" i="1"/>
  <c r="P196" i="1"/>
  <c r="P247" i="1" s="1"/>
  <c r="P248" i="1" s="1"/>
  <c r="H204" i="1"/>
  <c r="L204" i="1"/>
  <c r="P204" i="1"/>
  <c r="H246" i="1"/>
  <c r="L246" i="1"/>
  <c r="P246" i="1"/>
  <c r="K100" i="4"/>
  <c r="K244" i="4"/>
  <c r="K245" i="4" s="1"/>
  <c r="F247" i="3"/>
  <c r="F248" i="3" s="1"/>
  <c r="I244" i="4"/>
  <c r="I245" i="4" s="1"/>
  <c r="J244" i="4"/>
  <c r="J245" i="4" s="1"/>
  <c r="I247" i="1"/>
  <c r="I248" i="1" s="1"/>
  <c r="G67" i="1"/>
  <c r="G103" i="1" s="1"/>
  <c r="E67" i="1"/>
  <c r="E156" i="1"/>
  <c r="E186" i="1" s="1"/>
  <c r="G156" i="1"/>
  <c r="G186" i="1" s="1"/>
  <c r="E210" i="1"/>
  <c r="E246" i="1" s="1"/>
  <c r="G210" i="1"/>
  <c r="G246" i="1" s="1"/>
  <c r="J65" i="1"/>
  <c r="J247" i="1" s="1"/>
  <c r="J248" i="1" s="1"/>
  <c r="D247" i="3"/>
  <c r="D248" i="3" s="1"/>
  <c r="D244" i="4"/>
  <c r="D245" i="4" s="1"/>
  <c r="E247" i="3"/>
  <c r="E248" i="3" s="1"/>
  <c r="E65" i="1"/>
  <c r="F65" i="1"/>
  <c r="G65" i="1"/>
  <c r="D65" i="1"/>
  <c r="E103" i="1"/>
  <c r="F103" i="1"/>
  <c r="D103" i="1"/>
  <c r="E154" i="1"/>
  <c r="F154" i="1"/>
  <c r="G154" i="1"/>
  <c r="D154" i="1"/>
  <c r="F186" i="1"/>
  <c r="D186" i="1"/>
  <c r="E196" i="1"/>
  <c r="F196" i="1"/>
  <c r="D196" i="1"/>
  <c r="E204" i="1"/>
  <c r="F204" i="1"/>
  <c r="G204" i="1"/>
  <c r="D204" i="1"/>
  <c r="F246" i="1"/>
  <c r="D246" i="1"/>
  <c r="Q247" i="1" l="1"/>
  <c r="Q248" i="1" s="1"/>
  <c r="L247" i="1"/>
  <c r="L248" i="1" s="1"/>
  <c r="H247" i="1"/>
  <c r="H248" i="1" s="1"/>
  <c r="N247" i="1"/>
  <c r="N248" i="1" s="1"/>
  <c r="K247" i="1"/>
  <c r="K248" i="1" s="1"/>
  <c r="M247" i="1"/>
  <c r="M248" i="1" s="1"/>
  <c r="G247" i="1"/>
  <c r="G248" i="1" s="1"/>
  <c r="F247" i="1"/>
  <c r="F248" i="1" s="1"/>
  <c r="E247" i="1"/>
  <c r="E248" i="1" s="1"/>
  <c r="D247" i="1"/>
  <c r="D248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F30" i="2" s="1"/>
  <c r="G23" i="2"/>
  <c r="G30" i="2" s="1"/>
  <c r="D23" i="2"/>
  <c r="D30" i="2" l="1"/>
  <c r="E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J129" i="2" s="1"/>
  <c r="E117" i="2"/>
  <c r="F117" i="2"/>
  <c r="G117" i="2"/>
  <c r="E118" i="2"/>
  <c r="F118" i="2"/>
  <c r="G118" i="2"/>
  <c r="E119" i="2"/>
  <c r="F119" i="2"/>
  <c r="F129" i="2" s="1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D129" i="2" s="1"/>
  <c r="K104" i="2"/>
  <c r="K105" i="2"/>
  <c r="K106" i="2"/>
  <c r="K107" i="2"/>
  <c r="K108" i="2"/>
  <c r="K109" i="2"/>
  <c r="K110" i="2"/>
  <c r="K111" i="2"/>
  <c r="K112" i="2"/>
  <c r="K113" i="2"/>
  <c r="K114" i="2"/>
  <c r="J105" i="2"/>
  <c r="J115" i="2" s="1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15" i="2" s="1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J102" i="2" s="1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G91" i="2" s="1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8" i="2" s="1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8" i="2" s="1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63" i="2" s="1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G63" i="2" s="1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F52" i="2" s="1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52" i="2" s="1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F115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F78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J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Q130" i="2" l="1"/>
  <c r="I130" i="2"/>
  <c r="M130" i="2"/>
  <c r="D70" i="2"/>
  <c r="J70" i="2"/>
  <c r="D91" i="2"/>
  <c r="F91" i="2"/>
  <c r="E91" i="2"/>
  <c r="E52" i="2"/>
  <c r="G52" i="2"/>
  <c r="K52" i="2"/>
  <c r="E63" i="2"/>
  <c r="E130" i="2" s="1"/>
  <c r="J63" i="2"/>
  <c r="G70" i="2"/>
  <c r="F70" i="2"/>
  <c r="E70" i="2"/>
  <c r="K70" i="2"/>
  <c r="E78" i="2"/>
  <c r="G78" i="2"/>
  <c r="G130" i="2" s="1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J130" i="2"/>
  <c r="F63" i="2"/>
  <c r="F130" i="2" s="1"/>
  <c r="K130" i="2" l="1"/>
  <c r="D130" i="2"/>
  <c r="E131" i="2"/>
  <c r="D131" i="2"/>
  <c r="F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<sst xmlns="http://schemas.openxmlformats.org/spreadsheetml/2006/main" count="957" uniqueCount="365">
  <si>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</si>
  <si>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</si>
  <si>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</si>
  <si>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</si>
  <si>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</si>
  <si>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</si>
  <si>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</si>
  <si>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</si>
  <si>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</si>
  <si>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</si>
  <si>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</si>
  <si>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</si>
  <si>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</si>
  <si>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</si>
  <si>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</si>
  <si>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</si>
  <si>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</si>
  <si>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</si>
  <si>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</si>
  <si>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</si>
  <si>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</si>
  <si>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</si>
  <si>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</si>
  <si>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</si>
  <si>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</si>
  <si>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</si>
  <si>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</si>
  <si>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</si>
  <si>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</si>
  <si>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</si>
  <si>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</si>
  <si>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</si>
  <si>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</si>
  <si>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</si>
  <si>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</si>
  <si>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</si>
  <si>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</si>
  <si>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</si>
  <si>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</si>
  <si>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</si>
  <si>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</si>
  <si>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</si>
  <si>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</si>
  <si>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</si>
  <si>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</si>
  <si>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</si>
  <si>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</si>
  <si>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</si>
  <si>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</si>
  <si>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</si>
  <si>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</si>
  <si>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</si>
  <si>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</si>
  <si>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</si>
  <si>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</si>
  <si>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</si>
  <si>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</si>
  <si>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</si>
  <si>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</si>
  <si>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</si>
  <si>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</si>
  <si>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</si>
  <si>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</si>
  <si>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</si>
  <si>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</si>
  <si>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</si>
  <si>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</si>
  <si>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</si>
  <si>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</si>
  <si>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</si>
  <si>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</si>
  <si>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</si>
  <si>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</si>
  <si>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</si>
  <si>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</si>
  <si>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</si>
  <si>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</si>
  <si>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</si>
  <si>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</si>
  <si>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</si>
  <si>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</si>
  <si>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</si>
  <si>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</si>
  <si>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</si>
  <si>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</si>
  <si>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</si>
  <si>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</si>
  <si>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</si>
  <si>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</si>
  <si>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</si>
  <si>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</si>
  <si>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</si>
  <si>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</si>
  <si>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</si>
  <si>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</si>
  <si>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</si>
  <si>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</si>
  <si>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</si>
  <si>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</si>
  <si>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</si>
  <si>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</si>
  <si>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</si>
  <si>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</si>
  <si>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</si>
  <si>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</si>
  <si>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</si>
  <si>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</si>
  <si>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</si>
  <si>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</si>
  <si>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</si>
  <si>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</si>
  <si>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</si>
  <si>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</si>
  <si>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</si>
  <si>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</si>
  <si>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</si>
  <si>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</si>
  <si>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</si>
  <si>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</si>
  <si>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</si>
  <si>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</si>
  <si>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</si>
  <si>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</si>
  <si>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</si>
  <si>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</si>
  <si>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</si>
  <si>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</si>
  <si>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</si>
  <si>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</si>
  <si>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</si>
  <si>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</si>
  <si>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</si>
  <si>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</si>
  <si>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</si>
  <si>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</si>
  <si>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</si>
  <si>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</si>
  <si>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</si>
  <si>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</si>
  <si>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</si>
  <si>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</si>
  <si>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</si>
  <si>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</si>
  <si>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</si>
  <si>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</si>
  <si>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</si>
  <si>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</si>
  <si>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</si>
  <si>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Точная механика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</si>
  <si>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</si>
  <si>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</si>
  <si>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</si>
  <si>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</si>
  <si>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</si>
  <si>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</si>
  <si>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</si>
  <si>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</si>
  <si>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</si>
  <si>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</si>
  <si>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</si>
  <si>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</si>
  <si>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</si>
  <si>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</si>
  <si>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</si>
  <si>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</si>
  <si>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</si>
  <si>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</si>
  <si>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</si>
  <si>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</si>
  <si>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</si>
  <si>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</si>
  <si>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</si>
  <si>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</si>
  <si>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</si>
  <si>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</si>
  <si>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</si>
  <si>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</si>
  <si>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</si>
  <si>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</si>
  <si>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</si>
  <si>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</si>
  <si>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</si>
  <si>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</si>
  <si>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</si>
  <si>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</si>
  <si>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</si>
  <si>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</si>
  <si>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</si>
  <si>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</si>
  <si>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</si>
  <si>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</si>
  <si>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</si>
  <si>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</si>
  <si>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</si>
  <si>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</si>
  <si>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</si>
  <si>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</si>
  <si>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</si>
  <si>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</si>
  <si>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</si>
  <si>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</si>
  <si>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</si>
  <si>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</si>
  <si>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</si>
  <si>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</si>
  <si>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</si>
  <si>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</si>
  <si>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</si>
  <si>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</si>
  <si>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</si>
  <si>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</si>
  <si>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</si>
  <si>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</si>
  <si>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</si>
  <si>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</si>
  <si>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</si>
  <si>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</si>
  <si>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</si>
  <si>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</si>
  <si>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</si>
  <si>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</si>
  <si>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</si>
  <si>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</si>
  <si>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</si>
  <si>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</si>
  <si>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</si>
  <si>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</si>
  <si>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</si>
  <si>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</si>
  <si>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</si>
  <si>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</si>
  <si>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</si>
  <si>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</si>
  <si>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</si>
  <si>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</si>
  <si>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</si>
  <si>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</si>
  <si>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</si>
  <si>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</si>
  <si>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</si>
  <si>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</si>
  <si>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</si>
  <si>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</si>
  <si>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</si>
  <si>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</si>
  <si>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</si>
  <si>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</si>
  <si>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</si>
  <si>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</si>
  <si>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</si>
  <si>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</si>
  <si>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</si>
  <si>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</si>
  <si>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</si>
  <si>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</si>
  <si>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</si>
  <si>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</si>
  <si>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</si>
  <si>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</si>
  <si>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</si>
  <si>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</si>
  <si>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</si>
  <si>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</si>
  <si>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</si>
  <si>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</si>
  <si>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</si>
  <si>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</si>
  <si>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</si>
  <si>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</si>
  <si>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</si>
  <si>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</si>
  <si>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</si>
  <si>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</si>
  <si>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</si>
  <si>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</si>
  <si>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</si>
  <si>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</si>
  <si>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</si>
  <si>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</si>
  <si>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</si>
  <si>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</si>
  <si>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</si>
  <si>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</si>
  <si>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</si>
  <si>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</si>
  <si>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</si>
  <si>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</si>
  <si>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</si>
  <si>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</si>
  <si>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</si>
  <si>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</si>
  <si>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</si>
  <si>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</si>
  <si>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</si>
  <si>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</si>
  <si>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</si>
  <si>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</si>
  <si>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</si>
  <si>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</si>
  <si>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</si>
  <si>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</si>
  <si>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</si>
  <si>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</si>
  <si>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</si>
  <si>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</si>
  <si>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</si>
  <si>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</si>
  <si>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</si>
  <si>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</si>
  <si>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</si>
  <si>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</si>
  <si>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</si>
  <si>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</si>
  <si>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</si>
  <si>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</si>
  <si>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</si>
  <si>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</si>
  <si>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</si>
  <si>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</si>
  <si>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</si>
  <si>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</si>
  <si>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</si>
  <si>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</si>
  <si>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</si>
  <si>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</si>
  <si>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</si>
  <si>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</si>
  <si>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</si>
  <si>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</si>
  <si>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</si>
  <si>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</si>
  <si>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</si>
  <si>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</si>
  <si>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</si>
  <si>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</si>
  <si>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</si>
  <si>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</si>
  <si>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</si>
  <si>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</si>
  <si>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</si>
  <si>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</si>
  <si>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</si>
  <si>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</si>
  <si>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</si>
  <si>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</si>
  <si>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</si>
  <si>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</si>
  <si>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ПС ЗТМ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</si>
  <si>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</si>
  <si>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</si>
  <si>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</si>
  <si>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</si>
  <si>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</si>
  <si>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</si>
  <si>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</si>
  <si>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</si>
  <si>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</si>
  <si>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</si>
  <si>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</si>
  <si>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</si>
  <si>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</si>
  <si>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</si>
  <si>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</si>
  <si>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</si>
  <si>
    <t xml:space="preserve">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</si>
</sst>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31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7" fillId="0" borderId="10" xfId="0" applyNumberFormat="1" applyFont="1" applyFill="1" applyBorder="1" applyAlignment="1">
      <alignment horizontal="center"/>
    </xf>
    <xf numFmtId="2" fontId="17" fillId="3" borderId="10" xfId="0" applyNumberFormat="1" applyFon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4.xml"/><Relationship Id="rId117" Type="http://schemas.openxmlformats.org/officeDocument/2006/relationships/revisionLog" Target="revisionLog11.xml"/><Relationship Id="rId21" Type="http://schemas.openxmlformats.org/officeDocument/2006/relationships/revisionLog" Target="revisionLog141.xml"/><Relationship Id="rId42" Type="http://schemas.openxmlformats.org/officeDocument/2006/relationships/revisionLog" Target="revisionLog16.xml"/><Relationship Id="rId47" Type="http://schemas.openxmlformats.org/officeDocument/2006/relationships/revisionLog" Target="revisionLog17.xml"/><Relationship Id="rId63" Type="http://schemas.openxmlformats.org/officeDocument/2006/relationships/revisionLog" Target="revisionLog112.xml"/><Relationship Id="rId68" Type="http://schemas.openxmlformats.org/officeDocument/2006/relationships/revisionLog" Target="revisionLog18.xml"/><Relationship Id="rId84" Type="http://schemas.openxmlformats.org/officeDocument/2006/relationships/revisionLog" Target="revisionLog110.xml"/><Relationship Id="rId89" Type="http://schemas.openxmlformats.org/officeDocument/2006/relationships/revisionLog" Target="revisionLog1121.xml"/><Relationship Id="rId112" Type="http://schemas.openxmlformats.org/officeDocument/2006/relationships/revisionLog" Target="revisionLog111.xml"/><Relationship Id="rId71" Type="http://schemas.openxmlformats.org/officeDocument/2006/relationships/revisionLog" Target="revisionLog11211.xml"/><Relationship Id="rId92" Type="http://schemas.openxmlformats.org/officeDocument/2006/relationships/revisionLog" Target="revisionLog1131.xml"/><Relationship Id="rId16" Type="http://schemas.openxmlformats.org/officeDocument/2006/relationships/revisionLog" Target="revisionLog14111.xml"/><Relationship Id="rId29" Type="http://schemas.openxmlformats.org/officeDocument/2006/relationships/revisionLog" Target="revisionLog1611.xml"/><Relationship Id="rId107" Type="http://schemas.openxmlformats.org/officeDocument/2006/relationships/revisionLog" Target="revisionLog115.xml"/><Relationship Id="rId45" Type="http://schemas.openxmlformats.org/officeDocument/2006/relationships/revisionLog" Target="revisionLog11011.xml"/><Relationship Id="rId40" Type="http://schemas.openxmlformats.org/officeDocument/2006/relationships/revisionLog" Target="revisionLog1911.xml"/><Relationship Id="rId37" Type="http://schemas.openxmlformats.org/officeDocument/2006/relationships/revisionLog" Target="revisionLog18111.xml"/><Relationship Id="rId24" Type="http://schemas.openxmlformats.org/officeDocument/2006/relationships/revisionLog" Target="revisionLog16111.xml"/><Relationship Id="rId32" Type="http://schemas.openxmlformats.org/officeDocument/2006/relationships/revisionLog" Target="revisionLog1711.xml"/><Relationship Id="rId53" Type="http://schemas.openxmlformats.org/officeDocument/2006/relationships/revisionLog" Target="revisionLog1211.xml"/><Relationship Id="rId58" Type="http://schemas.openxmlformats.org/officeDocument/2006/relationships/revisionLog" Target="revisionLog112111.xml"/><Relationship Id="rId66" Type="http://schemas.openxmlformats.org/officeDocument/2006/relationships/revisionLog" Target="revisionLog11311.xml"/><Relationship Id="rId74" Type="http://schemas.openxmlformats.org/officeDocument/2006/relationships/revisionLog" Target="revisionLog1141.xml"/><Relationship Id="rId79" Type="http://schemas.openxmlformats.org/officeDocument/2006/relationships/revisionLog" Target="revisionLog1101.xml"/><Relationship Id="rId87" Type="http://schemas.openxmlformats.org/officeDocument/2006/relationships/revisionLog" Target="revisionLog1151.xml"/><Relationship Id="rId102" Type="http://schemas.openxmlformats.org/officeDocument/2006/relationships/revisionLog" Target="revisionLog116.xml"/><Relationship Id="rId110" Type="http://schemas.openxmlformats.org/officeDocument/2006/relationships/revisionLog" Target="revisionLog117.xml"/><Relationship Id="rId115" Type="http://schemas.openxmlformats.org/officeDocument/2006/relationships/revisionLog" Target="revisionLog13.xml"/><Relationship Id="rId61" Type="http://schemas.openxmlformats.org/officeDocument/2006/relationships/revisionLog" Target="revisionLog113111.xml"/><Relationship Id="rId82" Type="http://schemas.openxmlformats.org/officeDocument/2006/relationships/revisionLog" Target="revisionLog11511.xml"/><Relationship Id="rId90" Type="http://schemas.openxmlformats.org/officeDocument/2006/relationships/revisionLog" Target="revisionLog1161.xml"/><Relationship Id="rId95" Type="http://schemas.openxmlformats.org/officeDocument/2006/relationships/revisionLog" Target="revisionLog1171.xml"/><Relationship Id="rId19" Type="http://schemas.openxmlformats.org/officeDocument/2006/relationships/revisionLog" Target="revisionLog151111.xml"/><Relationship Id="rId48" Type="http://schemas.openxmlformats.org/officeDocument/2006/relationships/revisionLog" Target="revisionLog1121111.xml"/><Relationship Id="rId43" Type="http://schemas.openxmlformats.org/officeDocument/2006/relationships/revisionLog" Target="revisionLog1101111.xml"/><Relationship Id="rId35" Type="http://schemas.openxmlformats.org/officeDocument/2006/relationships/revisionLog" Target="revisionLog19111.xml"/><Relationship Id="rId22" Type="http://schemas.openxmlformats.org/officeDocument/2006/relationships/revisionLog" Target="revisionLog1611111.xml"/><Relationship Id="rId27" Type="http://schemas.openxmlformats.org/officeDocument/2006/relationships/revisionLog" Target="revisionLog171111.xml"/><Relationship Id="rId30" Type="http://schemas.openxmlformats.org/officeDocument/2006/relationships/revisionLog" Target="revisionLog18111111.xml"/><Relationship Id="rId56" Type="http://schemas.openxmlformats.org/officeDocument/2006/relationships/revisionLog" Target="revisionLog11311111.xml"/><Relationship Id="rId64" Type="http://schemas.openxmlformats.org/officeDocument/2006/relationships/revisionLog" Target="revisionLog11411.xml"/><Relationship Id="rId69" Type="http://schemas.openxmlformats.org/officeDocument/2006/relationships/revisionLog" Target="revisionLog115111.xml"/><Relationship Id="rId77" Type="http://schemas.openxmlformats.org/officeDocument/2006/relationships/revisionLog" Target="revisionLog11021.xml"/><Relationship Id="rId100" Type="http://schemas.openxmlformats.org/officeDocument/2006/relationships/revisionLog" Target="revisionLog118.xml"/><Relationship Id="rId105" Type="http://schemas.openxmlformats.org/officeDocument/2006/relationships/revisionLog" Target="revisionLog119.xml"/><Relationship Id="rId113" Type="http://schemas.openxmlformats.org/officeDocument/2006/relationships/revisionLog" Target="revisionLog131.xml"/><Relationship Id="rId118" Type="http://schemas.openxmlformats.org/officeDocument/2006/relationships/revisionLog" Target="revisionLog1.xml"/><Relationship Id="rId51" Type="http://schemas.openxmlformats.org/officeDocument/2006/relationships/revisionLog" Target="revisionLog114111.xml"/><Relationship Id="rId72" Type="http://schemas.openxmlformats.org/officeDocument/2006/relationships/revisionLog" Target="revisionLog11611.xml"/><Relationship Id="rId80" Type="http://schemas.openxmlformats.org/officeDocument/2006/relationships/revisionLog" Target="revisionLog11711.xml"/><Relationship Id="rId85" Type="http://schemas.openxmlformats.org/officeDocument/2006/relationships/revisionLog" Target="revisionLog1181.xml"/><Relationship Id="rId93" Type="http://schemas.openxmlformats.org/officeDocument/2006/relationships/revisionLog" Target="revisionLog1191.xml"/><Relationship Id="rId98" Type="http://schemas.openxmlformats.org/officeDocument/2006/relationships/revisionLog" Target="revisionLog120.xml"/><Relationship Id="rId46" Type="http://schemas.openxmlformats.org/officeDocument/2006/relationships/revisionLog" Target="revisionLog181.xml"/><Relationship Id="rId38" Type="http://schemas.openxmlformats.org/officeDocument/2006/relationships/revisionLog" Target="revisionLog171.xml"/><Relationship Id="rId17" Type="http://schemas.openxmlformats.org/officeDocument/2006/relationships/revisionLog" Target="revisionLog1411.xml"/><Relationship Id="rId25" Type="http://schemas.openxmlformats.org/officeDocument/2006/relationships/revisionLog" Target="revisionLog1511.xml"/><Relationship Id="rId33" Type="http://schemas.openxmlformats.org/officeDocument/2006/relationships/revisionLog" Target="revisionLog161.xml"/><Relationship Id="rId59" Type="http://schemas.openxmlformats.org/officeDocument/2006/relationships/revisionLog" Target="revisionLog192.xml"/><Relationship Id="rId67" Type="http://schemas.openxmlformats.org/officeDocument/2006/relationships/revisionLog" Target="revisionLog110211.xml"/><Relationship Id="rId103" Type="http://schemas.openxmlformats.org/officeDocument/2006/relationships/revisionLog" Target="revisionLog121.xml"/><Relationship Id="rId108" Type="http://schemas.openxmlformats.org/officeDocument/2006/relationships/revisionLog" Target="revisionLog122.xml"/><Relationship Id="rId116" Type="http://schemas.openxmlformats.org/officeDocument/2006/relationships/revisionLog" Target="revisionLog15.xml"/><Relationship Id="rId41" Type="http://schemas.openxmlformats.org/officeDocument/2006/relationships/revisionLog" Target="revisionLog1811.xml"/><Relationship Id="rId20" Type="http://schemas.openxmlformats.org/officeDocument/2006/relationships/revisionLog" Target="revisionLog15111.xml"/><Relationship Id="rId54" Type="http://schemas.openxmlformats.org/officeDocument/2006/relationships/revisionLog" Target="revisionLog1212.xml"/><Relationship Id="rId62" Type="http://schemas.openxmlformats.org/officeDocument/2006/relationships/revisionLog" Target="revisionLog11012.xml"/><Relationship Id="rId70" Type="http://schemas.openxmlformats.org/officeDocument/2006/relationships/revisionLog" Target="revisionLog11212.xml"/><Relationship Id="rId75" Type="http://schemas.openxmlformats.org/officeDocument/2006/relationships/revisionLog" Target="revisionLog191.xml"/><Relationship Id="rId83" Type="http://schemas.openxmlformats.org/officeDocument/2006/relationships/revisionLog" Target="revisionLog11811.xml"/><Relationship Id="rId88" Type="http://schemas.openxmlformats.org/officeDocument/2006/relationships/revisionLog" Target="revisionLog11911.xml"/><Relationship Id="rId91" Type="http://schemas.openxmlformats.org/officeDocument/2006/relationships/revisionLog" Target="revisionLog1201.xml"/><Relationship Id="rId96" Type="http://schemas.openxmlformats.org/officeDocument/2006/relationships/revisionLog" Target="revisionLog1221.xml"/><Relationship Id="rId111" Type="http://schemas.openxmlformats.org/officeDocument/2006/relationships/revisionLog" Target="revisionLog1110.xml"/><Relationship Id="rId49" Type="http://schemas.openxmlformats.org/officeDocument/2006/relationships/revisionLog" Target="revisionLog1111.xml"/><Relationship Id="rId15" Type="http://schemas.openxmlformats.org/officeDocument/2006/relationships/revisionLog" Target="revisionLog141111.xml"/><Relationship Id="rId23" Type="http://schemas.openxmlformats.org/officeDocument/2006/relationships/revisionLog" Target="revisionLog161111.xml"/><Relationship Id="rId28" Type="http://schemas.openxmlformats.org/officeDocument/2006/relationships/revisionLog" Target="revisionLog17111.xml"/><Relationship Id="rId36" Type="http://schemas.openxmlformats.org/officeDocument/2006/relationships/revisionLog" Target="revisionLog181111.xml"/><Relationship Id="rId57" Type="http://schemas.openxmlformats.org/officeDocument/2006/relationships/revisionLog" Target="revisionLog1121112.xml"/><Relationship Id="rId106" Type="http://schemas.openxmlformats.org/officeDocument/2006/relationships/revisionLog" Target="revisionLog123.xml"/><Relationship Id="rId114" Type="http://schemas.openxmlformats.org/officeDocument/2006/relationships/revisionLog" Target="revisionLog152.xml"/><Relationship Id="rId119" Type="http://schemas.openxmlformats.org/officeDocument/2006/relationships/revisionLog" Target="revisionLog2.xml"/><Relationship Id="rId44" Type="http://schemas.openxmlformats.org/officeDocument/2006/relationships/revisionLog" Target="revisionLog110111.xml"/><Relationship Id="rId31" Type="http://schemas.openxmlformats.org/officeDocument/2006/relationships/revisionLog" Target="revisionLog1811111.xml"/><Relationship Id="rId52" Type="http://schemas.openxmlformats.org/officeDocument/2006/relationships/revisionLog" Target="revisionLog12111.xml"/><Relationship Id="rId60" Type="http://schemas.openxmlformats.org/officeDocument/2006/relationships/revisionLog" Target="revisionLog1131111.xml"/><Relationship Id="rId65" Type="http://schemas.openxmlformats.org/officeDocument/2006/relationships/revisionLog" Target="revisionLog11412.xml"/><Relationship Id="rId73" Type="http://schemas.openxmlformats.org/officeDocument/2006/relationships/revisionLog" Target="revisionLog115112.xml"/><Relationship Id="rId78" Type="http://schemas.openxmlformats.org/officeDocument/2006/relationships/revisionLog" Target="revisionLog1102.xml"/><Relationship Id="rId81" Type="http://schemas.openxmlformats.org/officeDocument/2006/relationships/revisionLog" Target="revisionLog11612.xml"/><Relationship Id="rId86" Type="http://schemas.openxmlformats.org/officeDocument/2006/relationships/revisionLog" Target="revisionLog11712.xml"/><Relationship Id="rId94" Type="http://schemas.openxmlformats.org/officeDocument/2006/relationships/revisionLog" Target="revisionLog1182.xml"/><Relationship Id="rId99" Type="http://schemas.openxmlformats.org/officeDocument/2006/relationships/revisionLog" Target="revisionLog1231.xml"/><Relationship Id="rId101" Type="http://schemas.openxmlformats.org/officeDocument/2006/relationships/revisionLog" Target="revisionLog124.xml"/><Relationship Id="rId39" Type="http://schemas.openxmlformats.org/officeDocument/2006/relationships/revisionLog" Target="revisionLog1521.xml"/><Relationship Id="rId18" Type="http://schemas.openxmlformats.org/officeDocument/2006/relationships/revisionLog" Target="revisionLog1311.xml"/><Relationship Id="rId109" Type="http://schemas.openxmlformats.org/officeDocument/2006/relationships/revisionLog" Target="revisionLog11101.xml"/><Relationship Id="rId50" Type="http://schemas.openxmlformats.org/officeDocument/2006/relationships/revisionLog" Target="revisionLog1112.xml"/><Relationship Id="rId34" Type="http://schemas.openxmlformats.org/officeDocument/2006/relationships/revisionLog" Target="revisionLog151.xml"/><Relationship Id="rId55" Type="http://schemas.openxmlformats.org/officeDocument/2006/relationships/revisionLog" Target="revisionLog12.xml"/><Relationship Id="rId76" Type="http://schemas.openxmlformats.org/officeDocument/2006/relationships/revisionLog" Target="revisionLog19.xml"/><Relationship Id="rId97" Type="http://schemas.openxmlformats.org/officeDocument/2006/relationships/revisionLog" Target="revisionLog113.xml"/><Relationship Id="rId104" Type="http://schemas.openxmlformats.org/officeDocument/2006/relationships/revisionLog" Target="revisionLog1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7C399A8-9E3B-4761-9D83-EEFF76A01DA8}" diskRevisions="1" revisionId="12700" version="119" protected="1">
  <header guid="{E2012741-1016-449C-AF86-9D9271C43181}" dateTime="2014-01-21T15:04:58" maxSheetId="5" userName="Мамедова Фарида" r:id="rId15" minRId="1626" maxRId="1660">
    <sheetIdMap count="4">
      <sheetId val="1"/>
      <sheetId val="2"/>
      <sheetId val="3"/>
      <sheetId val="4"/>
    </sheetIdMap>
  </header>
  <header guid="{DC32F8CF-3552-4872-AA77-984FAB84A1E7}" dateTime="2014-02-06T10:56:59" maxSheetId="5" userName="Мамедова Фарида" r:id="rId16" minRId="1665" maxRId="2140">
    <sheetIdMap count="4">
      <sheetId val="1"/>
      <sheetId val="2"/>
      <sheetId val="3"/>
      <sheetId val="4"/>
    </sheetIdMap>
  </header>
  <header guid="{A3407884-2B2F-43C5-923F-F4983478DF24}" dateTime="2014-02-06T12:02:16" maxSheetId="7" userName="Мамедова Фарида" r:id="rId17" minRId="2141" maxRId="2261">
    <sheetIdMap count="6">
      <sheetId val="5"/>
      <sheetId val="2"/>
      <sheetId val="1"/>
      <sheetId val="3"/>
      <sheetId val="4"/>
      <sheetId val="6"/>
    </sheetIdMap>
  </header>
  <header guid="{A74B55EA-DB48-45E7-A5F5-112D2F9B0C5B}" dateTime="2014-02-06T13:07:56" maxSheetId="7" userName="Мамедова Фарида" r:id="rId18" minRId="2266" maxRId="2359">
    <sheetIdMap count="6">
      <sheetId val="5"/>
      <sheetId val="2"/>
      <sheetId val="1"/>
      <sheetId val="3"/>
      <sheetId val="4"/>
      <sheetId val="6"/>
    </sheetIdMap>
  </header>
  <header guid="{133F1FEF-325B-44A2-8AFC-0BF9D0E6A624}" dateTime="2014-02-06T13:11:19" maxSheetId="7" userName="Мамедова Фарида" r:id="rId19" minRId="2364" maxRId="2369">
    <sheetIdMap count="6">
      <sheetId val="5"/>
      <sheetId val="2"/>
      <sheetId val="1"/>
      <sheetId val="3"/>
      <sheetId val="4"/>
      <sheetId val="6"/>
    </sheetIdMap>
  </header>
  <header guid="{F512608F-8085-48A8-829A-C856BF28ABE2}" dateTime="2014-02-06T13:13:12" maxSheetId="7" userName="Мамедова Фарида" r:id="rId20" minRId="2374" maxRId="2375">
    <sheetIdMap count="6">
      <sheetId val="5"/>
      <sheetId val="2"/>
      <sheetId val="1"/>
      <sheetId val="3"/>
      <sheetId val="4"/>
      <sheetId val="6"/>
    </sheetIdMap>
  </header>
  <header guid="{E1E2A204-85D1-412D-A24B-CE202F6248CE}" dateTime="2014-02-06T13:19:56" maxSheetId="7" userName="Мамедова Фарида" r:id="rId21" minRId="2380" maxRId="5461">
    <sheetIdMap count="6">
      <sheetId val="5"/>
      <sheetId val="2"/>
      <sheetId val="1"/>
      <sheetId val="3"/>
      <sheetId val="4"/>
      <sheetId val="6"/>
    </sheetIdMap>
  </header>
  <header guid="{ADB32A28-5D48-4B38-BA34-0F6506C44487}" dateTime="2014-02-06T13:28:55" maxSheetId="7" userName="Мамедова Фарида" r:id="rId22" minRId="5466" maxRId="5512">
    <sheetIdMap count="6">
      <sheetId val="5"/>
      <sheetId val="2"/>
      <sheetId val="1"/>
      <sheetId val="3"/>
      <sheetId val="4"/>
      <sheetId val="6"/>
    </sheetIdMap>
  </header>
  <header guid="{7EC572B3-9CBE-4A1B-BDD5-F04C135DE559}" dateTime="2014-02-06T13:31:04" maxSheetId="7" userName="Мамедова Фарида" r:id="rId23" minRId="5517" maxRId="5520">
    <sheetIdMap count="6">
      <sheetId val="5"/>
      <sheetId val="2"/>
      <sheetId val="1"/>
      <sheetId val="3"/>
      <sheetId val="4"/>
      <sheetId val="6"/>
    </sheetIdMap>
  </header>
  <header guid="{1C8B235C-40AA-411D-95B4-060DE9779A2B}" dateTime="2014-02-06T13:31:59" maxSheetId="7" userName="Мамедова Фарида" r:id="rId24" minRId="5525" maxRId="5528">
    <sheetIdMap count="6">
      <sheetId val="5"/>
      <sheetId val="2"/>
      <sheetId val="1"/>
      <sheetId val="3"/>
      <sheetId val="4"/>
      <sheetId val="6"/>
    </sheetIdMap>
  </header>
  <header guid="{3366A9A1-6AC2-4D23-A418-DAB0D1FA48C9}" dateTime="2014-02-06T13:32:20" maxSheetId="7" userName="Мамедова Фарида" r:id="rId25" minRId="5533" maxRId="5536">
    <sheetIdMap count="6">
      <sheetId val="5"/>
      <sheetId val="2"/>
      <sheetId val="1"/>
      <sheetId val="3"/>
      <sheetId val="4"/>
      <sheetId val="6"/>
    </sheetIdMap>
  </header>
  <header guid="{35AE5216-0DFA-42CB-B2EB-A6260BBAA414}" dateTime="2014-02-06T13:35:49" maxSheetId="7" userName="Мамедова Фарида" r:id="rId26" minRId="5541" maxRId="5554">
    <sheetIdMap count="6">
      <sheetId val="5"/>
      <sheetId val="2"/>
      <sheetId val="1"/>
      <sheetId val="3"/>
      <sheetId val="4"/>
      <sheetId val="6"/>
    </sheetIdMap>
  </header>
  <header guid="{8CEAA3D0-CB06-4719-8EFF-57F5F33B0D34}" dateTime="2014-02-06T13:42:43" maxSheetId="7" userName="Мамедова Фарида" r:id="rId27" minRId="5559" maxRId="5716">
    <sheetIdMap count="6">
      <sheetId val="5"/>
      <sheetId val="2"/>
      <sheetId val="1"/>
      <sheetId val="3"/>
      <sheetId val="4"/>
      <sheetId val="6"/>
    </sheetIdMap>
  </header>
  <header guid="{8343C14F-8712-47B5-99DE-F3A433DA5ABD}" dateTime="2014-02-06T14:23:16" maxSheetId="7" userName="Мамедова Фарида" r:id="rId28" minRId="5721" maxRId="5740">
    <sheetIdMap count="6">
      <sheetId val="5"/>
      <sheetId val="2"/>
      <sheetId val="1"/>
      <sheetId val="3"/>
      <sheetId val="4"/>
      <sheetId val="6"/>
    </sheetIdMap>
  </header>
  <header guid="{593684D0-83AB-4E11-9284-2B1D8D23C666}" dateTime="2014-02-06T14:26:38" maxSheetId="7" userName="Мамедова Фарида" r:id="rId29" minRId="5745" maxRId="5752">
    <sheetIdMap count="6">
      <sheetId val="5"/>
      <sheetId val="2"/>
      <sheetId val="1"/>
      <sheetId val="3"/>
      <sheetId val="4"/>
      <sheetId val="6"/>
    </sheetIdMap>
  </header>
  <header guid="{20BECB16-D59E-4C52-ACFF-BBC32F5EA23E}" dateTime="2014-02-06T14:27:44" maxSheetId="7" userName="Мамедова Фарида" r:id="rId30" minRId="5757" maxRId="5764">
    <sheetIdMap count="6">
      <sheetId val="5"/>
      <sheetId val="2"/>
      <sheetId val="1"/>
      <sheetId val="3"/>
      <sheetId val="4"/>
      <sheetId val="6"/>
    </sheetIdMap>
  </header>
  <header guid="{1222DB39-655C-4984-8B60-9C5CFD1E70BB}" dateTime="2014-02-06T14:28:32" maxSheetId="7" userName="Мамедова Фарида" r:id="rId31">
    <sheetIdMap count="6">
      <sheetId val="5"/>
      <sheetId val="2"/>
      <sheetId val="1"/>
      <sheetId val="3"/>
      <sheetId val="4"/>
      <sheetId val="6"/>
    </sheetIdMap>
  </header>
  <header guid="{0ACB920A-492E-4AAB-A6CC-4D7251C02A6C}" dateTime="2014-02-06T14:31:21" maxSheetId="7" userName="Мамедова Фарида" r:id="rId32" minRId="5773" maxRId="6616">
    <sheetIdMap count="6">
      <sheetId val="5"/>
      <sheetId val="2"/>
      <sheetId val="1"/>
      <sheetId val="3"/>
      <sheetId val="4"/>
      <sheetId val="6"/>
    </sheetIdMap>
  </header>
  <header guid="{9E9B259A-A33E-4620-9E1E-5CBDE96729E7}" dateTime="2014-02-06T14:31:26" maxSheetId="7" userName="Мамедова Фарида" r:id="rId33">
    <sheetIdMap count="6">
      <sheetId val="5"/>
      <sheetId val="2"/>
      <sheetId val="1"/>
      <sheetId val="3"/>
      <sheetId val="4"/>
      <sheetId val="6"/>
    </sheetIdMap>
  </header>
  <header guid="{2D718B35-134C-41ED-8C0A-D5C03026C460}" dateTime="2014-02-13T09:40:53" maxSheetId="7" userName="Мамедова Фарида" r:id="rId34" minRId="6625" maxRId="6627">
    <sheetIdMap count="6">
      <sheetId val="5"/>
      <sheetId val="2"/>
      <sheetId val="1"/>
      <sheetId val="3"/>
      <sheetId val="4"/>
      <sheetId val="6"/>
    </sheetIdMap>
  </header>
  <header guid="{AE6BC9D4-9DF4-42E0-B085-9D6B73A20103}" dateTime="2014-02-13T09:56:03" maxSheetId="7" userName="Мамедова Фарида" r:id="rId35" minRId="6628" maxRId="6630">
    <sheetIdMap count="6">
      <sheetId val="5"/>
      <sheetId val="2"/>
      <sheetId val="1"/>
      <sheetId val="3"/>
      <sheetId val="4"/>
      <sheetId val="6"/>
    </sheetIdMap>
  </header>
  <header guid="{B60859B2-DD01-4C97-9612-86EE204231BC}" dateTime="2014-02-13T10:50:56" maxSheetId="7" userName="Мамедова Фарида" r:id="rId36" minRId="6631" maxRId="7076">
    <sheetIdMap count="6">
      <sheetId val="5"/>
      <sheetId val="2"/>
      <sheetId val="1"/>
      <sheetId val="3"/>
      <sheetId val="4"/>
      <sheetId val="6"/>
    </sheetIdMap>
  </header>
  <header guid="{DA9978C1-DD91-4BE3-A2F2-720EA01BFFE2}" dateTime="2014-02-13T10:56:04" maxSheetId="7" userName="Мамедова Фарида" r:id="rId37" minRId="7077" maxRId="10421">
    <sheetIdMap count="6">
      <sheetId val="5"/>
      <sheetId val="2"/>
      <sheetId val="1"/>
      <sheetId val="3"/>
      <sheetId val="4"/>
      <sheetId val="6"/>
    </sheetIdMap>
  </header>
  <header guid="{AA97292E-FCC6-4DB4-898E-9AEB9FA95E58}" dateTime="2014-02-13T10:57:00" maxSheetId="7" userName="Мамедова Фарида" r:id="rId38">
    <sheetIdMap count="6">
      <sheetId val="5"/>
      <sheetId val="2"/>
      <sheetId val="1"/>
      <sheetId val="3"/>
      <sheetId val="4"/>
      <sheetId val="6"/>
    </sheetIdMap>
  </header>
  <header guid="{96BE4BCB-A0D2-49C2-A11B-D7AEE3ACA7C8}" dateTime="2014-02-13T10:57:32" maxSheetId="7" userName="Мамедова Фарида" r:id="rId39" minRId="10422" maxRId="10493">
    <sheetIdMap count="6">
      <sheetId val="5"/>
      <sheetId val="2"/>
      <sheetId val="1"/>
      <sheetId val="3"/>
      <sheetId val="4"/>
      <sheetId val="6"/>
    </sheetIdMap>
  </header>
  <header guid="{DB069187-9CDB-49BC-9337-82FEA7D9DCAA}" dateTime="2014-02-13T11:08:29" maxSheetId="7" userName="Мамедова Фарида" r:id="rId40" minRId="10494" maxRId="10503">
    <sheetIdMap count="6">
      <sheetId val="5"/>
      <sheetId val="2"/>
      <sheetId val="1"/>
      <sheetId val="3"/>
      <sheetId val="4"/>
      <sheetId val="6"/>
    </sheetIdMap>
  </header>
  <header guid="{7962B1E8-2507-4AD8-8EB1-F965334E757B}" dateTime="2014-02-13T11:13:40" maxSheetId="7" userName="Мамедова Фарида" r:id="rId41" minRId="10504" maxRId="10506">
    <sheetIdMap count="6">
      <sheetId val="5"/>
      <sheetId val="2"/>
      <sheetId val="1"/>
      <sheetId val="3"/>
      <sheetId val="4"/>
      <sheetId val="6"/>
    </sheetIdMap>
  </header>
  <header guid="{FF030110-F9CC-46AA-A144-B73855E9052A}" dateTime="2014-02-13T11:18:07" maxSheetId="7" userName="Мамедова Фарида" r:id="rId42" minRId="10513" maxRId="10524">
    <sheetIdMap count="6">
      <sheetId val="5"/>
      <sheetId val="2"/>
      <sheetId val="1"/>
      <sheetId val="3"/>
      <sheetId val="4"/>
      <sheetId val="6"/>
    </sheetIdMap>
  </header>
  <header guid="{EAC547EB-2F6D-4AA5-BDD2-17CF57B10579}" dateTime="2014-02-13T11:31:52" maxSheetId="7" userName="Мамедова Фарида" r:id="rId43" minRId="10531" maxRId="10564">
    <sheetIdMap count="6">
      <sheetId val="5"/>
      <sheetId val="2"/>
      <sheetId val="1"/>
      <sheetId val="3"/>
      <sheetId val="4"/>
      <sheetId val="6"/>
    </sheetIdMap>
  </header>
  <header guid="{462920BB-1B64-44D1-82C9-F261FBEEDB26}" dateTime="2014-02-13T11:33:44" maxSheetId="7" userName="Мамедова Фарида" r:id="rId44" minRId="10571" maxRId="10584">
    <sheetIdMap count="6">
      <sheetId val="5"/>
      <sheetId val="2"/>
      <sheetId val="1"/>
      <sheetId val="3"/>
      <sheetId val="4"/>
      <sheetId val="6"/>
    </sheetIdMap>
  </header>
  <header guid="{4A36C376-0F6E-436E-B8E7-AF43C3DB075C}" dateTime="2014-02-13T11:42:49" maxSheetId="7" userName="Мамедова Фарида" r:id="rId45" minRId="10591" maxRId="10622">
    <sheetIdMap count="6">
      <sheetId val="5"/>
      <sheetId val="2"/>
      <sheetId val="1"/>
      <sheetId val="3"/>
      <sheetId val="4"/>
      <sheetId val="6"/>
    </sheetIdMap>
  </header>
  <header guid="{E393EA22-B366-4134-9BAF-E1EB8B71685C}" dateTime="2014-02-13T11:44:00" maxSheetId="7" userName="Мамедова Фарида" r:id="rId46" minRId="10629" maxRId="10675">
    <sheetIdMap count="6">
      <sheetId val="5"/>
      <sheetId val="2"/>
      <sheetId val="1"/>
      <sheetId val="3"/>
      <sheetId val="4"/>
      <sheetId val="6"/>
    </sheetIdMap>
  </header>
  <header guid="{83F01E6F-7B78-49E5-B4C6-10E54BBB8C72}" dateTime="2014-02-13T11:44:55" maxSheetId="7" userName="Мамедова Фарида" r:id="rId47" minRId="10682" maxRId="10742">
    <sheetIdMap count="6">
      <sheetId val="5"/>
      <sheetId val="2"/>
      <sheetId val="1"/>
      <sheetId val="3"/>
      <sheetId val="4"/>
      <sheetId val="6"/>
    </sheetIdMap>
  </header>
  <header guid="{4431EC3C-93EE-4430-B124-A318521302BA}" dateTime="2014-02-13T11:46:00" maxSheetId="7" userName="Мамедова Фарида" r:id="rId48" minRId="10749" maxRId="10750">
    <sheetIdMap count="6">
      <sheetId val="5"/>
      <sheetId val="2"/>
      <sheetId val="1"/>
      <sheetId val="3"/>
      <sheetId val="4"/>
      <sheetId val="6"/>
    </sheetIdMap>
  </header>
  <header guid="{FDE0AE5D-3F07-4C5E-8688-66EB26607B65}" dateTime="2014-02-13T11:46:06" maxSheetId="7" userName="Мамедова Фарида" r:id="rId49">
    <sheetIdMap count="6">
      <sheetId val="5"/>
      <sheetId val="2"/>
      <sheetId val="1"/>
      <sheetId val="3"/>
      <sheetId val="4"/>
      <sheetId val="6"/>
    </sheetIdMap>
  </header>
  <header guid="{B91AAE2F-5B4D-487F-B5DD-A40499E3C134}" dateTime="2014-02-13T11:46:37" maxSheetId="7" userName="Мамедова Фарида" r:id="rId50">
    <sheetIdMap count="6">
      <sheetId val="5"/>
      <sheetId val="2"/>
      <sheetId val="1"/>
      <sheetId val="3"/>
      <sheetId val="4"/>
      <sheetId val="6"/>
    </sheetIdMap>
  </header>
  <header guid="{F821333B-D6C2-4AFF-9920-A2E0C61DB956}" dateTime="2014-02-21T10:42:54" maxSheetId="7" userName="Мамедова Фарида" r:id="rId51" minRId="10769" maxRId="10778">
    <sheetIdMap count="6">
      <sheetId val="5"/>
      <sheetId val="2"/>
      <sheetId val="1"/>
      <sheetId val="3"/>
      <sheetId val="4"/>
      <sheetId val="6"/>
    </sheetIdMap>
  </header>
  <header guid="{4971E502-8C62-47B2-8441-8954C6A27B5A}" dateTime="2014-02-21T11:04:06" maxSheetId="7" userName="Мамедова Фарида" r:id="rId52" minRId="10779" maxRId="10790">
    <sheetIdMap count="6">
      <sheetId val="5"/>
      <sheetId val="2"/>
      <sheetId val="1"/>
      <sheetId val="3"/>
      <sheetId val="4"/>
      <sheetId val="6"/>
    </sheetIdMap>
  </header>
  <header guid="{50DC0A29-134F-4C02-92CA-FDF1C03187CC}" dateTime="2014-02-21T11:10:13" maxSheetId="7" userName="Мамедова Фарида" r:id="rId53" minRId="10797" maxRId="10822">
    <sheetIdMap count="6">
      <sheetId val="5"/>
      <sheetId val="2"/>
      <sheetId val="1"/>
      <sheetId val="3"/>
      <sheetId val="4"/>
      <sheetId val="6"/>
    </sheetIdMap>
  </header>
  <header guid="{2D768C68-C033-4B9B-8B5C-90768BD71792}" dateTime="2014-02-21T11:13:03" maxSheetId="7" userName="Мамедова Фарида" r:id="rId54" minRId="10829" maxRId="10836">
    <sheetIdMap count="6">
      <sheetId val="5"/>
      <sheetId val="2"/>
      <sheetId val="1"/>
      <sheetId val="3"/>
      <sheetId val="4"/>
      <sheetId val="6"/>
    </sheetIdMap>
  </header>
  <header guid="{8546F865-E876-474D-BC77-A45EF68E52BB}" dateTime="2014-02-21T11:22:56" maxSheetId="7" userName="Мамедова Фарида" r:id="rId55" minRId="10843" maxRId="10866">
    <sheetIdMap count="6">
      <sheetId val="5"/>
      <sheetId val="2"/>
      <sheetId val="1"/>
      <sheetId val="3"/>
      <sheetId val="4"/>
      <sheetId val="6"/>
    </sheetIdMap>
  </header>
  <header guid="{EA5A3C4B-CF09-47A6-92A3-51B13EB81656}" dateTime="2014-02-21T11:23:58" maxSheetId="7" userName="Мамедова Фарида" r:id="rId56" minRId="10873" maxRId="10884">
    <sheetIdMap count="6">
      <sheetId val="5"/>
      <sheetId val="2"/>
      <sheetId val="1"/>
      <sheetId val="3"/>
      <sheetId val="4"/>
      <sheetId val="6"/>
    </sheetIdMap>
  </header>
  <header guid="{C2EFAFD0-4768-4A5C-B427-EC78AE012BD1}" dateTime="2014-02-21T11:29:45" maxSheetId="7" userName="Мамедова Фарида" r:id="rId57" minRId="10891" maxRId="10918">
    <sheetIdMap count="6">
      <sheetId val="5"/>
      <sheetId val="2"/>
      <sheetId val="1"/>
      <sheetId val="3"/>
      <sheetId val="4"/>
      <sheetId val="6"/>
    </sheetIdMap>
  </header>
  <header guid="{CAB438A0-4F78-40B9-B59B-71297F664A4F}" dateTime="2014-02-21T11:30:47" maxSheetId="7" userName="Мамедова Фарида" r:id="rId58" minRId="10925" maxRId="10928">
    <sheetIdMap count="6">
      <sheetId val="5"/>
      <sheetId val="2"/>
      <sheetId val="1"/>
      <sheetId val="3"/>
      <sheetId val="4"/>
      <sheetId val="6"/>
    </sheetIdMap>
  </header>
  <header guid="{CACE0409-EE6F-4470-9F2F-542CE0F751C5}" dateTime="2014-02-21T11:31:41" maxSheetId="7" userName="Мамедова Фарида" r:id="rId59" minRId="10935" maxRId="10942">
    <sheetIdMap count="6">
      <sheetId val="5"/>
      <sheetId val="2"/>
      <sheetId val="1"/>
      <sheetId val="3"/>
      <sheetId val="4"/>
      <sheetId val="6"/>
    </sheetIdMap>
  </header>
  <header guid="{7007EF1E-BDAD-4F69-A7E7-66C8AFEFDE6C}" dateTime="2014-02-21T11:35:41" maxSheetId="7" userName="Мамедова Фарида" r:id="rId60" minRId="10949" maxRId="10972">
    <sheetIdMap count="6">
      <sheetId val="5"/>
      <sheetId val="2"/>
      <sheetId val="1"/>
      <sheetId val="3"/>
      <sheetId val="4"/>
      <sheetId val="6"/>
    </sheetIdMap>
  </header>
  <header guid="{B07A7AA2-EE6C-49AE-B404-AD69881F80D2}" dateTime="2014-02-21T11:38:13" maxSheetId="7" userName="Мамедова Фарида" r:id="rId61" minRId="10979" maxRId="10998">
    <sheetIdMap count="6">
      <sheetId val="5"/>
      <sheetId val="2"/>
      <sheetId val="1"/>
      <sheetId val="3"/>
      <sheetId val="4"/>
      <sheetId val="6"/>
    </sheetIdMap>
  </header>
  <header guid="{57DEE33B-411D-451F-AF1B-1916831FBFDC}" dateTime="2014-02-21T11:38:54" maxSheetId="7" userName="Мамедова Фарида" r:id="rId62" minRId="11005" maxRId="11012">
    <sheetIdMap count="6">
      <sheetId val="5"/>
      <sheetId val="2"/>
      <sheetId val="1"/>
      <sheetId val="3"/>
      <sheetId val="4"/>
      <sheetId val="6"/>
    </sheetIdMap>
  </header>
  <header guid="{73597D3D-05E5-4E50-A074-3CF828285BA6}" dateTime="2014-02-21T11:39:22" maxSheetId="7" userName="Мамедова Фарида" r:id="rId63" minRId="11019" maxRId="11022">
    <sheetIdMap count="6">
      <sheetId val="5"/>
      <sheetId val="2"/>
      <sheetId val="1"/>
      <sheetId val="3"/>
      <sheetId val="4"/>
      <sheetId val="6"/>
    </sheetIdMap>
  </header>
  <header guid="{8567EAAE-BF5F-4B08-A6A0-B67731645A16}" dateTime="2014-02-21T11:39:23" maxSheetId="7" userName="Мамедова Фарида" r:id="rId64">
    <sheetIdMap count="6">
      <sheetId val="5"/>
      <sheetId val="2"/>
      <sheetId val="1"/>
      <sheetId val="3"/>
      <sheetId val="4"/>
      <sheetId val="6"/>
    </sheetIdMap>
  </header>
  <header guid="{2FB43707-9731-46B2-858F-C879A063BECA}" dateTime="2014-02-21T11:39:25" maxSheetId="7" userName="Мамедова Фарида" r:id="rId65">
    <sheetIdMap count="6">
      <sheetId val="5"/>
      <sheetId val="2"/>
      <sheetId val="1"/>
      <sheetId val="3"/>
      <sheetId val="4"/>
      <sheetId val="6"/>
    </sheetIdMap>
  </header>
  <header guid="{3CCDF9A8-E5C7-4578-A75D-D0D4100EEFE0}" dateTime="2014-02-21T11:39:41" maxSheetId="7" userName="Мамедова Фарида" r:id="rId66" minRId="11041" maxRId="11044">
    <sheetIdMap count="6">
      <sheetId val="5"/>
      <sheetId val="2"/>
      <sheetId val="1"/>
      <sheetId val="3"/>
      <sheetId val="4"/>
      <sheetId val="6"/>
    </sheetIdMap>
  </header>
  <header guid="{C16C88BE-B462-46F0-B488-3C6873BE5AE9}" dateTime="2014-02-21T11:40:07" maxSheetId="7" userName="Мамедова Фарида" r:id="rId67" minRId="11051" maxRId="11054">
    <sheetIdMap count="6">
      <sheetId val="5"/>
      <sheetId val="2"/>
      <sheetId val="1"/>
      <sheetId val="3"/>
      <sheetId val="4"/>
      <sheetId val="6"/>
    </sheetIdMap>
  </header>
  <header guid="{29C98264-10E5-4DE2-9461-DF1169A17B89}" dateTime="2014-02-21T11:40:31" maxSheetId="7" userName="Мамедова Фарида" r:id="rId68" minRId="11061" maxRId="11064">
    <sheetIdMap count="6">
      <sheetId val="5"/>
      <sheetId val="2"/>
      <sheetId val="1"/>
      <sheetId val="3"/>
      <sheetId val="4"/>
      <sheetId val="6"/>
    </sheetIdMap>
  </header>
  <header guid="{B964680F-FA31-498E-B20D-4F6E1F7593A2}" dateTime="2014-02-21T11:46:32" maxSheetId="7" userName="Мамедова Фарида" r:id="rId69" minRId="11071" maxRId="11074">
    <sheetIdMap count="6">
      <sheetId val="5"/>
      <sheetId val="2"/>
      <sheetId val="1"/>
      <sheetId val="3"/>
      <sheetId val="4"/>
      <sheetId val="6"/>
    </sheetIdMap>
  </header>
  <header guid="{F6F195EF-0E00-41D0-9435-420E166A3027}" dateTime="2014-02-21T11:49:22" maxSheetId="7" userName="Мамедова Фарида" r:id="rId70" minRId="11081" maxRId="11096">
    <sheetIdMap count="6">
      <sheetId val="5"/>
      <sheetId val="2"/>
      <sheetId val="1"/>
      <sheetId val="3"/>
      <sheetId val="4"/>
      <sheetId val="6"/>
    </sheetIdMap>
  </header>
  <header guid="{73106A03-D25F-42DA-A8E9-5F43C72071D0}" dateTime="2014-02-21T11:50:27" maxSheetId="7" userName="Мамедова Фарида" r:id="rId71" minRId="11103" maxRId="11114">
    <sheetIdMap count="6">
      <sheetId val="5"/>
      <sheetId val="2"/>
      <sheetId val="1"/>
      <sheetId val="3"/>
      <sheetId val="4"/>
      <sheetId val="6"/>
    </sheetIdMap>
  </header>
  <header guid="{C388D144-EA23-4CAF-B389-77BECC7C4CC4}" dateTime="2014-02-21T11:51:42" maxSheetId="7" userName="Мамедова Фарида" r:id="rId72" minRId="11121">
    <sheetIdMap count="6">
      <sheetId val="5"/>
      <sheetId val="2"/>
      <sheetId val="1"/>
      <sheetId val="3"/>
      <sheetId val="4"/>
      <sheetId val="6"/>
    </sheetIdMap>
  </header>
  <header guid="{FD71E19D-5933-4B65-A97F-A99BFF5EC6B9}" dateTime="2014-02-21T11:54:02" maxSheetId="7" userName="Мамедова Фарида" r:id="rId73" minRId="11128" maxRId="11148">
    <sheetIdMap count="6">
      <sheetId val="5"/>
      <sheetId val="2"/>
      <sheetId val="1"/>
      <sheetId val="3"/>
      <sheetId val="4"/>
      <sheetId val="6"/>
    </sheetIdMap>
  </header>
  <header guid="{EF589A59-26B4-4DC1-8661-E8E94C0C4EDF}" dateTime="2014-02-21T11:54:05" maxSheetId="7" userName="Мамедова Фарида" r:id="rId74">
    <sheetIdMap count="6">
      <sheetId val="5"/>
      <sheetId val="2"/>
      <sheetId val="1"/>
      <sheetId val="3"/>
      <sheetId val="4"/>
      <sheetId val="6"/>
    </sheetIdMap>
  </header>
  <header guid="{41B6B396-BFBC-414B-B7E4-F2E4B62F9507}" dateTime="2014-03-05T10:14:20" maxSheetId="7" userName="Мамедова Фарида" r:id="rId75" minRId="11161" maxRId="11188">
    <sheetIdMap count="6">
      <sheetId val="5"/>
      <sheetId val="2"/>
      <sheetId val="1"/>
      <sheetId val="3"/>
      <sheetId val="4"/>
      <sheetId val="6"/>
    </sheetIdMap>
  </header>
  <header guid="{4B9559E4-D107-44A9-9F2F-4737366F7C89}" dateTime="2014-03-05T10:15:26" maxSheetId="7" userName="Мамедова Фарида" r:id="rId76" minRId="11195" maxRId="11202">
    <sheetIdMap count="6">
      <sheetId val="5"/>
      <sheetId val="2"/>
      <sheetId val="1"/>
      <sheetId val="3"/>
      <sheetId val="4"/>
      <sheetId val="6"/>
    </sheetIdMap>
  </header>
  <header guid="{20F2F9B5-5F4D-4504-9BC4-35CCAF7F6AB1}" dateTime="2014-03-05T10:16:57" maxSheetId="7" userName="Мамедова Фарида" r:id="rId77" minRId="11209" maxRId="11220">
    <sheetIdMap count="6">
      <sheetId val="5"/>
      <sheetId val="2"/>
      <sheetId val="1"/>
      <sheetId val="3"/>
      <sheetId val="4"/>
      <sheetId val="6"/>
    </sheetIdMap>
  </header>
  <header guid="{E6812F40-6F70-4E1C-859F-278F60D40099}" dateTime="2014-03-05T10:31:49" maxSheetId="7" userName="Мамедова Фарида" r:id="rId78" minRId="11227" maxRId="11314">
    <sheetIdMap count="6">
      <sheetId val="5"/>
      <sheetId val="2"/>
      <sheetId val="1"/>
      <sheetId val="3"/>
      <sheetId val="4"/>
      <sheetId val="6"/>
    </sheetIdMap>
  </header>
  <header guid="{9283DDB0-3F96-46D6-8E0B-11E7541C73A6}" dateTime="2014-03-05T10:39:13" maxSheetId="7" userName="Мамедова Фарида" r:id="rId79" minRId="11321" maxRId="11384">
    <sheetIdMap count="6">
      <sheetId val="5"/>
      <sheetId val="2"/>
      <sheetId val="1"/>
      <sheetId val="3"/>
      <sheetId val="4"/>
      <sheetId val="6"/>
    </sheetIdMap>
  </header>
  <header guid="{31C589BF-46A4-44FC-898F-D10F0F93BDF5}" dateTime="2014-03-05T10:42:58" maxSheetId="7" userName="Мамедова Фарида" r:id="rId80" minRId="11391" maxRId="11412">
    <sheetIdMap count="6">
      <sheetId val="5"/>
      <sheetId val="2"/>
      <sheetId val="1"/>
      <sheetId val="3"/>
      <sheetId val="4"/>
      <sheetId val="6"/>
    </sheetIdMap>
  </header>
  <header guid="{65F5EEE5-1E40-4AAF-9AD1-474680CC1E1A}" dateTime="2014-03-05T10:44:44" maxSheetId="7" userName="Мамедова Фарида" r:id="rId81" minRId="11419" maxRId="11438">
    <sheetIdMap count="6">
      <sheetId val="5"/>
      <sheetId val="2"/>
      <sheetId val="1"/>
      <sheetId val="3"/>
      <sheetId val="4"/>
      <sheetId val="6"/>
    </sheetIdMap>
  </header>
  <header guid="{1EA1D95F-F69E-48AA-8C02-AF27F42BD2D1}" dateTime="2014-03-05T10:48:18" maxSheetId="7" userName="Мамедова Фарида" r:id="rId82" minRId="11445" maxRId="11452">
    <sheetIdMap count="6">
      <sheetId val="5"/>
      <sheetId val="2"/>
      <sheetId val="1"/>
      <sheetId val="3"/>
      <sheetId val="4"/>
      <sheetId val="6"/>
    </sheetIdMap>
  </header>
  <header guid="{89F0C538-4EA1-4C97-BFD2-AC759E40AFE4}" dateTime="2014-03-05T10:48:50" maxSheetId="7" userName="Мамедова Фарида" r:id="rId83">
    <sheetIdMap count="6">
      <sheetId val="5"/>
      <sheetId val="2"/>
      <sheetId val="1"/>
      <sheetId val="3"/>
      <sheetId val="4"/>
      <sheetId val="6"/>
    </sheetIdMap>
  </header>
  <header guid="{03F44853-BDC4-459C-870C-7288CBC1B2B7}" dateTime="2014-03-05T10:53:46" maxSheetId="7" userName="Мамедова Фарида" r:id="rId84">
    <sheetIdMap count="6">
      <sheetId val="5"/>
      <sheetId val="2"/>
      <sheetId val="1"/>
      <sheetId val="3"/>
      <sheetId val="4"/>
      <sheetId val="6"/>
    </sheetIdMap>
  </header>
  <header guid="{756BC8E2-156E-4A99-A660-4EEFF6A61CEE}" dateTime="2014-03-05T10:53:58" maxSheetId="7" userName="Мамедова Фарида" r:id="rId85" minRId="11471">
    <sheetIdMap count="6">
      <sheetId val="5"/>
      <sheetId val="2"/>
      <sheetId val="1"/>
      <sheetId val="3"/>
      <sheetId val="4"/>
      <sheetId val="6"/>
    </sheetIdMap>
  </header>
  <header guid="{3F27660B-20D8-4F5F-9752-04E355F39218}" dateTime="2014-03-05T10:55:20" maxSheetId="7" userName="Мамедова Фарида" r:id="rId86">
    <sheetIdMap count="6">
      <sheetId val="5"/>
      <sheetId val="2"/>
      <sheetId val="1"/>
      <sheetId val="3"/>
      <sheetId val="4"/>
      <sheetId val="6"/>
    </sheetIdMap>
  </header>
  <header guid="{22787EA3-AEDD-43D9-8423-6731F2FFCB42}" dateTime="2014-04-07T10:52:23" maxSheetId="7" userName="Мамедова Фарида" r:id="rId87" minRId="11484" maxRId="11535">
    <sheetIdMap count="6">
      <sheetId val="5"/>
      <sheetId val="2"/>
      <sheetId val="1"/>
      <sheetId val="3"/>
      <sheetId val="4"/>
      <sheetId val="6"/>
    </sheetIdMap>
  </header>
  <header guid="{EE108DB5-77B5-45E4-9162-15528CC522B6}" dateTime="2014-04-07T10:55:17" maxSheetId="7" userName="Мамедова Фарида" r:id="rId88" minRId="11542" maxRId="11561">
    <sheetIdMap count="6">
      <sheetId val="5"/>
      <sheetId val="2"/>
      <sheetId val="1"/>
      <sheetId val="3"/>
      <sheetId val="4"/>
      <sheetId val="6"/>
    </sheetIdMap>
  </header>
  <header guid="{D89A1372-D6FC-4DB4-99BA-36D0183B1CC1}" dateTime="2014-04-07T11:01:40" maxSheetId="7" userName="Мамедова Фарида" r:id="rId89" minRId="11568" maxRId="11622">
    <sheetIdMap count="6">
      <sheetId val="5"/>
      <sheetId val="2"/>
      <sheetId val="1"/>
      <sheetId val="3"/>
      <sheetId val="4"/>
      <sheetId val="6"/>
    </sheetIdMap>
  </header>
  <header guid="{65BB2BAC-461A-48D4-8601-2D533C1B2165}" dateTime="2014-04-07T12:21:26" maxSheetId="7" userName="Мамедова Фарида" r:id="rId90" minRId="11629" maxRId="11874">
    <sheetIdMap count="6">
      <sheetId val="5"/>
      <sheetId val="2"/>
      <sheetId val="1"/>
      <sheetId val="3"/>
      <sheetId val="4"/>
      <sheetId val="6"/>
    </sheetIdMap>
  </header>
  <header guid="{2E629056-4EAA-4EE9-8FB6-2AAD765D49A3}" dateTime="2014-05-05T08:32:39" maxSheetId="7" userName="Мамедова Фарида" r:id="rId91" minRId="11881" maxRId="11894">
    <sheetIdMap count="6">
      <sheetId val="5"/>
      <sheetId val="2"/>
      <sheetId val="1"/>
      <sheetId val="3"/>
      <sheetId val="4"/>
      <sheetId val="6"/>
    </sheetIdMap>
  </header>
  <header guid="{02632FE7-C881-4E9B-8298-65438B862097}" dateTime="2014-05-05T08:37:36" maxSheetId="7" userName="Мамедова Фарида" r:id="rId92" minRId="11901" maxRId="11936">
    <sheetIdMap count="6">
      <sheetId val="5"/>
      <sheetId val="2"/>
      <sheetId val="1"/>
      <sheetId val="3"/>
      <sheetId val="4"/>
      <sheetId val="6"/>
    </sheetIdMap>
  </header>
  <header guid="{234F5F07-8E63-45A5-AEBC-80B75E0E5A22}" dateTime="2014-05-05T08:46:32" maxSheetId="7" userName="Мамедова Фарида" r:id="rId93" minRId="11943" maxRId="12010">
    <sheetIdMap count="6">
      <sheetId val="5"/>
      <sheetId val="2"/>
      <sheetId val="1"/>
      <sheetId val="3"/>
      <sheetId val="4"/>
      <sheetId val="6"/>
    </sheetIdMap>
  </header>
  <header guid="{CC060DB2-1604-47CE-AB39-942669D4E3B7}" dateTime="2014-05-05T08:52:45" maxSheetId="7" userName="Мамедова Фарида" r:id="rId94" minRId="12017" maxRId="12044">
    <sheetIdMap count="6">
      <sheetId val="5"/>
      <sheetId val="2"/>
      <sheetId val="1"/>
      <sheetId val="3"/>
      <sheetId val="4"/>
      <sheetId val="6"/>
    </sheetIdMap>
  </header>
  <header guid="{B1B0B7DF-5A56-4168-A6D2-8F3FA04EFB10}" dateTime="2014-05-05T08:57:40" maxSheetId="7" userName="Мамедова Фарида" r:id="rId95" minRId="12051" maxRId="12074">
    <sheetIdMap count="6">
      <sheetId val="5"/>
      <sheetId val="2"/>
      <sheetId val="1"/>
      <sheetId val="3"/>
      <sheetId val="4"/>
      <sheetId val="6"/>
    </sheetIdMap>
  </header>
  <header guid="{CB755A75-15DF-4AAC-9360-7E56320BF491}" dateTime="2014-05-05T09:01:41" maxSheetId="7" userName="Мамедова Фарида" r:id="rId96" minRId="12081" maxRId="12092">
    <sheetIdMap count="6">
      <sheetId val="5"/>
      <sheetId val="2"/>
      <sheetId val="1"/>
      <sheetId val="3"/>
      <sheetId val="4"/>
      <sheetId val="6"/>
    </sheetIdMap>
  </header>
  <header guid="{BF0F2DD2-22D8-4417-885F-033AF283C32D}" dateTime="2014-05-05T09:02:11" maxSheetId="7" userName="Мамедова Фарида" r:id="rId97" minRId="12099" maxRId="12102">
    <sheetIdMap count="6">
      <sheetId val="5"/>
      <sheetId val="2"/>
      <sheetId val="1"/>
      <sheetId val="3"/>
      <sheetId val="4"/>
      <sheetId val="6"/>
    </sheetIdMap>
  </header>
  <header guid="{4F7CB9CA-F0E1-4CD1-8FC2-362465C887FE}" dateTime="2014-05-05T09:18:01" maxSheetId="7" userName="Мамедова Фарида" r:id="rId98" minRId="12109" maxRId="12226">
    <sheetIdMap count="6">
      <sheetId val="5"/>
      <sheetId val="2"/>
      <sheetId val="1"/>
      <sheetId val="3"/>
      <sheetId val="4"/>
      <sheetId val="6"/>
    </sheetIdMap>
  </header>
  <header guid="{B488F7BC-D714-4BFA-AB22-8D2574E0DD0E}" dateTime="2014-05-05T09:41:47" maxSheetId="7" userName="Мамедова Фарида" r:id="rId99" minRId="12233" maxRId="12284">
    <sheetIdMap count="6">
      <sheetId val="5"/>
      <sheetId val="2"/>
      <sheetId val="1"/>
      <sheetId val="3"/>
      <sheetId val="4"/>
      <sheetId val="6"/>
    </sheetIdMap>
  </header>
  <header guid="{ED31576D-9886-49B2-8123-67F66249384A}" dateTime="2014-05-05T09:42:48" maxSheetId="7" userName="Мамедова Фарида" r:id="rId100" minRId="12291" maxRId="12298">
    <sheetIdMap count="6">
      <sheetId val="5"/>
      <sheetId val="2"/>
      <sheetId val="1"/>
      <sheetId val="3"/>
      <sheetId val="4"/>
      <sheetId val="6"/>
    </sheetIdMap>
  </header>
  <header guid="{ADE5C060-E206-4D70-A785-4DB0911416D0}" dateTime="2014-05-05T09:44:21" maxSheetId="7" userName="Мамедова Фарида" r:id="rId101" minRId="12305" maxRId="12312">
    <sheetIdMap count="6">
      <sheetId val="5"/>
      <sheetId val="2"/>
      <sheetId val="1"/>
      <sheetId val="3"/>
      <sheetId val="4"/>
      <sheetId val="6"/>
    </sheetIdMap>
  </header>
  <header guid="{4C9A1386-4A5D-4BEA-9979-8FC21E6B144B}" dateTime="2014-05-05T09:46:14" maxSheetId="7" userName="Мамедова Фарида" r:id="rId102" minRId="12319" maxRId="12338">
    <sheetIdMap count="6">
      <sheetId val="5"/>
      <sheetId val="2"/>
      <sheetId val="1"/>
      <sheetId val="3"/>
      <sheetId val="4"/>
      <sheetId val="6"/>
    </sheetIdMap>
  </header>
  <header guid="{9BE37335-9A37-4D66-BA8F-2C9C7C1AEAB0}" dateTime="2014-05-05T09:51:15" maxSheetId="7" userName="Мамедова Фарида" r:id="rId103" minRId="12345" maxRId="12372">
    <sheetIdMap count="6">
      <sheetId val="5"/>
      <sheetId val="2"/>
      <sheetId val="1"/>
      <sheetId val="3"/>
      <sheetId val="4"/>
      <sheetId val="6"/>
    </sheetIdMap>
  </header>
  <header guid="{C8F8181B-5D72-4BCC-AC16-68984653A881}" dateTime="2014-05-05T10:10:52" maxSheetId="7" userName="Мамедова Фарида" r:id="rId104" minRId="12379" maxRId="12410">
    <sheetIdMap count="6">
      <sheetId val="5"/>
      <sheetId val="2"/>
      <sheetId val="1"/>
      <sheetId val="3"/>
      <sheetId val="4"/>
      <sheetId val="6"/>
    </sheetIdMap>
  </header>
  <header guid="{83433101-7F5A-45E6-8F6C-6B64BB6A8BEE}" dateTime="2014-05-05T10:11:52" maxSheetId="7" userName="Мамедова Фарида" r:id="rId105" minRId="12417" maxRId="12424">
    <sheetIdMap count="6">
      <sheetId val="5"/>
      <sheetId val="2"/>
      <sheetId val="1"/>
      <sheetId val="3"/>
      <sheetId val="4"/>
      <sheetId val="6"/>
    </sheetIdMap>
  </header>
  <header guid="{385F321B-253D-4421-B7E4-625895689BF0}" dateTime="2014-05-05T10:17:25" maxSheetId="7" userName="Мамедова Фарида" r:id="rId106" minRId="12431" maxRId="12463">
    <sheetIdMap count="6">
      <sheetId val="5"/>
      <sheetId val="2"/>
      <sheetId val="1"/>
      <sheetId val="3"/>
      <sheetId val="4"/>
      <sheetId val="6"/>
    </sheetIdMap>
  </header>
  <header guid="{5BCD78E2-DD8F-49EB-B7E5-F29EDA52E050}" dateTime="2014-05-05T10:20:52" maxSheetId="7" userName="Мамедова Фарида" r:id="rId107">
    <sheetIdMap count="6">
      <sheetId val="5"/>
      <sheetId val="2"/>
      <sheetId val="1"/>
      <sheetId val="3"/>
      <sheetId val="4"/>
      <sheetId val="6"/>
    </sheetIdMap>
  </header>
  <header guid="{3744050D-8D9A-416F-AA32-D64647204C59}" dateTime="2014-05-05T10:22:41" maxSheetId="7" userName="Мамедова Фарида" r:id="rId108" minRId="12476" maxRId="12488">
    <sheetIdMap count="6">
      <sheetId val="5"/>
      <sheetId val="2"/>
      <sheetId val="1"/>
      <sheetId val="3"/>
      <sheetId val="4"/>
      <sheetId val="6"/>
    </sheetIdMap>
  </header>
  <header guid="{7AB5AC62-048F-4D07-8CBF-9F5BA26E537F}" dateTime="2014-05-14T15:20:51" maxSheetId="7" userName="Мамедова Фарида" r:id="rId109" minRId="12489" maxRId="12505">
    <sheetIdMap count="6">
      <sheetId val="5"/>
      <sheetId val="2"/>
      <sheetId val="1"/>
      <sheetId val="3"/>
      <sheetId val="4"/>
      <sheetId val="6"/>
    </sheetIdMap>
  </header>
  <header guid="{476D707C-A35A-4713-B104-61960CD107D2}" dateTime="2014-05-14T15:25:13" maxSheetId="7" userName="Мамедова Фарида" r:id="rId110" minRId="12512" maxRId="12519">
    <sheetIdMap count="6">
      <sheetId val="5"/>
      <sheetId val="2"/>
      <sheetId val="1"/>
      <sheetId val="3"/>
      <sheetId val="4"/>
      <sheetId val="6"/>
    </sheetIdMap>
  </header>
  <header guid="{FA29894D-368B-4D50-A577-A5AD0BF58EC2}" dateTime="2014-05-14T16:18:59" maxSheetId="7" userName="Мамедова Фарида" r:id="rId111" minRId="12526" maxRId="12585">
    <sheetIdMap count="6">
      <sheetId val="5"/>
      <sheetId val="2"/>
      <sheetId val="1"/>
      <sheetId val="3"/>
      <sheetId val="4"/>
      <sheetId val="6"/>
    </sheetIdMap>
  </header>
  <header guid="{633460B6-83CA-4CB6-BDF9-4C0EC9CE7569}" dateTime="2014-05-14T16:50:26" maxSheetId="7" userName="Мамедова Фарида" r:id="rId112" minRId="12592" maxRId="12607">
    <sheetIdMap count="6">
      <sheetId val="5"/>
      <sheetId val="2"/>
      <sheetId val="1"/>
      <sheetId val="3"/>
      <sheetId val="4"/>
      <sheetId val="6"/>
    </sheetIdMap>
  </header>
  <header guid="{CA22D867-5872-464D-9028-631C4F24EEF6}" dateTime="2014-05-14T16:55:10" maxSheetId="7" userName="Мамедова Фарида" r:id="rId113" minRId="12614" maxRId="12625">
    <sheetIdMap count="6">
      <sheetId val="5"/>
      <sheetId val="2"/>
      <sheetId val="1"/>
      <sheetId val="3"/>
      <sheetId val="4"/>
      <sheetId val="6"/>
    </sheetIdMap>
  </header>
  <header guid="{7706B2D1-9C01-4454-A9A6-14A2AC9A7A84}" dateTime="2014-05-20T09:59:31" maxSheetId="7" userName="Мамедова Фарида" r:id="rId114">
    <sheetIdMap count="6">
      <sheetId val="5"/>
      <sheetId val="2"/>
      <sheetId val="1"/>
      <sheetId val="3"/>
      <sheetId val="4"/>
      <sheetId val="6"/>
    </sheetIdMap>
  </header>
  <header guid="{F3EBDA8F-967E-4EFF-9E44-5B11B6BB4BA2}" dateTime="2014-05-20T09:59:32" maxSheetId="7" userName="Мамедова Фарида" r:id="rId115">
    <sheetIdMap count="6">
      <sheetId val="5"/>
      <sheetId val="2"/>
      <sheetId val="1"/>
      <sheetId val="3"/>
      <sheetId val="4"/>
      <sheetId val="6"/>
    </sheetIdMap>
  </header>
  <header guid="{2D27F1D5-08B3-4597-B248-111E2425ADB7}" dateTime="2014-05-20T10:04:42" maxSheetId="7" userName="Мамедова Фарида" r:id="rId116" minRId="12644" maxRId="12651">
    <sheetIdMap count="6">
      <sheetId val="5"/>
      <sheetId val="2"/>
      <sheetId val="1"/>
      <sheetId val="3"/>
      <sheetId val="4"/>
      <sheetId val="6"/>
    </sheetIdMap>
  </header>
  <header guid="{B1F558DC-32C2-49FF-AE9F-D06541AE00F3}" dateTime="2014-05-20T10:20:54" maxSheetId="7" userName="Мамедова Фарида" r:id="rId117">
    <sheetIdMap count="6">
      <sheetId val="5"/>
      <sheetId val="2"/>
      <sheetId val="1"/>
      <sheetId val="3"/>
      <sheetId val="4"/>
      <sheetId val="6"/>
    </sheetIdMap>
  </header>
  <header guid="{0F8A878B-2DD8-473C-9FD0-0CC071AB1A6B}" dateTime="2014-05-20T10:52:06" maxSheetId="7" userName="Мамедова Фарида" r:id="rId118" minRId="12664" maxRId="12665">
    <sheetIdMap count="6">
      <sheetId val="5"/>
      <sheetId val="2"/>
      <sheetId val="1"/>
      <sheetId val="3"/>
      <sheetId val="4"/>
      <sheetId val="6"/>
    </sheetIdMap>
  </header>
  <header guid="{37C399A8-9E3B-4761-9D83-EEFF76A01DA8}" dateTime="2014-05-21T17:01:50" maxSheetId="7" userName="Данченко Игорь Васильевич" r:id="rId119" minRId="12672" maxRId="12694">
    <sheetIdMap count="6">
      <sheetId val="5"/>
      <sheetId val="2"/>
      <sheetId val="1"/>
      <sheetId val="3"/>
      <sheetId val="4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2664" sId="4" numFmtId="4">
    <oc r="D120">
      <v>1</v>
    </oc>
    <nc r="D120">
      <v>2</v>
    </nc>
  </rcc>
  <rcc rId="12665" sId="4" numFmtId="4">
    <oc r="E120">
      <v>7.5</v>
    </oc>
    <nc r="E120">
      <f>7.5+6</f>
    </nc>
  </rcc>
  <rfmt sheetId="4" sqref="D120:E120">
    <dxf>
      <fill>
        <patternFill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2672" sId="1" ref="A251:XFD251" action="deleteRow">
    <rfmt sheetId="1" xfDxf="1" sqref="A251:XFD251" start="0" length="0"/>
    <rcc rId="0" sId="1">
      <nc r="B251" t="inlineStr">
        <is>
          <t>* отчет не учитывает заявки потребителей максимальной присоединенной мощностью более 670 кВт</t>
        </is>
      </nc>
    </rcc>
  </rrc>
  <rrc rId="12673" sId="1" ref="A251:XFD251" action="deleteRow">
    <rfmt sheetId="1" xfDxf="1" sqref="A251:XFD251" start="0" length="0"/>
    <rcc rId="0" sId="1">
      <nc r="I251" t="inlineStr">
        <is>
          <t>Расторгнутые договора</t>
        </is>
      </nc>
    </rcc>
  </rrc>
  <rrc rId="12674" sId="1" ref="A251:XFD251" action="deleteRow">
    <rfmt sheetId="1" xfDxf="1" sqref="A251:XFD251" start="0" length="0"/>
    <rfmt sheetId="1" sqref="F251" start="0" length="0">
      <dxf/>
    </rfmt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75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76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77" sId="1" ref="A251:XFD251" action="deleteRow">
    <rfmt sheetId="1" xfDxf="1" sqref="A251:XFD251" start="0" length="0"/>
    <rcc rId="0" sId="1">
      <nc r="B251" t="inlineStr">
        <is>
          <t>дошел№ 608 609</t>
        </is>
      </nc>
    </rcc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78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2679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0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1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2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3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4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5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6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7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688" sId="1" ref="A251:XFD251" action="deleteRow">
    <rfmt sheetId="1" xfDxf="1" sqref="A251:XFD251" start="0" length="0"/>
  </rrc>
  <rcc rId="12689" sId="1">
    <oc r="M1" t="inlineStr">
      <is>
        <t>Приложение № 28</t>
      </is>
    </oc>
    <nc r="M1"/>
  </rcc>
  <rcc rId="12690" sId="1">
    <oc r="M2" t="inlineStr">
      <is>
        <t xml:space="preserve">к  Положению о технологическом присоединении 
</t>
      </is>
    </oc>
    <nc r="M2"/>
  </rcc>
  <rcc rId="12691" sId="1">
    <oc r="M3" t="inlineStr">
      <is>
        <t xml:space="preserve">энергетических установок к электрическим сетям </t>
      </is>
    </oc>
    <nc r="M3"/>
  </rcc>
  <rcc rId="12692" sId="1">
    <oc r="M4" t="inlineStr">
      <is>
        <t xml:space="preserve">ОАО «МРСК Северного Кавказа», управляемых </t>
      </is>
    </oc>
    <nc r="M4"/>
  </rcc>
  <rcc rId="12693" sId="1">
    <oc r="M5" t="inlineStr">
      <is>
        <t xml:space="preserve">Обществ </t>
      </is>
    </oc>
    <nc r="M5"/>
  </rcc>
  <rcc rId="12694" sId="1">
    <nc r="B251" t="inlineStr">
      <is>
        <t xml:space="preserve">  аннулированных заявок 0 шт. на 0 кВт.</t>
      </is>
    </nc>
  </rcc>
  <rdn rId="0" localSheetId="2" customView="1" name="Z_26D1C3DE_8537_4330_B685_E6958F7EB23F_.wvu.FilterData" hidden="1" oldHidden="1">
    <formula>'Ноябрь 2013г'!$C$21:$C$131</formula>
  </rdn>
  <rdn rId="0" localSheetId="1" customView="1" name="Z_26D1C3DE_8537_4330_B685_E6958F7EB23F_.wvu.FilterData" hidden="1" oldHidden="1">
    <formula>'апрель 2014г'!$C$21:$C$248</formula>
  </rdn>
  <rdn rId="0" localSheetId="3" customView="1" name="Z_26D1C3DE_8537_4330_B685_E6958F7EB23F_.wvu.Rows" hidden="1" oldHidden="1">
    <formula>'апрель 2014г. по 6-10'!$2:$12</formula>
  </rdn>
  <rdn rId="0" localSheetId="3" customView="1" name="Z_26D1C3DE_8537_4330_B685_E6958F7EB23F_.wvu.FilterData" hidden="1" oldHidden="1">
    <formula>'апрель 2014г. по 6-10'!$C$21:$C$131</formula>
  </rdn>
  <rdn rId="0" localSheetId="4" customView="1" name="Z_26D1C3DE_8537_4330_B685_E6958F7EB23F_.wvu.Rows" hidden="1" oldHidden="1">
    <formula>'апрель 2014г. по 0,4'!$2:$12</formula>
  </rdn>
  <rdn rId="0" localSheetId="4" customView="1" name="Z_26D1C3DE_8537_4330_B685_E6958F7EB23F_.wvu.FilterData" hidden="1" oldHidden="1">
    <formula>'апрель 2014г. по 0,4'!$C$18:$C$128</formula>
  </rdn>
  <rcv guid="{26D1C3DE-8537-4330-B685-E6958F7EB23F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0843" sId="3" numFmtId="4">
    <nc r="D69">
      <v>1</v>
    </nc>
  </rcc>
  <rcc rId="10844" sId="3">
    <nc r="E69">
      <f>65</f>
    </nc>
  </rcc>
  <rcc rId="10845" sId="3" numFmtId="4">
    <nc r="F69">
      <v>1</v>
    </nc>
  </rcc>
  <rcc rId="10846" sId="3">
    <nc r="G69">
      <f>65</f>
    </nc>
  </rcc>
  <rcc rId="10847" sId="4" numFmtId="4">
    <oc r="D31">
      <v>2</v>
    </oc>
    <nc r="D31">
      <v>3</v>
    </nc>
  </rcc>
  <rcc rId="10848" sId="4">
    <oc r="E31">
      <f>12+30</f>
    </oc>
    <nc r="E31">
      <f>12+30+10</f>
    </nc>
  </rcc>
  <rcc rId="10849" sId="4" numFmtId="4">
    <oc r="F31">
      <v>2</v>
    </oc>
    <nc r="F31">
      <v>3</v>
    </nc>
  </rcc>
  <rcc rId="10850" sId="4">
    <oc r="G31">
      <f>12+30</f>
    </oc>
    <nc r="G31">
      <f>12+30+10</f>
    </nc>
  </rcc>
  <rcc rId="10851" sId="4" numFmtId="4">
    <oc r="D110">
      <v>3</v>
    </oc>
    <nc r="D110">
      <v>4</v>
    </nc>
  </rcc>
  <rcc rId="10852" sId="4">
    <oc r="E110">
      <f>6+4+4</f>
    </oc>
    <nc r="E110">
      <f>6+4+5+5</f>
    </nc>
  </rcc>
  <rcc rId="10853" sId="4" numFmtId="4">
    <oc r="F110">
      <v>2</v>
    </oc>
    <nc r="F110">
      <v>4</v>
    </nc>
  </rcc>
  <rcc rId="10854" sId="4">
    <oc r="G110">
      <f>6+4</f>
    </oc>
    <nc r="G110">
      <f>6+4+5+5</f>
    </nc>
  </rcc>
  <rcc rId="10855" sId="4" numFmtId="4">
    <nc r="D36">
      <v>1</v>
    </nc>
  </rcc>
  <rcc rId="10856" sId="4" numFmtId="4">
    <nc r="E36">
      <v>5</v>
    </nc>
  </rcc>
  <rcc rId="10857" sId="4" numFmtId="4">
    <nc r="F36">
      <v>1</v>
    </nc>
  </rcc>
  <rcc rId="10858" sId="4" numFmtId="4">
    <nc r="G36">
      <v>5</v>
    </nc>
  </rcc>
  <rcc rId="10859" sId="4" numFmtId="4">
    <nc r="D91">
      <v>1</v>
    </nc>
  </rcc>
  <rcc rId="10860" sId="4" numFmtId="4">
    <nc r="E91">
      <v>10</v>
    </nc>
  </rcc>
  <rcc rId="10861" sId="4" numFmtId="4">
    <nc r="F91">
      <v>1</v>
    </nc>
  </rcc>
  <rcc rId="10862" sId="4" numFmtId="4">
    <nc r="G91">
      <v>10</v>
    </nc>
  </rcc>
  <rcc rId="10863" sId="4" numFmtId="4">
    <oc r="D64">
      <v>5</v>
    </oc>
    <nc r="D64">
      <v>8</v>
    </nc>
  </rcc>
  <rcc rId="10864" sId="4">
    <oc r="E64">
      <f>10+7+12+8+15</f>
    </oc>
    <nc r="E64">
      <f>10+7+12+8+15+15+4+12</f>
    </nc>
  </rcc>
  <rcc rId="10865" sId="4" numFmtId="4">
    <oc r="F64">
      <v>5</v>
    </oc>
    <nc r="F64">
      <v>8</v>
    </nc>
  </rcc>
  <rcc rId="10866" sId="4">
    <oc r="G64">
      <f>10+7+12+8+15</f>
    </oc>
    <nc r="G64">
      <f>10+7+12+8+15+15+4+12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fmt sheetId="3" sqref="D26:G26">
    <dxf>
      <fill>
        <patternFill patternType="solid">
          <bgColor rgb="FFFFFF00"/>
        </patternFill>
      </fill>
    </dxf>
  </rfmt>
  <rcc rId="5541" sId="3" numFmtId="4">
    <oc r="D48">
      <v>4</v>
    </oc>
    <nc r="D48">
      <v>1</v>
    </nc>
  </rcc>
  <rcc rId="5542" sId="3">
    <oc r="E48">
      <f>170+15+10+10</f>
    </oc>
    <nc r="E48">
      <f>170</f>
    </nc>
  </rcc>
  <rfmt sheetId="3" sqref="D48:E48">
    <dxf>
      <fill>
        <patternFill patternType="solid">
          <bgColor rgb="FFFFFF00"/>
        </patternFill>
      </fill>
    </dxf>
  </rfmt>
  <rfmt sheetId="3" sqref="D82:G82">
    <dxf>
      <fill>
        <patternFill patternType="solid">
          <bgColor rgb="FFFFFF00"/>
        </patternFill>
      </fill>
    </dxf>
  </rfmt>
  <rfmt sheetId="3" sqref="D124:G124">
    <dxf>
      <fill>
        <patternFill patternType="solid">
          <bgColor rgb="FFFFFF00"/>
        </patternFill>
      </fill>
    </dxf>
  </rfmt>
  <rcc rId="5543" sId="3" numFmtId="4">
    <oc r="D105">
      <v>3</v>
    </oc>
    <nc r="D105">
      <v>1</v>
    </nc>
  </rcc>
  <rcc rId="5544" sId="3">
    <oc r="E105">
      <f>4+5+130</f>
    </oc>
    <nc r="E105">
      <f>130</f>
    </nc>
  </rcc>
  <rcc rId="5545" sId="3" numFmtId="4">
    <oc r="F105">
      <v>3</v>
    </oc>
    <nc r="F105">
      <v>1</v>
    </nc>
  </rcc>
  <rcc rId="5546" sId="3">
    <oc r="G105">
      <f>4+5+130</f>
    </oc>
    <nc r="G105">
      <f>130</f>
    </nc>
  </rcc>
  <rfmt sheetId="3" sqref="D105:G105">
    <dxf>
      <fill>
        <patternFill patternType="solid">
          <bgColor rgb="FFFFFF00"/>
        </patternFill>
      </fill>
    </dxf>
  </rfmt>
  <rcc rId="5547" sId="3" numFmtId="4">
    <oc r="D50">
      <v>2</v>
    </oc>
    <nc r="D50">
      <v>1</v>
    </nc>
  </rcc>
  <rcc rId="5548" sId="3" numFmtId="4">
    <oc r="E50">
      <f>162+6</f>
    </oc>
    <nc r="E50">
      <v>162</v>
    </nc>
  </rcc>
  <rcc rId="5549" sId="3" numFmtId="4">
    <oc r="F50">
      <v>2</v>
    </oc>
    <nc r="F50">
      <v>1</v>
    </nc>
  </rcc>
  <rcc rId="5550" sId="3" numFmtId="4">
    <oc r="G50">
      <f>162+6</f>
    </oc>
    <nc r="G50">
      <v>162</v>
    </nc>
  </rcc>
  <rfmt sheetId="3" sqref="D50:G50">
    <dxf>
      <fill>
        <patternFill patternType="solid">
          <bgColor rgb="FFFFFF00"/>
        </patternFill>
      </fill>
    </dxf>
  </rfmt>
  <rcc rId="5551" sId="3" numFmtId="4">
    <oc r="D179">
      <v>2</v>
    </oc>
    <nc r="D179">
      <v>1</v>
    </nc>
  </rcc>
  <rcc rId="5552" sId="3" numFmtId="4">
    <oc r="E179">
      <f>15+30</f>
    </oc>
    <nc r="E179">
      <v>30</v>
    </nc>
  </rcc>
  <rcc rId="5553" sId="3" numFmtId="4">
    <oc r="F179">
      <v>2</v>
    </oc>
    <nc r="F179">
      <v>1</v>
    </nc>
  </rcc>
  <rcc rId="5554" sId="3" numFmtId="4">
    <oc r="G179">
      <f>15+30</f>
    </oc>
    <nc r="G179">
      <v>30</v>
    </nc>
  </rcc>
  <rfmt sheetId="3" sqref="D179:G180">
    <dxf>
      <fill>
        <patternFill patternType="solid">
          <bgColor rgb="FFFFFF00"/>
        </patternFill>
      </fill>
    </dxf>
  </rfmt>
  <rfmt sheetId="3" sqref="D180:G180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2644" sId="4" numFmtId="4">
    <oc r="D45">
      <v>5</v>
    </oc>
    <nc r="D45">
      <v>6</v>
    </nc>
  </rcc>
  <rcc rId="12645" sId="4">
    <oc r="E45">
      <f>15+10+10+13+6</f>
    </oc>
    <nc r="E45">
      <f>15+10+10+13+6+10</f>
    </nc>
  </rcc>
  <rcc rId="12646" sId="4" numFmtId="4">
    <oc r="F45">
      <v>5</v>
    </oc>
    <nc r="F45">
      <v>6</v>
    </nc>
  </rcc>
  <rcc rId="12647" sId="4" numFmtId="4">
    <oc r="G45">
      <v>54</v>
    </oc>
    <nc r="G45">
      <v>64</v>
    </nc>
  </rcc>
  <rcc rId="12648" sId="3" numFmtId="4">
    <nc r="D63">
      <v>1</v>
    </nc>
  </rcc>
  <rcc rId="12649" sId="3" numFmtId="4">
    <nc r="E63">
      <v>325</v>
    </nc>
  </rcc>
  <rcc rId="12650" sId="3" numFmtId="4">
    <nc r="F63">
      <v>1</v>
    </nc>
  </rcc>
  <rcc rId="12651" sId="3" numFmtId="4">
    <nc r="G63">
      <v>325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10513" sId="4">
    <nc r="J33">
      <v>2</v>
    </nc>
  </rcc>
  <rcc rId="10514" sId="4">
    <nc r="K33">
      <f>6+6</f>
    </nc>
  </rcc>
  <rcc rId="10515" sId="4" numFmtId="4">
    <nc r="J39">
      <v>2</v>
    </nc>
  </rcc>
  <rcc rId="10516" sId="4">
    <nc r="K39">
      <f>10+10</f>
    </nc>
  </rcc>
  <rcc rId="10517" sId="4" numFmtId="4">
    <oc r="D45">
      <v>2</v>
    </oc>
    <nc r="D45">
      <v>1</v>
    </nc>
  </rcc>
  <rcc rId="10518" sId="4">
    <oc r="E45">
      <f>15+10</f>
    </oc>
    <nc r="E45">
      <f>15</f>
    </nc>
  </rcc>
  <rcc rId="10519" sId="4" numFmtId="4">
    <oc r="F45">
      <v>2</v>
    </oc>
    <nc r="F45">
      <v>1</v>
    </nc>
  </rcc>
  <rcc rId="10520" sId="4">
    <oc r="G45">
      <f>15+10</f>
    </oc>
    <nc r="G45">
      <f>15</f>
    </nc>
  </rcc>
  <rcc rId="10521" sId="4" numFmtId="4">
    <oc r="D39">
      <v>1</v>
    </oc>
    <nc r="D39">
      <v>2</v>
    </nc>
  </rcc>
  <rcc rId="10522" sId="4" numFmtId="4">
    <oc r="E39">
      <v>10</v>
    </oc>
    <nc r="E39">
      <f>10+10</f>
    </nc>
  </rcc>
  <rcc rId="10523" sId="4" numFmtId="4">
    <oc r="F39">
      <v>1</v>
    </oc>
    <nc r="F39">
      <v>2</v>
    </nc>
  </rcc>
  <rcc rId="10524" sId="4" numFmtId="4">
    <oc r="G39">
      <v>10</v>
    </oc>
    <nc r="G39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0682" sId="3" odxf="1" s="1" dxf="1" numFmtId="4">
    <oc r="H103">
      <v>0</v>
    </oc>
    <nc r="H103">
      <f>SUM(H67:H102)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83" sId="3">
    <oc r="I103">
      <f>SUM(I67:I102)</f>
    </oc>
    <nc r="I103">
      <f>SUM(I67:I102)</f>
    </nc>
  </rcc>
  <rcc rId="10684" sId="3">
    <oc r="J103">
      <f>SUM(J67:J102)</f>
    </oc>
    <nc r="J103">
      <f>SUM(J67:J102)</f>
    </nc>
  </rcc>
  <rcc rId="10685" sId="3">
    <oc r="K103">
      <f>SUM(K67:K102)</f>
    </oc>
    <nc r="K103">
      <f>SUM(K67:K102)</f>
    </nc>
  </rcc>
  <rcc rId="10686" sId="3" odxf="1" dxf="1">
    <nc r="L103">
      <f>SUM(L67:L102)</f>
    </nc>
    <odxf>
      <numFmt numFmtId="0" formatCode="General"/>
    </odxf>
    <ndxf>
      <numFmt numFmtId="2" formatCode="0.00"/>
    </ndxf>
  </rcc>
  <rcc rId="10687" sId="3" odxf="1" dxf="1">
    <nc r="M103">
      <f>SUM(M67:M102)</f>
    </nc>
    <odxf>
      <numFmt numFmtId="0" formatCode="General"/>
    </odxf>
    <ndxf>
      <numFmt numFmtId="2" formatCode="0.00"/>
    </ndxf>
  </rcc>
  <rcc rId="10688" sId="3" odxf="1" dxf="1">
    <nc r="N103">
      <f>SUM(N67:N102)</f>
    </nc>
    <odxf>
      <numFmt numFmtId="0" formatCode="General"/>
    </odxf>
    <ndxf>
      <numFmt numFmtId="2" formatCode="0.00"/>
    </ndxf>
  </rcc>
  <rcc rId="10689" sId="3" odxf="1" dxf="1">
    <nc r="O103">
      <f>SUM(O67:O102)</f>
    </nc>
    <odxf>
      <numFmt numFmtId="0" formatCode="General"/>
    </odxf>
    <ndxf>
      <numFmt numFmtId="2" formatCode="0.00"/>
    </ndxf>
  </rcc>
  <rcc rId="10690" sId="3" odxf="1" dxf="1">
    <nc r="P103">
      <f>SUM(P67:P102)</f>
    </nc>
    <odxf>
      <numFmt numFmtId="0" formatCode="General"/>
    </odxf>
    <ndxf>
      <numFmt numFmtId="2" formatCode="0.00"/>
    </ndxf>
  </rcc>
  <rcc rId="10691" sId="3" odxf="1" dxf="1">
    <nc r="Q103">
      <f>SUM(Q67:Q102)</f>
    </nc>
    <odxf>
      <numFmt numFmtId="0" formatCode="General"/>
    </odxf>
    <ndxf>
      <numFmt numFmtId="2" formatCode="0.00"/>
    </ndxf>
  </rcc>
  <rcc rId="10692" sId="3" odxf="1" s="1" dxf="1" numFmtId="4">
    <oc r="H154">
      <v>0</v>
    </oc>
    <nc r="H154">
      <f>SUM(H105:H153)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93" sId="3">
    <oc r="I154">
      <f>SUM(I105:I153)</f>
    </oc>
    <nc r="I154">
      <f>SUM(I105:I153)</f>
    </nc>
  </rcc>
  <rcc rId="10694" sId="3">
    <oc r="J154">
      <f>SUM(J105:J153)</f>
    </oc>
    <nc r="J154">
      <f>SUM(J105:J153)</f>
    </nc>
  </rcc>
  <rcc rId="10695" sId="3">
    <nc r="K154">
      <f>SUM(K105:K153)</f>
    </nc>
  </rcc>
  <rcc rId="10696" sId="3" odxf="1" dxf="1">
    <nc r="L154">
      <f>SUM(L105:L153)</f>
    </nc>
    <odxf>
      <numFmt numFmtId="0" formatCode="General"/>
    </odxf>
    <ndxf>
      <numFmt numFmtId="2" formatCode="0.00"/>
    </ndxf>
  </rcc>
  <rcc rId="10697" sId="3" odxf="1" dxf="1">
    <nc r="M154">
      <f>SUM(M105:M153)</f>
    </nc>
    <odxf>
      <numFmt numFmtId="0" formatCode="General"/>
    </odxf>
    <ndxf>
      <numFmt numFmtId="2" formatCode="0.00"/>
    </ndxf>
  </rcc>
  <rcc rId="10698" sId="3" odxf="1" dxf="1">
    <nc r="N154">
      <f>SUM(N105:N153)</f>
    </nc>
    <odxf>
      <numFmt numFmtId="0" formatCode="General"/>
    </odxf>
    <ndxf>
      <numFmt numFmtId="2" formatCode="0.00"/>
    </ndxf>
  </rcc>
  <rcc rId="10699" sId="3" odxf="1" dxf="1">
    <nc r="O154">
      <f>SUM(O105:O153)</f>
    </nc>
    <odxf>
      <numFmt numFmtId="0" formatCode="General"/>
    </odxf>
    <ndxf>
      <numFmt numFmtId="2" formatCode="0.00"/>
    </ndxf>
  </rcc>
  <rcc rId="10700" sId="3" odxf="1" dxf="1">
    <nc r="P154">
      <f>SUM(P105:P153)</f>
    </nc>
    <odxf>
      <numFmt numFmtId="0" formatCode="General"/>
    </odxf>
    <ndxf>
      <numFmt numFmtId="2" formatCode="0.00"/>
    </ndxf>
  </rcc>
  <rcc rId="10701" sId="3" odxf="1" dxf="1">
    <nc r="Q154">
      <f>SUM(Q105:Q153)</f>
    </nc>
    <odxf>
      <numFmt numFmtId="0" formatCode="General"/>
    </odxf>
    <ndxf>
      <numFmt numFmtId="2" formatCode="0.00"/>
    </ndxf>
  </rcc>
  <rcc rId="10702" sId="3" odxf="1" s="1" dxf="1" numFmtId="4">
    <oc r="H186">
      <v>0</v>
    </oc>
    <nc r="H186">
      <f>SUM(H156:H185)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03" sId="3">
    <oc r="I186">
      <f>SUM(I156:I185)</f>
    </oc>
    <nc r="I186">
      <f>SUM(I156:I185)</f>
    </nc>
  </rcc>
  <rcc rId="10704" sId="3">
    <oc r="J186">
      <f>SUM(J156:J185)</f>
    </oc>
    <nc r="J186">
      <f>SUM(J156:J185)</f>
    </nc>
  </rcc>
  <rcc rId="10705" sId="3">
    <oc r="K186">
      <f>SUM(K156:K185)</f>
    </oc>
    <nc r="K186">
      <f>SUM(K156:K185)</f>
    </nc>
  </rcc>
  <rcc rId="10706" sId="3" odxf="1" dxf="1">
    <nc r="L186">
      <f>SUM(L156:L185)</f>
    </nc>
    <odxf>
      <numFmt numFmtId="0" formatCode="General"/>
    </odxf>
    <ndxf>
      <numFmt numFmtId="2" formatCode="0.00"/>
    </ndxf>
  </rcc>
  <rcc rId="10707" sId="3" odxf="1" dxf="1">
    <nc r="M186">
      <f>SUM(M156:M185)</f>
    </nc>
    <odxf>
      <numFmt numFmtId="0" formatCode="General"/>
    </odxf>
    <ndxf>
      <numFmt numFmtId="2" formatCode="0.00"/>
    </ndxf>
  </rcc>
  <rcc rId="10708" sId="3" odxf="1" dxf="1">
    <nc r="N186">
      <f>SUM(N156:N185)</f>
    </nc>
    <odxf>
      <numFmt numFmtId="0" formatCode="General"/>
    </odxf>
    <ndxf>
      <numFmt numFmtId="2" formatCode="0.00"/>
    </ndxf>
  </rcc>
  <rcc rId="10709" sId="3" odxf="1" dxf="1">
    <nc r="O186">
      <f>SUM(O156:O185)</f>
    </nc>
    <odxf>
      <numFmt numFmtId="0" formatCode="General"/>
    </odxf>
    <ndxf>
      <numFmt numFmtId="2" formatCode="0.00"/>
    </ndxf>
  </rcc>
  <rcc rId="10710" sId="3" odxf="1" dxf="1">
    <nc r="P186">
      <f>SUM(P156:P185)</f>
    </nc>
    <odxf>
      <numFmt numFmtId="0" formatCode="General"/>
    </odxf>
    <ndxf>
      <numFmt numFmtId="2" formatCode="0.00"/>
    </ndxf>
  </rcc>
  <rcc rId="10711" sId="3" odxf="1" dxf="1">
    <nc r="Q186">
      <f>SUM(Q156:Q185)</f>
    </nc>
    <odxf>
      <numFmt numFmtId="0" formatCode="General"/>
    </odxf>
    <ndxf>
      <numFmt numFmtId="2" formatCode="0.00"/>
    </ndxf>
  </rcc>
  <rcc rId="10712" sId="3">
    <oc r="G196">
      <f>SUM(G188:G195)</f>
    </oc>
    <nc r="G196">
      <f>SUM(G188:G195)</f>
    </nc>
  </rcc>
  <rcc rId="10713" sId="3" odxf="1" s="1" dxf="1" numFmtId="4">
    <oc r="H196">
      <v>0</v>
    </oc>
    <nc r="H196">
      <f>SUM(H188:H195)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14" sId="3">
    <oc r="I196">
      <f>SUM(I188:I195)</f>
    </oc>
    <nc r="I196">
      <f>SUM(I188:I195)</f>
    </nc>
  </rcc>
  <rcc rId="10715" sId="3">
    <oc r="J196">
      <f>SUM(J188:J195)</f>
    </oc>
    <nc r="J196">
      <f>SUM(J188:J195)</f>
    </nc>
  </rcc>
  <rcc rId="10716" sId="3">
    <oc r="K196">
      <f>SUM(K188:K195)</f>
    </oc>
    <nc r="K196">
      <f>SUM(K188:K195)</f>
    </nc>
  </rcc>
  <rcc rId="10717" sId="3" odxf="1" dxf="1">
    <nc r="L196">
      <f>SUM(L188:L195)</f>
    </nc>
    <odxf>
      <numFmt numFmtId="0" formatCode="General"/>
    </odxf>
    <ndxf>
      <numFmt numFmtId="2" formatCode="0.00"/>
    </ndxf>
  </rcc>
  <rcc rId="10718" sId="3" odxf="1" dxf="1">
    <nc r="M196">
      <f>SUM(M188:M195)</f>
    </nc>
    <odxf>
      <numFmt numFmtId="0" formatCode="General"/>
    </odxf>
    <ndxf>
      <numFmt numFmtId="2" formatCode="0.00"/>
    </ndxf>
  </rcc>
  <rcc rId="10719" sId="3" odxf="1" dxf="1">
    <nc r="N196">
      <f>SUM(N188:N195)</f>
    </nc>
    <odxf>
      <numFmt numFmtId="0" formatCode="General"/>
    </odxf>
    <ndxf>
      <numFmt numFmtId="2" formatCode="0.00"/>
    </ndxf>
  </rcc>
  <rcc rId="10720" sId="3" odxf="1" dxf="1">
    <nc r="O196">
      <f>SUM(O188:O195)</f>
    </nc>
    <odxf>
      <numFmt numFmtId="0" formatCode="General"/>
    </odxf>
    <ndxf>
      <numFmt numFmtId="2" formatCode="0.00"/>
    </ndxf>
  </rcc>
  <rcc rId="10721" sId="3" odxf="1" dxf="1">
    <nc r="P196">
      <f>SUM(P188:P195)</f>
    </nc>
    <odxf>
      <numFmt numFmtId="0" formatCode="General"/>
    </odxf>
    <ndxf>
      <numFmt numFmtId="2" formatCode="0.00"/>
    </ndxf>
  </rcc>
  <rcc rId="10722" sId="3" odxf="1" dxf="1">
    <nc r="Q196">
      <f>SUM(Q188:Q195)</f>
    </nc>
    <odxf>
      <numFmt numFmtId="0" formatCode="General"/>
    </odxf>
    <ndxf>
      <numFmt numFmtId="2" formatCode="0.00"/>
    </ndxf>
  </rcc>
  <rcc rId="10723" sId="3">
    <oc r="G204">
      <f>SUM(G198:G203)</f>
    </oc>
    <nc r="G204">
      <f>SUM(G198:G203)</f>
    </nc>
  </rcc>
  <rcc rId="10724" sId="3" odxf="1" s="1" dxf="1" numFmtId="4">
    <oc r="H204">
      <v>0</v>
    </oc>
    <nc r="H204">
      <f>SUM(H198:H203)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25" sId="3">
    <oc r="I204">
      <f>SUM(I198:I203)</f>
    </oc>
    <nc r="I204">
      <f>SUM(I198:I203)</f>
    </nc>
  </rcc>
  <rcc rId="10726" sId="3">
    <oc r="J204">
      <f>SUM(J198:J203)</f>
    </oc>
    <nc r="J204">
      <f>SUM(J198:J203)</f>
    </nc>
  </rcc>
  <rcc rId="10727" sId="3">
    <oc r="K204">
      <f>SUM(K198:K203)</f>
    </oc>
    <nc r="K204">
      <f>SUM(K198:K203)</f>
    </nc>
  </rcc>
  <rcc rId="10728" sId="3" odxf="1" dxf="1">
    <nc r="L204">
      <f>SUM(L198:L203)</f>
    </nc>
    <odxf>
      <numFmt numFmtId="0" formatCode="General"/>
    </odxf>
    <ndxf>
      <numFmt numFmtId="2" formatCode="0.00"/>
    </ndxf>
  </rcc>
  <rcc rId="10729" sId="3" odxf="1" dxf="1">
    <nc r="M204">
      <f>SUM(M198:M203)</f>
    </nc>
    <odxf>
      <numFmt numFmtId="0" formatCode="General"/>
    </odxf>
    <ndxf>
      <numFmt numFmtId="2" formatCode="0.00"/>
    </ndxf>
  </rcc>
  <rcc rId="10730" sId="3" odxf="1" dxf="1">
    <nc r="N204">
      <f>SUM(N198:N203)</f>
    </nc>
    <odxf>
      <numFmt numFmtId="0" formatCode="General"/>
    </odxf>
    <ndxf>
      <numFmt numFmtId="2" formatCode="0.00"/>
    </ndxf>
  </rcc>
  <rcc rId="10731" sId="3" odxf="1" dxf="1">
    <nc r="O204">
      <f>SUM(O198:O203)</f>
    </nc>
    <odxf>
      <numFmt numFmtId="0" formatCode="General"/>
    </odxf>
    <ndxf>
      <numFmt numFmtId="2" formatCode="0.00"/>
    </ndxf>
  </rcc>
  <rcc rId="10732" sId="3" odxf="1" dxf="1">
    <nc r="P204">
      <f>SUM(P198:P203)</f>
    </nc>
    <odxf>
      <numFmt numFmtId="0" formatCode="General"/>
    </odxf>
    <ndxf>
      <numFmt numFmtId="2" formatCode="0.00"/>
    </ndxf>
  </rcc>
  <rcc rId="10733" sId="3" odxf="1" dxf="1">
    <nc r="Q204">
      <f>SUM(Q198:Q203)</f>
    </nc>
    <odxf>
      <numFmt numFmtId="0" formatCode="General"/>
    </odxf>
    <ndxf>
      <numFmt numFmtId="2" formatCode="0.00"/>
    </ndxf>
  </rcc>
  <rcc rId="10734" sId="3">
    <oc r="I246">
      <f>SUM(I206:I245)</f>
    </oc>
    <nc r="I246">
      <f>SUM(I206:I245)</f>
    </nc>
  </rcc>
  <rcc rId="10735" sId="3">
    <oc r="J246">
      <f>SUM(J206:J245)</f>
    </oc>
    <nc r="J246">
      <f>SUM(J206:J245)</f>
    </nc>
  </rcc>
  <rcc rId="10736" sId="3">
    <oc r="K246">
      <f>SUM(K206:K245)</f>
    </oc>
    <nc r="K246">
      <f>SUM(K206:K245)</f>
    </nc>
  </rcc>
  <rcc rId="10737" sId="3">
    <oc r="L246">
      <f>SUM(L206:L245)</f>
    </oc>
    <nc r="L246">
      <f>SUM(L206:L245)</f>
    </nc>
  </rcc>
  <rcc rId="10738" sId="3">
    <oc r="M246">
      <f>SUM(M206:M245)</f>
    </oc>
    <nc r="M246">
      <f>SUM(M206:M245)</f>
    </nc>
  </rcc>
  <rcc rId="10739" sId="3">
    <oc r="N246">
      <f>SUM(N206:N245)</f>
    </oc>
    <nc r="N246">
      <f>SUM(N206:N245)</f>
    </nc>
  </rcc>
  <rcc rId="10740" sId="3">
    <oc r="O246">
      <f>SUM(O206:O245)</f>
    </oc>
    <nc r="O246">
      <f>SUM(O206:O245)</f>
    </nc>
  </rcc>
  <rcc rId="10741" sId="3">
    <oc r="P246">
      <f>SUM(P206:P245)</f>
    </oc>
    <nc r="P246">
      <f>SUM(P206:P245)</f>
    </nc>
  </rcc>
  <rcc rId="10742" sId="3">
    <oc r="Q246">
      <f>SUM(Q206:Q245)</f>
    </oc>
    <nc r="Q246">
      <f>SUM(Q206:Q245)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1061" sId="4" numFmtId="4">
    <nc r="D30">
      <v>1</v>
    </nc>
  </rcc>
  <rcc rId="11062" sId="4" numFmtId="4">
    <nc r="E30">
      <v>8</v>
    </nc>
  </rcc>
  <rcc rId="11063" sId="4" numFmtId="4">
    <nc r="F30">
      <v>1</v>
    </nc>
  </rcc>
  <rcc rId="11064" sId="4" numFmtId="4">
    <nc r="G30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fmt sheetId="3" sqref="C65" start="0" length="0">
    <dxf>
      <font>
        <sz val="10"/>
        <color auto="1"/>
        <name val="Arial Cyr"/>
        <scheme val="none"/>
      </font>
    </dxf>
  </rfmt>
  <rcc rId="11195" sId="3" numFmtId="4">
    <oc r="D105">
      <v>1</v>
    </oc>
    <nc r="D105">
      <v>2</v>
    </nc>
  </rcc>
  <rcc rId="11196" sId="3">
    <oc r="E105">
      <f>130</f>
    </oc>
    <nc r="E105">
      <f>130+70</f>
    </nc>
  </rcc>
  <rcc rId="11197" sId="3" numFmtId="4">
    <oc r="F105">
      <v>1</v>
    </oc>
    <nc r="F105">
      <v>2</v>
    </nc>
  </rcc>
  <rcc rId="11198" sId="3">
    <oc r="G105">
      <f>130</f>
    </oc>
    <nc r="G105">
      <f>130+70</f>
    </nc>
  </rcc>
  <rcc rId="11199" sId="3" numFmtId="4">
    <oc r="D35">
      <v>2</v>
    </oc>
    <nc r="D35">
      <v>3</v>
    </nc>
  </rcc>
  <rcc rId="11200" sId="3">
    <oc r="E35">
      <f>15+100</f>
    </oc>
    <nc r="E35">
      <f>15+100+25</f>
    </nc>
  </rcc>
  <rcc rId="11201" sId="3" numFmtId="4">
    <oc r="F35">
      <v>2</v>
    </oc>
    <nc r="F35">
      <v>3</v>
    </nc>
  </rcc>
  <rcc rId="11202" sId="3">
    <oc r="G35">
      <f>15+100</f>
    </oc>
    <nc r="G35">
      <f>15+100+25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fmt sheetId="4" sqref="J16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12592" sId="3">
    <oc r="E118">
      <f>360+15+320+20+155+360+80+60+15+54+80</f>
    </oc>
    <nc r="E118">
      <f>360+15+320+20+155+360+80+60+15+54+80+50</f>
    </nc>
  </rcc>
  <rcc rId="12593" sId="3" numFmtId="4">
    <oc r="D118">
      <v>11</v>
    </oc>
    <nc r="D118">
      <v>12</v>
    </nc>
  </rcc>
  <rcc rId="12594" sId="3" numFmtId="4">
    <oc r="F118">
      <v>11</v>
    </oc>
    <nc r="F118">
      <v>12</v>
    </nc>
  </rcc>
  <rcc rId="12595" sId="3">
    <oc r="G118">
      <f>360+15+320+20+155+360+80+60+15+54+80</f>
    </oc>
    <nc r="G118">
      <f>360+15+320+20+155+360+80+60+15+54+80+50</f>
    </nc>
  </rcc>
  <rcc rId="12596" sId="4" numFmtId="4">
    <oc r="D106">
      <v>3</v>
    </oc>
    <nc r="D106">
      <v>4</v>
    </nc>
  </rcc>
  <rcc rId="12597" sId="4">
    <oc r="E106">
      <f>45+10+5</f>
    </oc>
    <nc r="E106">
      <f>45+10+5+10</f>
    </nc>
  </rcc>
  <rcc rId="12598" sId="4" numFmtId="4">
    <oc r="F106">
      <v>3</v>
    </oc>
    <nc r="F106">
      <v>4</v>
    </nc>
  </rcc>
  <rcc rId="12599" sId="4">
    <oc r="G106">
      <f>45+10+5</f>
    </oc>
    <nc r="G106">
      <f>45+10+5+10</f>
    </nc>
  </rcc>
  <rcc rId="12600" sId="4" numFmtId="4">
    <nc r="D222">
      <v>1</v>
    </nc>
  </rcc>
  <rcc rId="12601" sId="4" numFmtId="4">
    <nc r="E222">
      <v>15</v>
    </nc>
  </rcc>
  <rcc rId="12602" sId="4" numFmtId="4">
    <nc r="F222">
      <v>1</v>
    </nc>
  </rcc>
  <rcc rId="12603" sId="4" numFmtId="4">
    <nc r="G222">
      <v>15</v>
    </nc>
  </rcc>
  <rcc rId="12604" sId="4" numFmtId="4">
    <nc r="D217">
      <v>1</v>
    </nc>
  </rcc>
  <rcc rId="12605" sId="4" numFmtId="4">
    <nc r="E217">
      <v>15</v>
    </nc>
  </rcc>
  <rcc rId="12606" sId="4" numFmtId="4">
    <nc r="F217">
      <v>1</v>
    </nc>
  </rcc>
  <rcc rId="12607" sId="4" numFmtId="4">
    <nc r="G217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1019" sId="4" numFmtId="4">
    <nc r="D170">
      <v>1</v>
    </nc>
  </rcc>
  <rcc rId="11020" sId="4" numFmtId="4">
    <nc r="E170">
      <v>10</v>
    </nc>
  </rcc>
  <rcc rId="11021" sId="4" numFmtId="4">
    <nc r="F170">
      <v>1</v>
    </nc>
  </rcc>
  <rcc rId="11022" sId="4" numFmtId="4">
    <nc r="G170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2099" sId="4" numFmtId="4">
    <oc r="D102">
      <v>4</v>
    </oc>
    <nc r="D102">
      <v>5</v>
    </nc>
  </rcc>
  <rcc rId="12100" sId="4">
    <oc r="E102">
      <f>4+5+13+8</f>
    </oc>
    <nc r="E102">
      <f>4+5+13+8+160</f>
    </nc>
  </rcc>
  <rcc rId="12101" sId="4" numFmtId="4">
    <oc r="F102">
      <v>4</v>
    </oc>
    <nc r="F102">
      <v>5</v>
    </nc>
  </rcc>
  <rcc rId="12102" sId="4">
    <oc r="G102">
      <f>4+5+13+8</f>
    </oc>
    <nc r="G102">
      <f>4+5+13+8+160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2379" sId="4" numFmtId="4">
    <nc r="D130">
      <v>1</v>
    </nc>
  </rcc>
  <rcc rId="12380" sId="4" numFmtId="4">
    <nc r="E130">
      <v>3</v>
    </nc>
  </rcc>
  <rcc rId="12381" sId="4" numFmtId="4">
    <nc r="F130">
      <v>1</v>
    </nc>
  </rcc>
  <rcc rId="12382" sId="4" numFmtId="4">
    <nc r="G130">
      <v>3</v>
    </nc>
  </rcc>
  <rcc rId="12383" sId="4" numFmtId="4">
    <oc r="D34">
      <v>4</v>
    </oc>
    <nc r="D34">
      <v>7</v>
    </nc>
  </rcc>
  <rcc rId="12384" sId="4">
    <oc r="E34">
      <f>5+15+3+8</f>
    </oc>
    <nc r="E34">
      <f>5+15+3+8+5+3+5</f>
    </nc>
  </rcc>
  <rcc rId="12385" sId="4" numFmtId="4">
    <oc r="F34">
      <v>4</v>
    </oc>
    <nc r="F34">
      <v>7</v>
    </nc>
  </rcc>
  <rcc rId="12386" sId="4">
    <oc r="G34">
      <f>5+15+3+8</f>
    </oc>
    <nc r="G34">
      <f>5+15+3+8+5+3+5</f>
    </nc>
  </rcc>
  <rcc rId="12387" sId="4" numFmtId="4">
    <oc r="D207">
      <v>5</v>
    </oc>
    <nc r="D207">
      <v>6</v>
    </nc>
  </rcc>
  <rcc rId="12388" sId="4">
    <oc r="E207">
      <f>5+7.4+10+25+5</f>
    </oc>
    <nc r="E207">
      <f>5+7.4+10+25+5+10</f>
    </nc>
  </rcc>
  <rcc rId="12389" sId="4" numFmtId="4">
    <oc r="F207">
      <v>5</v>
    </oc>
    <nc r="F207">
      <v>6</v>
    </nc>
  </rcc>
  <rcc rId="12390" sId="4">
    <oc r="G207">
      <f>5+7.4+10+25+5</f>
    </oc>
    <nc r="G207">
      <f>5+7.4+10+25+5+10</f>
    </nc>
  </rcc>
  <rcc rId="12391" sId="3" numFmtId="4">
    <oc r="D108">
      <v>3</v>
    </oc>
    <nc r="D108">
      <v>4</v>
    </nc>
  </rcc>
  <rcc rId="12392" sId="3">
    <oc r="E108">
      <f>15+630+12</f>
    </oc>
    <nc r="E108">
      <f>15+630+12+45</f>
    </nc>
  </rcc>
  <rcc rId="12393" sId="3" numFmtId="4">
    <oc r="F108">
      <v>3</v>
    </oc>
    <nc r="F108">
      <v>4</v>
    </nc>
  </rcc>
  <rcc rId="12394" sId="3">
    <oc r="G108">
      <f>15+630+12</f>
    </oc>
    <nc r="G108">
      <f>15+630+12+45</f>
    </nc>
  </rcc>
  <rcc rId="12395" sId="3" numFmtId="4">
    <oc r="D26">
      <v>1</v>
    </oc>
    <nc r="D26">
      <v>3</v>
    </nc>
  </rcc>
  <rcc rId="12396" sId="3">
    <oc r="E26">
      <f>80</f>
    </oc>
    <nc r="E26">
      <f>80+100+200</f>
    </nc>
  </rcc>
  <rcc rId="12397" sId="3" numFmtId="4">
    <oc r="F26">
      <v>1</v>
    </oc>
    <nc r="F26">
      <v>3</v>
    </nc>
  </rcc>
  <rcc rId="12398" sId="3">
    <oc r="G26">
      <f>80</f>
    </oc>
    <nc r="G26">
      <f>80+100+200</f>
    </nc>
  </rcc>
  <rcc rId="12399" sId="3" numFmtId="4">
    <oc r="D68">
      <v>3</v>
    </oc>
    <nc r="D68">
      <v>4</v>
    </nc>
  </rcc>
  <rcc rId="12400" sId="3">
    <oc r="E68">
      <f>41+15+15</f>
    </oc>
    <nc r="E68">
      <f>41+15+15+155</f>
    </nc>
  </rcc>
  <rcc rId="12401" sId="3" numFmtId="4">
    <oc r="F68">
      <v>3</v>
    </oc>
    <nc r="F68">
      <v>4</v>
    </nc>
  </rcc>
  <rcc rId="12402" sId="3" numFmtId="4">
    <oc r="G68">
      <v>71</v>
    </oc>
    <nc r="G68">
      <f>41+15+15+155</f>
    </nc>
  </rcc>
  <rcc rId="12403" sId="3" numFmtId="4">
    <nc r="D75">
      <v>1</v>
    </nc>
  </rcc>
  <rcc rId="12404" sId="3" numFmtId="4">
    <nc r="E75">
      <v>15</v>
    </nc>
  </rcc>
  <rcc rId="12405" sId="3" numFmtId="4">
    <nc r="F75">
      <v>1</v>
    </nc>
  </rcc>
  <rcc rId="12406" sId="3" numFmtId="4">
    <nc r="G75">
      <v>15</v>
    </nc>
  </rcc>
  <rcc rId="12407" sId="4" numFmtId="4">
    <oc r="D200">
      <v>1</v>
    </oc>
    <nc r="D200">
      <v>3</v>
    </nc>
  </rcc>
  <rcc rId="12408" sId="4" numFmtId="4">
    <oc r="E200">
      <v>15</v>
    </oc>
    <nc r="E200">
      <f>15+10+3</f>
    </nc>
  </rcc>
  <rcc rId="12409" sId="4" numFmtId="4">
    <oc r="F200">
      <v>1</v>
    </oc>
    <nc r="F200">
      <v>3</v>
    </nc>
  </rcc>
  <rcc rId="12410" sId="4" numFmtId="4">
    <oc r="G200">
      <v>15</v>
    </oc>
    <nc r="G200">
      <f>15+10+3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12319" sId="4">
    <oc r="D33">
      <v>15</v>
    </oc>
    <nc r="D33">
      <v>17</v>
    </nc>
  </rcc>
  <rcc rId="12320" sId="4">
    <oc r="E33">
      <f>5.5+15+6+4+10+10+6+6+15+10+8+5+6+5+4</f>
    </oc>
    <nc r="E33">
      <f>5.5+15+6+4+10+10+6+6+15+10+8+5+6+5+4+12+12</f>
    </nc>
  </rcc>
  <rcc rId="12321" sId="4">
    <oc r="F33">
      <v>15</v>
    </oc>
    <nc r="F33">
      <v>17</v>
    </nc>
  </rcc>
  <rcc rId="12322" sId="4">
    <oc r="G33">
      <f>5.5+15+6+4+10+10+6+6+15+10+8+5+6+5+4</f>
    </oc>
    <nc r="G33">
      <f>5.5+15+6+4+10+10+6+6+15+10+8+5+6+5+4+12+12</f>
    </nc>
  </rcc>
  <rcc rId="12323" sId="4" numFmtId="4">
    <nc r="D95">
      <v>1</v>
    </nc>
  </rcc>
  <rcc rId="12324" sId="4" numFmtId="4">
    <nc r="E95">
      <v>6</v>
    </nc>
  </rcc>
  <rcc rId="12325" sId="4" numFmtId="4">
    <nc r="F95">
      <v>1</v>
    </nc>
  </rcc>
  <rcc rId="12326" sId="4" numFmtId="4">
    <nc r="G95">
      <v>6</v>
    </nc>
  </rcc>
  <rcc rId="12327" sId="4" numFmtId="4">
    <oc r="D167">
      <v>3</v>
    </oc>
    <nc r="D167">
      <v>4</v>
    </nc>
  </rcc>
  <rcc rId="12328" sId="4">
    <oc r="E167">
      <f>5+15+8</f>
    </oc>
    <nc r="E167">
      <f>5+15+8+8</f>
    </nc>
  </rcc>
  <rcc rId="12329" sId="4" numFmtId="4">
    <oc r="F167">
      <v>3</v>
    </oc>
    <nc r="F167">
      <v>4</v>
    </nc>
  </rcc>
  <rcc rId="12330" sId="4">
    <oc r="G167">
      <f>5+15+8</f>
    </oc>
    <nc r="G167">
      <f>5+15+8+8</f>
    </nc>
  </rcc>
  <rcc rId="12331" sId="4" numFmtId="4">
    <oc r="D39">
      <v>3</v>
    </oc>
    <nc r="D39">
      <v>4</v>
    </nc>
  </rcc>
  <rcc rId="12332" sId="4">
    <oc r="E39">
      <f>10+10+15</f>
    </oc>
    <nc r="E39">
      <f>10+10+15+8</f>
    </nc>
  </rcc>
  <rcc rId="12333" sId="4" numFmtId="4">
    <oc r="F39">
      <v>3</v>
    </oc>
    <nc r="F39">
      <v>4</v>
    </nc>
  </rcc>
  <rcc rId="12334" sId="4">
    <oc r="G39">
      <f>10+10+15</f>
    </oc>
    <nc r="G39">
      <f>10+10+15+8</f>
    </nc>
  </rcc>
  <rcc rId="12335" sId="4" numFmtId="4">
    <oc r="D38">
      <v>9</v>
    </oc>
    <nc r="D38">
      <v>10</v>
    </nc>
  </rcc>
  <rcc rId="12336" sId="4">
    <oc r="E38">
      <f>7+12+15+13+13+12+7+5+35</f>
    </oc>
    <nc r="E38">
      <f>7+12+15+13+13+12+7+5+35+15</f>
    </nc>
  </rcc>
  <rcc rId="12337" sId="4" numFmtId="4">
    <oc r="F38">
      <v>9</v>
    </oc>
    <nc r="F38">
      <v>10</v>
    </nc>
  </rcc>
  <rcc rId="12338" sId="4">
    <oc r="G38">
      <f>7+12+15+13+13+12+7+5+35</f>
    </oc>
    <nc r="G38">
      <f>7+12+15+13+13+12+7+5+35+15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12512" sId="3">
    <oc r="E36">
      <f>150+18+160+90+200</f>
    </oc>
    <nc r="E36">
      <f>50+150+18+160+90+200</f>
    </nc>
  </rcc>
  <rcc rId="12513" sId="3">
    <oc r="D36">
      <v>5</v>
    </oc>
    <nc r="D36">
      <v>6</v>
    </nc>
  </rcc>
  <rcc rId="12514" sId="3">
    <oc r="F36">
      <v>5</v>
    </oc>
    <nc r="F36">
      <v>6</v>
    </nc>
  </rcc>
  <rcc rId="12515" sId="3">
    <oc r="G36">
      <f>150+18+160+90+200</f>
    </oc>
    <nc r="G36">
      <f>50+150+18+160+90+200</f>
    </nc>
  </rcc>
  <rcc rId="12516" sId="4" numFmtId="4">
    <oc r="D208">
      <v>3</v>
    </oc>
    <nc r="D208">
      <v>4</v>
    </nc>
  </rcc>
  <rcc rId="12517" sId="4">
    <oc r="E208">
      <f>5+5+5</f>
    </oc>
    <nc r="E208">
      <f>10+5+5+5</f>
    </nc>
  </rcc>
  <rcc rId="12518" sId="4" numFmtId="4">
    <oc r="F208">
      <v>3</v>
    </oc>
    <nc r="F208">
      <v>4</v>
    </nc>
  </rcc>
  <rcc rId="12519" sId="4" numFmtId="4">
    <oc r="G208">
      <v>15</v>
    </oc>
    <nc r="G208">
      <v>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2291" sId="4" numFmtId="4">
    <oc r="D64">
      <v>15</v>
    </oc>
    <nc r="D64">
      <v>19</v>
    </nc>
  </rcc>
  <rcc rId="12292" sId="4">
    <oc r="E64">
      <f>10+7+12+8+15+15+4+12+8+8+7+12+7+15+6</f>
    </oc>
    <nc r="E64">
      <f>10+7+12+8+15+15+4+12+8+8+7+12+7+15+6+6+8+7+5</f>
    </nc>
  </rcc>
  <rcc rId="12293" sId="4" numFmtId="4">
    <oc r="F64">
      <v>15</v>
    </oc>
    <nc r="F64">
      <v>19</v>
    </nc>
  </rcc>
  <rcc rId="12294" sId="4">
    <oc r="G64">
      <f>10+7+12+8+15+15+4+12+8+8+7+12+7+15+6</f>
    </oc>
    <nc r="G64">
      <f>10+7+12+8+15+15+4+12+8+8+7+12+7+15+6+6+8+7+5</f>
    </nc>
  </rcc>
  <rcc rId="12295" sId="4" numFmtId="4">
    <oc r="D109">
      <v>11</v>
    </oc>
    <nc r="D109">
      <v>12</v>
    </nc>
  </rcc>
  <rcc rId="12296" sId="4">
    <oc r="E109">
      <f>50+10+5+5+5+10+5+10+13+5+7</f>
    </oc>
    <nc r="E109">
      <f>50+10+5+5+5+10+5+10+13+5+7+10</f>
    </nc>
  </rcc>
  <rcc rId="12297" sId="4" numFmtId="4">
    <oc r="F109">
      <v>11</v>
    </oc>
    <nc r="F109">
      <v>12</v>
    </nc>
  </rcc>
  <rcc rId="12298" sId="4">
    <oc r="G109">
      <f>50+10+5+5+5+10+5+10+13+5+7</f>
    </oc>
    <nc r="G109">
      <f>50+10+5+5+5+10+5+10+13+5+7+10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12417" sId="4" numFmtId="4">
    <oc r="D102">
      <v>7</v>
    </oc>
    <nc r="D102">
      <v>8</v>
    </nc>
  </rcc>
  <rcc rId="12418" sId="4">
    <oc r="E102">
      <f>4+5+13+8+160+10+5</f>
    </oc>
    <nc r="E102">
      <f>4+5+13+8+160+10+5+14</f>
    </nc>
  </rcc>
  <rcc rId="12419" sId="4" numFmtId="4">
    <oc r="F102">
      <v>7</v>
    </oc>
    <nc r="F102">
      <v>8</v>
    </nc>
  </rcc>
  <rcc rId="12420" sId="4">
    <oc r="G102">
      <f>4+5+13+8+160+10+5</f>
    </oc>
    <nc r="G102">
      <f>4+5+13+8+160+10+5+14</f>
    </nc>
  </rcc>
  <rcc rId="12421" sId="4" numFmtId="4">
    <oc r="D103">
      <v>10</v>
    </oc>
    <nc r="D103">
      <v>11</v>
    </nc>
  </rcc>
  <rcc rId="12422" sId="4">
    <oc r="E103">
      <f>12+12+5+8+50+14+30+12+8+12</f>
    </oc>
    <nc r="E103">
      <f>12+12+5+8+50+14+30+12+8+12+5</f>
    </nc>
  </rcc>
  <rcc rId="12423" sId="4" numFmtId="4">
    <oc r="F103">
      <v>10</v>
    </oc>
    <nc r="F103">
      <v>11</v>
    </nc>
  </rcc>
  <rcc rId="12424" sId="4">
    <oc r="G103">
      <f>12+12+5+8+50+14+30+12+8+12</f>
    </oc>
    <nc r="G103">
      <f>12+12+5+8+50+14+30+12+8+12+5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c rId="12109" sId="3" numFmtId="4">
    <oc r="D58">
      <v>3</v>
    </oc>
    <nc r="D58">
      <v>4</v>
    </nc>
  </rcc>
  <rcc rId="12110" sId="3">
    <oc r="E58">
      <f>160+80+240</f>
    </oc>
    <nc r="E58">
      <f>160+80+240+15</f>
    </nc>
  </rcc>
  <rcc rId="12111" sId="3" numFmtId="4">
    <oc r="F58">
      <v>3</v>
    </oc>
    <nc r="F58">
      <v>4</v>
    </nc>
  </rcc>
  <rcc rId="12112" sId="3" numFmtId="4">
    <oc r="G58">
      <v>480</v>
    </oc>
    <nc r="G58">
      <f>160+80+240+15</f>
    </nc>
  </rcc>
  <rcc rId="12113" sId="3">
    <oc r="D36">
      <v>4</v>
    </oc>
    <nc r="D36">
      <v>5</v>
    </nc>
  </rcc>
  <rcc rId="12114" sId="3">
    <oc r="E36">
      <f>150+18+160+90</f>
    </oc>
    <nc r="E36">
      <f>150+18+160+90+200</f>
    </nc>
  </rcc>
  <rcc rId="12115" sId="3">
    <oc r="F36">
      <v>4</v>
    </oc>
    <nc r="F36">
      <v>5</v>
    </nc>
  </rcc>
  <rcc rId="12116" sId="3">
    <oc r="G36">
      <v>418</v>
    </oc>
    <nc r="G36">
      <f>150+18+160+90+200</f>
    </nc>
  </rcc>
  <rcc rId="12117" sId="3" numFmtId="4">
    <oc r="D106">
      <v>2</v>
    </oc>
    <nc r="D106">
      <v>3</v>
    </nc>
  </rcc>
  <rcc rId="12118" sId="3">
    <oc r="E106">
      <f>100+15</f>
    </oc>
    <nc r="E106">
      <f>100+15+25</f>
    </nc>
  </rcc>
  <rcc rId="12119" sId="3" numFmtId="4">
    <oc r="F106">
      <v>2</v>
    </oc>
    <nc r="F106">
      <v>3</v>
    </nc>
  </rcc>
  <rcc rId="12120" sId="3">
    <oc r="G106">
      <f>100+15</f>
    </oc>
    <nc r="G106">
      <f>100+15+25</f>
    </nc>
  </rcc>
  <rcc rId="12121" sId="3" numFmtId="4">
    <oc r="D111">
      <v>1</v>
    </oc>
    <nc r="D111">
      <v>2</v>
    </nc>
  </rcc>
  <rcc rId="12122" sId="3" numFmtId="4">
    <oc r="E111">
      <v>15</v>
    </oc>
    <nc r="E111">
      <f>15+25</f>
    </nc>
  </rcc>
  <rcc rId="12123" sId="3" numFmtId="4">
    <oc r="F111">
      <v>1</v>
    </oc>
    <nc r="F111">
      <v>2</v>
    </nc>
  </rcc>
  <rcc rId="12124" sId="3" numFmtId="4">
    <oc r="G111">
      <v>15</v>
    </oc>
    <nc r="G111">
      <f>15+25</f>
    </nc>
  </rcc>
  <rcc rId="12125" sId="4" numFmtId="4">
    <nc r="D128">
      <v>2</v>
    </nc>
  </rcc>
  <rcc rId="12126" sId="4">
    <nc r="E128">
      <f>3+5</f>
    </nc>
  </rcc>
  <rcc rId="12127" sId="4" numFmtId="4">
    <nc r="F128">
      <v>2</v>
    </nc>
  </rcc>
  <rcc rId="12128" sId="4">
    <nc r="G128">
      <f>3+5</f>
    </nc>
  </rcc>
  <rcc rId="12129" sId="4" numFmtId="4">
    <nc r="D111">
      <v>2</v>
    </nc>
  </rcc>
  <rcc rId="12130" sId="4">
    <nc r="E111">
      <f>1.8+1.8</f>
    </nc>
  </rcc>
  <rcc rId="12131" sId="4" numFmtId="4">
    <nc r="F111">
      <v>2</v>
    </nc>
  </rcc>
  <rcc rId="12132" sId="4">
    <nc r="G111">
      <f>1.8+1.8</f>
    </nc>
  </rcc>
  <rcc rId="12133" sId="4" numFmtId="4">
    <nc r="D126">
      <v>1</v>
    </nc>
  </rcc>
  <rcc rId="12134" sId="4" numFmtId="4">
    <nc r="E126">
      <v>1.8</v>
    </nc>
  </rcc>
  <rcc rId="12135" sId="4" numFmtId="4">
    <nc r="F126">
      <v>1</v>
    </nc>
  </rcc>
  <rcc rId="12136" sId="4" numFmtId="4">
    <nc r="G126">
      <v>1.8</v>
    </nc>
  </rcc>
  <rcc rId="12137" sId="4" numFmtId="4">
    <oc r="D140">
      <v>5</v>
    </oc>
    <nc r="D140">
      <v>6</v>
    </nc>
  </rcc>
  <rcc rId="12138" sId="4">
    <oc r="E140">
      <f>8+14+13+3+5</f>
    </oc>
    <nc r="E140">
      <f>8+14+13+3+5+12</f>
    </nc>
  </rcc>
  <rcc rId="12139" sId="4" numFmtId="4">
    <oc r="F140">
      <v>5</v>
    </oc>
    <nc r="F140">
      <v>6</v>
    </nc>
  </rcc>
  <rcc rId="12140" sId="4">
    <oc r="G140">
      <f>8+14+13+3+5</f>
    </oc>
    <nc r="G140">
      <f>8+14+13+3+5+12</f>
    </nc>
  </rcc>
  <rcc rId="12141" sId="4" numFmtId="4">
    <nc r="D120">
      <v>1</v>
    </nc>
  </rcc>
  <rcc rId="12142" sId="4" numFmtId="4">
    <nc r="E120">
      <v>7.5</v>
    </nc>
  </rcc>
  <rcc rId="12143" sId="4" numFmtId="4">
    <nc r="F120">
      <v>1</v>
    </nc>
  </rcc>
  <rcc rId="12144" sId="4" numFmtId="4">
    <nc r="G120">
      <v>7.5</v>
    </nc>
  </rcc>
  <rcc rId="12145" sId="4" numFmtId="4">
    <oc r="D121">
      <v>1</v>
    </oc>
    <nc r="D121">
      <v>2</v>
    </nc>
  </rcc>
  <rcc rId="12146" sId="4" numFmtId="4">
    <oc r="E121">
      <v>3</v>
    </oc>
    <nc r="E121">
      <f>3+5</f>
    </nc>
  </rcc>
  <rcc rId="12147" sId="4" numFmtId="4">
    <oc r="F121">
      <v>1</v>
    </oc>
    <nc r="F121">
      <v>2</v>
    </nc>
  </rcc>
  <rcc rId="12148" sId="4" numFmtId="4">
    <oc r="G121">
      <v>3</v>
    </oc>
    <nc r="G121">
      <f>3+5</f>
    </nc>
  </rcc>
  <rcc rId="12149" sId="4" numFmtId="4">
    <oc r="D115">
      <v>2</v>
    </oc>
    <nc r="D115">
      <v>3</v>
    </nc>
  </rcc>
  <rcc rId="12150" sId="4">
    <oc r="E115">
      <f>5+5</f>
    </oc>
    <nc r="E115">
      <f>5+5+13.5</f>
    </nc>
  </rcc>
  <rcc rId="12151" sId="4" numFmtId="4">
    <oc r="F115">
      <v>2</v>
    </oc>
    <nc r="F115">
      <v>3</v>
    </nc>
  </rcc>
  <rcc rId="12152" sId="4">
    <oc r="G115">
      <f>5+5</f>
    </oc>
    <nc r="G115">
      <f>5+5+13.5</f>
    </nc>
  </rcc>
  <rcc rId="12153" sId="4" numFmtId="4">
    <nc r="D79">
      <v>1</v>
    </nc>
  </rcc>
  <rcc rId="12154" sId="4" numFmtId="4">
    <nc r="E79">
      <v>10</v>
    </nc>
  </rcc>
  <rcc rId="12155" sId="4" numFmtId="4">
    <nc r="F79">
      <v>1</v>
    </nc>
  </rcc>
  <rcc rId="12156" sId="4" numFmtId="4">
    <nc r="G79">
      <v>10</v>
    </nc>
  </rcc>
  <rcc rId="12157" sId="4" numFmtId="4">
    <oc r="D102">
      <v>5</v>
    </oc>
    <nc r="D102">
      <v>7</v>
    </nc>
  </rcc>
  <rcc rId="12158" sId="4" numFmtId="4">
    <oc r="F102">
      <v>5</v>
    </oc>
    <nc r="F102">
      <v>7</v>
    </nc>
  </rcc>
  <rcc rId="12159" sId="4" numFmtId="4">
    <oc r="D103">
      <v>8</v>
    </oc>
    <nc r="D103">
      <v>10</v>
    </nc>
  </rcc>
  <rcc rId="12160" sId="4">
    <oc r="E103">
      <f>12+12+5+8+50+14+30+12</f>
    </oc>
    <nc r="E103">
      <f>12+12+5+8+50+14+30+12+8+12</f>
    </nc>
  </rcc>
  <rcc rId="12161" sId="4" numFmtId="4">
    <oc r="F103">
      <v>8</v>
    </oc>
    <nc r="F103">
      <v>10</v>
    </nc>
  </rcc>
  <rcc rId="12162" sId="4">
    <oc r="G103">
      <f>12+12+5+8+50+14+30+12</f>
    </oc>
    <nc r="G103">
      <f>12+12+5+8+50+14+30+12+8+12</f>
    </nc>
  </rcc>
  <rcc rId="12163" sId="4">
    <oc r="E102">
      <f>4+5+13+8+160</f>
    </oc>
    <nc r="E102">
      <f>4+5+13+8+160+10+5</f>
    </nc>
  </rcc>
  <rcc rId="12164" sId="4">
    <oc r="G102">
      <f>4+5+13+8+160</f>
    </oc>
    <nc r="G102">
      <f>4+5+13+8+160+10+5</f>
    </nc>
  </rcc>
  <rcc rId="12165" sId="4" numFmtId="4">
    <oc r="D107">
      <v>1</v>
    </oc>
    <nc r="D107">
      <v>2</v>
    </nc>
  </rcc>
  <rcc rId="12166" sId="4">
    <oc r="E107">
      <f>7</f>
    </oc>
    <nc r="E107">
      <f>7+14.5</f>
    </nc>
  </rcc>
  <rcc rId="12167" sId="4" numFmtId="4">
    <oc r="F107">
      <v>1</v>
    </oc>
    <nc r="F107">
      <v>2</v>
    </nc>
  </rcc>
  <rcc rId="12168" sId="4">
    <oc r="G107">
      <f>7</f>
    </oc>
    <nc r="G107">
      <f>7+14.5</f>
    </nc>
  </rcc>
  <rcc rId="12169" sId="3" numFmtId="4">
    <nc r="D130">
      <v>1</v>
    </nc>
  </rcc>
  <rcc rId="12170" sId="3" numFmtId="4">
    <nc r="E130">
      <v>65</v>
    </nc>
  </rcc>
  <rcc rId="12171" sId="3" numFmtId="4">
    <nc r="F130">
      <v>1</v>
    </nc>
  </rcc>
  <rcc rId="12172" sId="3" numFmtId="4">
    <nc r="G130">
      <v>65</v>
    </nc>
  </rcc>
  <rcc rId="12173" sId="3" numFmtId="4">
    <oc r="D42">
      <v>1</v>
    </oc>
    <nc r="D42">
      <v>2</v>
    </nc>
  </rcc>
  <rcc rId="12174" sId="3" numFmtId="4">
    <oc r="E42">
      <v>20</v>
    </oc>
    <nc r="E42">
      <f>20+170</f>
    </nc>
  </rcc>
  <rcc rId="12175" sId="3" numFmtId="4">
    <oc r="F41">
      <v>3</v>
    </oc>
    <nc r="F41">
      <v>2</v>
    </nc>
  </rcc>
  <rcc rId="12176" sId="3" numFmtId="4">
    <oc r="G41">
      <v>40</v>
    </oc>
    <nc r="G41">
      <f>20+170</f>
    </nc>
  </rcc>
  <rcc rId="12177" sId="3" numFmtId="4">
    <oc r="F42">
      <v>1</v>
    </oc>
    <nc r="F42">
      <v>2</v>
    </nc>
  </rcc>
  <rcc rId="12178" sId="3" numFmtId="4">
    <oc r="G42">
      <v>20</v>
    </oc>
    <nc r="G42">
      <f>20+170</f>
    </nc>
  </rcc>
  <rcc rId="12179" sId="3" numFmtId="4">
    <nc r="D190">
      <v>1</v>
    </nc>
  </rcc>
  <rcc rId="12180" sId="3" numFmtId="4">
    <nc r="E190">
      <v>15</v>
    </nc>
  </rcc>
  <rcc rId="12181" sId="3" numFmtId="4">
    <nc r="F190">
      <v>1</v>
    </nc>
  </rcc>
  <rcc rId="12182" sId="3" numFmtId="4">
    <nc r="G190">
      <v>15</v>
    </nc>
  </rcc>
  <rcc rId="12183" sId="3" numFmtId="4">
    <oc r="D140">
      <v>1</v>
    </oc>
    <nc r="D140">
      <v>2</v>
    </nc>
  </rcc>
  <rcc rId="12184" sId="3" numFmtId="4">
    <oc r="E140">
      <v>15</v>
    </oc>
    <nc r="E140">
      <f>15+40</f>
    </nc>
  </rcc>
  <rcc rId="12185" sId="3" numFmtId="4">
    <oc r="F140">
      <v>1</v>
    </oc>
    <nc r="F140">
      <v>2</v>
    </nc>
  </rcc>
  <rcc rId="12186" sId="3" odxf="1" dxf="1" numFmtId="4">
    <oc r="G140">
      <v>15</v>
    </oc>
    <nc r="G140">
      <f>15+40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2187" sId="3" numFmtId="4">
    <oc r="D115">
      <v>3</v>
    </oc>
    <nc r="D115">
      <v>4</v>
    </nc>
  </rcc>
  <rcc rId="12188" sId="3">
    <oc r="E115">
      <f>30+160+131</f>
    </oc>
    <nc r="E115">
      <f>30+160+131+15</f>
    </nc>
  </rcc>
  <rcc rId="12189" sId="3" numFmtId="4">
    <oc r="F115">
      <v>3</v>
    </oc>
    <nc r="F115">
      <v>4</v>
    </nc>
  </rcc>
  <rcc rId="12190" sId="3">
    <oc r="G115">
      <f>30+160+131</f>
    </oc>
    <nc r="G115">
      <f>30+160+131+15</f>
    </nc>
  </rcc>
  <rcc rId="12191" sId="3" numFmtId="4">
    <oc r="D32">
      <v>2</v>
    </oc>
    <nc r="D32">
      <v>4</v>
    </nc>
  </rcc>
  <rcc rId="12192" sId="3">
    <oc r="E32">
      <f>10+100</f>
    </oc>
    <nc r="E32">
      <f>10+100+300+80</f>
    </nc>
  </rcc>
  <rcc rId="12193" sId="3" numFmtId="4">
    <oc r="F32">
      <v>2</v>
    </oc>
    <nc r="F32">
      <v>4</v>
    </nc>
  </rcc>
  <rcc rId="12194" sId="3">
    <oc r="G32">
      <f>10+100</f>
    </oc>
    <nc r="G32">
      <f>10+100+300+80</f>
    </nc>
  </rcc>
  <rcc rId="12195" sId="3" numFmtId="4">
    <oc r="D51">
      <v>1</v>
    </oc>
    <nc r="D51">
      <v>3</v>
    </nc>
  </rcc>
  <rcc rId="12196" sId="3">
    <nc r="E51">
      <f>40+155+100</f>
    </nc>
  </rcc>
  <rcc rId="12197" sId="3" numFmtId="4">
    <oc r="F51">
      <v>1</v>
    </oc>
    <nc r="F51">
      <v>3</v>
    </nc>
  </rcc>
  <rcc rId="12198" sId="3">
    <nc r="G51">
      <f>40+155+100</f>
    </nc>
  </rcc>
  <rcc rId="12199" sId="3" numFmtId="4">
    <nc r="D31">
      <v>1</v>
    </nc>
  </rcc>
  <rcc rId="12200" sId="3" numFmtId="4">
    <nc r="E31">
      <v>60</v>
    </nc>
  </rcc>
  <rcc rId="12201" sId="3" numFmtId="4">
    <nc r="F31">
      <v>1</v>
    </nc>
  </rcc>
  <rcc rId="12202" sId="3" numFmtId="4">
    <nc r="G31">
      <v>60</v>
    </nc>
  </rcc>
  <rcc rId="12203" sId="4" numFmtId="4">
    <oc r="D65">
      <v>15</v>
    </oc>
    <nc r="D65">
      <v>17</v>
    </nc>
  </rcc>
  <rcc rId="12204" sId="4">
    <oc r="E65">
      <f>15+15+5+15+15+8+15+15+15+15+4.5+15+10+15+10</f>
    </oc>
    <nc r="E65">
      <f>15+15+5+15+15+8+15+15+15+15+4.5+15+10+15+10+15+15</f>
    </nc>
  </rcc>
  <rcc rId="12205" sId="4" numFmtId="4">
    <oc r="F65">
      <v>15</v>
    </oc>
    <nc r="F65">
      <v>17</v>
    </nc>
  </rcc>
  <rcc rId="12206" sId="4">
    <oc r="G65">
      <f>15+15+5+15+15+8+15+15+15+15+4.5+15+10+15+10</f>
    </oc>
    <nc r="G65">
      <f>15+15+5+15+15+8+15+15+15+15+4.5+15+10+15+10+15+15</f>
    </nc>
  </rcc>
  <rcc rId="12207" sId="3" numFmtId="4">
    <oc r="D216">
      <v>2</v>
    </oc>
    <nc r="D216">
      <v>4</v>
    </nc>
  </rcc>
  <rcc rId="12208" sId="3">
    <oc r="E216">
      <f>10+10</f>
    </oc>
    <nc r="E216">
      <f>10+10+4.4+4.4</f>
    </nc>
  </rcc>
  <rcc rId="12209" sId="3" numFmtId="4">
    <oc r="F216">
      <v>2</v>
    </oc>
    <nc r="F216">
      <v>4</v>
    </nc>
  </rcc>
  <rcc rId="12210" sId="3">
    <oc r="G216">
      <f>10+10</f>
    </oc>
    <nc r="G216">
      <f>10+10+4.4+4.4</f>
    </nc>
  </rcc>
  <rcc rId="12211" sId="3" numFmtId="4">
    <nc r="D116">
      <v>1</v>
    </nc>
  </rcc>
  <rcc rId="12212" sId="3" numFmtId="4">
    <nc r="E116">
      <v>4.4000000000000004</v>
    </nc>
  </rcc>
  <rcc rId="12213" sId="3" numFmtId="4">
    <nc r="F116">
      <v>1</v>
    </nc>
  </rcc>
  <rcc rId="12214" sId="3" numFmtId="4">
    <nc r="G116">
      <v>4.4000000000000004</v>
    </nc>
  </rcc>
  <rcc rId="12215" sId="3" odxf="1" dxf="1" numFmtId="4">
    <nc r="D12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6" sId="3" odxf="1" dxf="1" numFmtId="4">
    <nc r="E123">
      <v>4.4000000000000004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7" sId="3" odxf="1" dxf="1" numFmtId="4">
    <nc r="F123">
      <v>1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8" sId="3" odxf="1" dxf="1" numFmtId="4">
    <nc r="G123">
      <v>4.4000000000000004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12219" sId="3" numFmtId="4">
    <nc r="D134">
      <v>1</v>
    </nc>
  </rcc>
  <rcc rId="12220" sId="3" numFmtId="4">
    <nc r="E134">
      <v>4.4000000000000004</v>
    </nc>
  </rcc>
  <rcc rId="12221" sId="3" numFmtId="4">
    <nc r="F134">
      <v>1</v>
    </nc>
  </rcc>
  <rcc rId="12222" sId="3" numFmtId="4">
    <nc r="G134">
      <v>4.4000000000000004</v>
    </nc>
  </rcc>
  <rcc rId="12223" sId="3" numFmtId="4">
    <oc r="D119">
      <v>3</v>
    </oc>
    <nc r="D119">
      <v>4</v>
    </nc>
  </rcc>
  <rcc rId="12224" sId="3">
    <oc r="E119">
      <f>15+250+670</f>
    </oc>
    <nc r="E119">
      <f>15+250+670+150</f>
    </nc>
  </rcc>
  <rcc rId="12225" sId="3" numFmtId="4">
    <oc r="F119">
      <v>3</v>
    </oc>
    <nc r="F119">
      <v>4</v>
    </nc>
  </rcc>
  <rcc rId="12226" sId="3" numFmtId="4">
    <oc r="G119">
      <v>935</v>
    </oc>
    <nc r="G119">
      <f>15+250+670+150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2345" sId="4" numFmtId="4">
    <oc r="D75">
      <v>3</v>
    </oc>
    <nc r="D75">
      <v>5</v>
    </nc>
  </rcc>
  <rcc rId="12346" sId="4">
    <oc r="E75">
      <f>5+10+7</f>
    </oc>
    <nc r="E75">
      <f>5+10+7+5+7</f>
    </nc>
  </rcc>
  <rcc rId="12347" sId="4" numFmtId="4">
    <oc r="F75">
      <v>3</v>
    </oc>
    <nc r="F75">
      <v>5</v>
    </nc>
  </rcc>
  <rcc rId="12348" sId="4">
    <oc r="G75">
      <f>5+10+7</f>
    </oc>
    <nc r="G75">
      <f>5+10+7+5+7</f>
    </nc>
  </rcc>
  <rcc rId="12349" sId="4" numFmtId="4">
    <oc r="D97">
      <v>2</v>
    </oc>
    <nc r="D97">
      <v>3</v>
    </nc>
  </rcc>
  <rcc rId="12350" sId="4">
    <oc r="E97">
      <f>6+7</f>
    </oc>
    <nc r="E97">
      <f>6+7+5</f>
    </nc>
  </rcc>
  <rcc rId="12351" sId="4" numFmtId="4">
    <oc r="F97">
      <v>2</v>
    </oc>
    <nc r="F97">
      <v>3</v>
    </nc>
  </rcc>
  <rcc rId="12352" sId="4" numFmtId="4">
    <oc r="G97">
      <v>13</v>
    </oc>
    <nc r="G97">
      <f>6+7+5</f>
    </nc>
  </rcc>
  <rcc rId="12353" sId="4" numFmtId="4">
    <oc r="D145">
      <v>4</v>
    </oc>
    <nc r="D145">
      <v>5</v>
    </nc>
  </rcc>
  <rcc rId="12354" sId="4">
    <oc r="E145">
      <f>2+4.2+13+2.5</f>
    </oc>
    <nc r="E145">
      <f>2+4.2+13+2.5+5</f>
    </nc>
  </rcc>
  <rcc rId="12355" sId="4" numFmtId="4">
    <oc r="F145">
      <v>4</v>
    </oc>
    <nc r="F145">
      <v>5</v>
    </nc>
  </rcc>
  <rcc rId="12356" sId="4">
    <oc r="G145">
      <f>2+4.2+13+2.5</f>
    </oc>
    <nc r="G145">
      <f>2+4.2+13+2.5+5</f>
    </nc>
  </rcc>
  <rcc rId="12357" sId="4" numFmtId="4">
    <oc r="D240">
      <v>1</v>
    </oc>
    <nc r="D240">
      <v>2</v>
    </nc>
  </rcc>
  <rcc rId="12358" sId="4" numFmtId="4">
    <oc r="E240">
      <v>10</v>
    </oc>
    <nc r="E240">
      <f>10+9</f>
    </nc>
  </rcc>
  <rcc rId="12359" sId="4" numFmtId="4">
    <oc r="F240">
      <v>1</v>
    </oc>
    <nc r="F240">
      <v>2</v>
    </nc>
  </rcc>
  <rcc rId="12360" sId="4" numFmtId="4">
    <oc r="G240">
      <v>10</v>
    </oc>
    <nc r="G240">
      <f>10+9</f>
    </nc>
  </rcc>
  <rcc rId="12361" sId="4" numFmtId="4">
    <oc r="D109">
      <v>12</v>
    </oc>
    <nc r="D109">
      <v>16</v>
    </nc>
  </rcc>
  <rcc rId="12362" sId="4">
    <oc r="E109">
      <f>50+10+5+5+5+10+5+10+13+5+7+10</f>
    </oc>
    <nc r="E109">
      <f>50+10+5+5+5+10+5+10+13+5+7+10+5+5+5+5</f>
    </nc>
  </rcc>
  <rcc rId="12363" sId="4" numFmtId="4">
    <oc r="F109">
      <v>12</v>
    </oc>
    <nc r="F109">
      <v>16</v>
    </nc>
  </rcc>
  <rcc rId="12364" sId="4">
    <oc r="G109">
      <f>50+10+5+5+5+10+5+10+13+5+7+10</f>
    </oc>
    <nc r="G109">
      <f>50+10+5+5+5+10+5+10+13+5+7+10+5+5+5+5</f>
    </nc>
  </rcc>
  <rcc rId="12365" sId="4" numFmtId="4">
    <oc r="D176">
      <v>3</v>
    </oc>
    <nc r="D176">
      <v>4</v>
    </nc>
  </rcc>
  <rcc rId="12366" sId="4">
    <oc r="E176">
      <f>15+10+15</f>
    </oc>
    <nc r="E176">
      <f>15+10+15+15</f>
    </nc>
  </rcc>
  <rcc rId="12367" sId="4" numFmtId="4">
    <oc r="F176">
      <v>3</v>
    </oc>
    <nc r="F176">
      <v>4</v>
    </nc>
  </rcc>
  <rcc rId="12368" sId="4">
    <oc r="G176">
      <f>15+10+15</f>
    </oc>
    <nc r="G176">
      <f>15+10+15+15</f>
    </nc>
  </rcc>
  <rcc rId="12369" sId="4" numFmtId="4">
    <oc r="D172">
      <v>5</v>
    </oc>
    <nc r="D172">
      <v>6</v>
    </nc>
  </rcc>
  <rcc rId="12370" sId="4">
    <oc r="E172">
      <f>5+5+5+3+3</f>
    </oc>
    <nc r="E172">
      <f>5+5+5+3+3+3</f>
    </nc>
  </rcc>
  <rcc rId="12371" sId="4" numFmtId="4">
    <oc r="F172">
      <v>5</v>
    </oc>
    <nc r="F172">
      <v>6</v>
    </nc>
  </rcc>
  <rcc rId="12372" sId="4" numFmtId="4">
    <oc r="G172">
      <v>21</v>
    </oc>
    <nc r="G172">
      <f>5+5+5+3+3+3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12476" sId="1">
    <oc r="B256" t="inlineStr">
      <is>
        <t>дошел№396</t>
      </is>
    </oc>
    <nc r="B256" t="inlineStr">
      <is>
        <t>дошел№ 608 609</t>
      </is>
    </nc>
  </rcc>
  <rcc rId="12477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</rcc>
  <rcc rId="12478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  <odxf/>
    <ndxf/>
  </rcc>
  <rcc rId="12479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  <rsnm rId="12486" sheetId="1" oldName="[Сводная по поданным заявкам и заключенным договорам с присоединенной мощностью за апрель_2014.xlsx]март 2014г" newName="[Сводная по поданным заявкам и заключенным договорам с присоединенной мощностью за апрель_2014.xlsx]апрель 2014г"/>
  <rsnm rId="12487" sheetId="3" oldName="[Сводная по поданным заявкам и заключенным договорам с присоединенной мощностью за апрель_2014.xlsx]март 2014г. по 6-10" newName="[Сводная по поданным заявкам и заключенным договорам с присоединенной мощностью за апрель_2014.xlsx]апрель 2014г. по 6-10"/>
  <rsnm rId="12488" sheetId="4" oldName="[Сводная по поданным заявкам и заключенным договорам с присоединенной мощностью за апрель_2014.xlsx]март 2014г. по 0,4" newName="[Сводная по поданным заявкам и заключенным договорам с присоединенной мощностью за апрель_2014.xlsx]апрель 2014г. по 0,4"/>
</revisions>
</file>

<file path=xl/revisions/revisionLog123.xml><?xml version="1.0" encoding="utf-8"?>
<revisions xmlns="http://schemas.openxmlformats.org/spreadsheetml/2006/main" xmlns:r="http://schemas.openxmlformats.org/officeDocument/2006/relationships">
  <rcc rId="12431" sId="4" numFmtId="4">
    <oc r="D91">
      <v>5</v>
    </oc>
    <nc r="D91">
      <v>8</v>
    </nc>
  </rcc>
  <rcc rId="12432" sId="4">
    <oc r="E91">
      <f>10+12+8+40+5</f>
    </oc>
    <nc r="E91">
      <f>10+12+8+40+5+7+5+12</f>
    </nc>
  </rcc>
  <rcc rId="12433" sId="4" numFmtId="4">
    <oc r="F91">
      <v>5</v>
    </oc>
    <nc r="F91">
      <v>8</v>
    </nc>
  </rcc>
  <rcc rId="12434" sId="4">
    <oc r="G91">
      <v>75</v>
    </oc>
    <nc r="G91">
      <f>10+12+8+40+5+7+5+12</f>
    </nc>
  </rcc>
  <rcc rId="12435" sId="4" numFmtId="4">
    <nc r="D195">
      <v>1</v>
    </nc>
  </rcc>
  <rcc rId="12436" sId="4" numFmtId="4">
    <nc r="E195">
      <v>15</v>
    </nc>
  </rcc>
  <rcc rId="12437" sId="4" numFmtId="4">
    <nc r="F195">
      <v>1</v>
    </nc>
  </rcc>
  <rcc rId="12438" sId="4" numFmtId="4">
    <nc r="G195">
      <v>15</v>
    </nc>
  </rcc>
  <rcc rId="12439" sId="4" numFmtId="4">
    <oc r="D75">
      <v>5</v>
    </oc>
    <nc r="D75">
      <v>7</v>
    </nc>
  </rcc>
  <rcc rId="12440" sId="4">
    <oc r="E75">
      <f>5+10+7+5+7</f>
    </oc>
    <nc r="E75">
      <f>5+10+7+5+7+15+5</f>
    </nc>
  </rcc>
  <rcc rId="12441" sId="4" numFmtId="4">
    <oc r="F75">
      <v>5</v>
    </oc>
    <nc r="F75">
      <v>7</v>
    </nc>
  </rcc>
  <rcc rId="12442" sId="4">
    <oc r="G75">
      <f>5+10+7+5+7</f>
    </oc>
    <nc r="G75">
      <f>5+10+7+5+7+15+5</f>
    </nc>
  </rcc>
  <rcc rId="12443" sId="4" numFmtId="4">
    <oc r="D82">
      <v>2</v>
    </oc>
    <nc r="D82">
      <v>3</v>
    </nc>
  </rcc>
  <rcc rId="12444" sId="4">
    <oc r="E82">
      <f>5+15</f>
    </oc>
    <nc r="E82">
      <f>5+15+5</f>
    </nc>
  </rcc>
  <rcc rId="12445" sId="4" numFmtId="4">
    <oc r="F82">
      <v>2</v>
    </oc>
    <nc r="F82">
      <v>3</v>
    </nc>
  </rcc>
  <rcc rId="12446" sId="4">
    <oc r="G82">
      <f>5+15</f>
    </oc>
    <nc r="G82">
      <f>5+15+5</f>
    </nc>
  </rcc>
  <rcc rId="12447" sId="3" numFmtId="4">
    <oc r="D102">
      <v>1</v>
    </oc>
    <nc r="D102">
      <v>2</v>
    </nc>
  </rcc>
  <rcc rId="12448" sId="3" numFmtId="4">
    <oc r="E102">
      <v>15</v>
    </oc>
    <nc r="E102">
      <f>15+30</f>
    </nc>
  </rcc>
  <rcc rId="12449" sId="3" numFmtId="4">
    <oc r="F102">
      <v>1</v>
    </oc>
    <nc r="F102">
      <v>2</v>
    </nc>
  </rcc>
  <rcc rId="12450" sId="3" numFmtId="4">
    <oc r="G102">
      <v>15</v>
    </oc>
    <nc r="G102">
      <f>15+30</f>
    </nc>
  </rcc>
  <rcc rId="12451" sId="3" numFmtId="4">
    <oc r="D68">
      <v>4</v>
    </oc>
    <nc r="D68">
      <v>5</v>
    </nc>
  </rcc>
  <rcc rId="12452" sId="3">
    <oc r="E68">
      <f>41+15+15+155</f>
    </oc>
    <nc r="E68">
      <f>41+15+15+155+50</f>
    </nc>
  </rcc>
  <rcc rId="12453" sId="3" numFmtId="4">
    <oc r="F68">
      <v>4</v>
    </oc>
    <nc r="F68">
      <v>5</v>
    </nc>
  </rcc>
  <rcc rId="12454" sId="3">
    <oc r="G68">
      <f>41+15+15+155</f>
    </oc>
    <nc r="G68">
      <f>41+15+15+155+50</f>
    </nc>
  </rcc>
  <rcc rId="12455" sId="4" numFmtId="4">
    <oc r="D168">
      <v>1</v>
    </oc>
    <nc r="D168">
      <v>2</v>
    </nc>
  </rcc>
  <rcc rId="12456" sId="4" numFmtId="4">
    <oc r="E168">
      <v>6</v>
    </oc>
    <nc r="E168">
      <f>6+10</f>
    </nc>
  </rcc>
  <rcc rId="12457" sId="4" numFmtId="4">
    <oc r="F168">
      <v>1</v>
    </oc>
    <nc r="F168">
      <v>2</v>
    </nc>
  </rcc>
  <rcc rId="12458" sId="4" numFmtId="4">
    <oc r="G168">
      <v>6</v>
    </oc>
    <nc r="G168">
      <f>6+10</f>
    </nc>
  </rcc>
  <rcc rId="12459" sId="4" numFmtId="4">
    <oc r="D81">
      <v>1</v>
    </oc>
    <nc r="D81">
      <v>2</v>
    </nc>
  </rcc>
  <rcc rId="12460" sId="4">
    <oc r="E81">
      <f>100</f>
    </oc>
    <nc r="E81">
      <f>100+5</f>
    </nc>
  </rcc>
  <rcc rId="12461" sId="4" numFmtId="4">
    <oc r="F81">
      <v>1</v>
    </oc>
    <nc r="F81">
      <v>2</v>
    </nc>
  </rcc>
  <rcc rId="12462" sId="4">
    <oc r="G81">
      <f>100</f>
    </oc>
    <nc r="G81">
      <f>100+5</f>
    </nc>
  </rcc>
  <rcc rId="12463" sId="4" numFmtId="4">
    <oc r="D39">
      <v>4</v>
    </oc>
    <nc r="D39">
      <v>5</v>
    </nc>
  </rcc>
  <rfmt sheetId="4" sqref="D39:E39" start="0" length="2147483647">
    <dxf>
      <font>
        <color rgb="FFFF0000"/>
      </font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c rId="12305" sId="3" numFmtId="4">
    <nc r="D67">
      <v>1</v>
    </nc>
  </rcc>
  <rcc rId="12306" sId="3" numFmtId="4">
    <nc r="E67">
      <v>414</v>
    </nc>
  </rcc>
  <rcc rId="12307" sId="3" numFmtId="4">
    <nc r="F67">
      <v>1</v>
    </nc>
  </rcc>
  <rcc rId="12308" sId="3" numFmtId="4">
    <nc r="G67">
      <v>414</v>
    </nc>
  </rcc>
  <rcc rId="12309" sId="3" numFmtId="4">
    <oc r="D118">
      <v>10</v>
    </oc>
    <nc r="D118">
      <v>11</v>
    </nc>
  </rcc>
  <rcc rId="12310" sId="3">
    <oc r="E118">
      <f>360+15+320+20+155+360+80+60+15+54</f>
    </oc>
    <nc r="E118">
      <f>360+15+320+20+155+360+80+60+15+54+80</f>
    </nc>
  </rcc>
  <rcc rId="12311" sId="3" numFmtId="4">
    <oc r="F118">
      <v>10</v>
    </oc>
    <nc r="F118">
      <v>11</v>
    </nc>
  </rcc>
  <rcc rId="12312" sId="3">
    <oc r="G118">
      <f>360+15+320+20+155+360+80+60+15+54</f>
    </oc>
    <nc r="G118">
      <f>360+15+320+20+155+360+80+60+15+54+80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12614" sId="4" numFmtId="4">
    <oc r="D128">
      <v>2</v>
    </oc>
    <nc r="D128">
      <v>3</v>
    </nc>
  </rcc>
  <rcc rId="12615" sId="4">
    <oc r="E128">
      <f>3+5</f>
    </oc>
    <nc r="E128">
      <f>3+5+10</f>
    </nc>
  </rcc>
  <rcc rId="12616" sId="4" numFmtId="4">
    <oc r="F128">
      <v>2</v>
    </oc>
    <nc r="F128">
      <v>3</v>
    </nc>
  </rcc>
  <rcc rId="12617" sId="4" numFmtId="4">
    <oc r="G128">
      <f>3+5</f>
    </oc>
    <nc r="G128">
      <v>18</v>
    </nc>
  </rcc>
  <rcc rId="12618" sId="3" numFmtId="4">
    <oc r="D30">
      <v>2</v>
    </oc>
    <nc r="D30">
      <v>3</v>
    </nc>
  </rcc>
  <rcc rId="12619" sId="3">
    <oc r="E30">
      <f>30+4.4</f>
    </oc>
    <nc r="E30">
      <f>30+4.4+15</f>
    </nc>
  </rcc>
  <rcc rId="12620" sId="3" numFmtId="4">
    <oc r="F30">
      <v>2</v>
    </oc>
    <nc r="F30">
      <v>3</v>
    </nc>
  </rcc>
  <rcc rId="12621" sId="3" numFmtId="4">
    <oc r="G30">
      <v>34.4</v>
    </oc>
    <nc r="G30">
      <v>49.4</v>
    </nc>
  </rcc>
  <rcc rId="12622" sId="4" numFmtId="4">
    <oc r="D127">
      <v>3</v>
    </oc>
    <nc r="D127">
      <v>4</v>
    </nc>
  </rcc>
  <rcc rId="12623" sId="4">
    <oc r="E127">
      <f>15+14+13</f>
    </oc>
    <nc r="E127">
      <f>15+14+13+10</f>
    </nc>
  </rcc>
  <rcc rId="12624" sId="4" numFmtId="4">
    <oc r="F127">
      <v>3</v>
    </oc>
    <nc r="F127">
      <v>4</v>
    </nc>
  </rcc>
  <rcc rId="12625" sId="4" numFmtId="4">
    <oc r="G127">
      <v>42</v>
    </oc>
    <nc r="G127">
      <v>52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fmt sheetId="4" sqref="D12" start="0" length="0">
    <dxf/>
  </rfmt>
  <rfmt sheetId="4" sqref="E12" start="0" length="0">
    <dxf/>
  </rfmt>
  <rfmt sheetId="4" sqref="F12" start="0" length="0">
    <dxf/>
  </rfmt>
  <rfmt sheetId="4" sqref="G12" start="0" length="0">
    <dxf/>
  </rfmt>
  <rfmt sheetId="4" sqref="H12" start="0" length="0">
    <dxf/>
  </rfmt>
  <rfmt sheetId="4" sqref="I12" start="0" length="0">
    <dxf/>
  </rfmt>
  <rfmt sheetId="4" sqref="J12" start="0" length="0">
    <dxf/>
  </rfmt>
  <rfmt sheetId="4" sqref="K12" start="0" length="0">
    <dxf/>
  </rfmt>
  <rcc rId="2380" sId="4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4" sqref="D16" start="0" length="0">
    <dxf/>
  </rfmt>
  <rfmt sheetId="4" sqref="E16" start="0" length="0">
    <dxf/>
  </rfmt>
  <rfmt sheetId="4" sqref="F16" start="0" length="0">
    <dxf/>
  </rfmt>
  <rfmt sheetId="4" sqref="G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F19" start="0" length="0">
    <dxf/>
  </rfmt>
  <rfmt sheetId="4" sqref="H19" start="0" length="0">
    <dxf/>
  </rfmt>
  <rfmt sheetId="4" sqref="J19" start="0" length="0">
    <dxf/>
  </rfmt>
  <rfmt sheetId="4" sqref="D20" start="0" length="0">
    <dxf/>
  </rfmt>
  <rfmt sheetId="4" sqref="F20" start="0" length="0">
    <dxf/>
  </rfmt>
  <rfmt sheetId="4" sqref="H20" start="0" length="0">
    <dxf/>
  </rfmt>
  <rfmt sheetId="4" sqref="J20" start="0" length="0">
    <dxf/>
  </rfmt>
  <rfmt sheetId="4" sqref="D21" start="0" length="0">
    <dxf/>
  </rfmt>
  <rfmt sheetId="4" sqref="E21" start="0" length="0">
    <dxf/>
  </rfmt>
  <rfmt sheetId="4" sqref="F21" start="0" length="0">
    <dxf/>
  </rfmt>
  <rfmt sheetId="4" sqref="G21" start="0" length="0">
    <dxf/>
  </rfmt>
  <rfmt sheetId="4" sqref="H21" start="0" length="0">
    <dxf/>
  </rfmt>
  <rfmt sheetId="4" sqref="I21" start="0" length="0">
    <dxf/>
  </rfmt>
  <rfmt sheetId="4" sqref="J21" start="0" length="0">
    <dxf/>
  </rfmt>
  <rfmt sheetId="4" sqref="K21" start="0" length="0">
    <dxf/>
  </rfmt>
  <rcc rId="2381" sId="4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4" sqref="E22" start="0" length="0">
    <dxf/>
  </rfmt>
  <rfmt sheetId="4" sqref="F22" start="0" length="0">
    <dxf/>
  </rfmt>
  <rfmt sheetId="4" sqref="G22" start="0" length="0">
    <dxf/>
  </rfmt>
  <rfmt sheetId="4" sqref="H22" start="0" length="0">
    <dxf/>
  </rfmt>
  <rfmt sheetId="4" sqref="I22" start="0" length="0">
    <dxf/>
  </rfmt>
  <rfmt sheetId="4" sqref="J22" start="0" length="0">
    <dxf>
      <fill>
        <patternFill patternType="none">
          <bgColor indexed="65"/>
        </patternFill>
      </fill>
    </dxf>
  </rfmt>
  <rfmt sheetId="4" sqref="K22" start="0" length="0">
    <dxf>
      <fill>
        <patternFill patternType="none">
          <bgColor indexed="65"/>
        </patternFill>
      </fill>
    </dxf>
  </rfmt>
  <rcc rId="2382" sId="4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383" sId="4" odxf="1" dxf="1" numFmtId="4">
    <oc r="D23">
      <v>36</v>
    </oc>
    <nc r="D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4" sId="4" odxf="1" dxf="1" numFmtId="4">
    <oc r="E23">
      <v>160.85</v>
    </oc>
    <nc r="E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5" sId="4" odxf="1" dxf="1" numFmtId="4">
    <oc r="F23">
      <v>36</v>
    </oc>
    <nc r="F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6" sId="4" odxf="1" dxf="1" numFmtId="4">
    <oc r="G23">
      <v>160.85</v>
    </oc>
    <nc r="G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7" sId="4" odxf="1" dxf="1" numFmtId="4">
    <oc r="J23">
      <v>28</v>
    </oc>
    <nc r="J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8" sId="4" odxf="1" dxf="1" numFmtId="4">
    <oc r="K23">
      <v>119.45</v>
    </oc>
    <nc r="K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9" sId="4">
    <nc r="L23">
      <v>0</v>
    </nc>
  </rcc>
  <rcc rId="2390" sId="4">
    <nc r="M23">
      <v>0</v>
    </nc>
  </rcc>
  <rcc rId="2391" sId="4">
    <nc r="N23">
      <v>0</v>
    </nc>
  </rcc>
  <rcc rId="2392" sId="4">
    <nc r="O23">
      <v>0</v>
    </nc>
  </rcc>
  <rcc rId="2393" sId="4">
    <nc r="P23">
      <v>0</v>
    </nc>
  </rcc>
  <rcc rId="2394" sId="4">
    <nc r="Q23">
      <v>0</v>
    </nc>
  </rcc>
  <rcc rId="2395" sId="4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4" start="0" length="0">
    <dxf>
      <font>
        <sz val="10"/>
        <color auto="1"/>
        <name val="Arial Cyr"/>
        <scheme val="none"/>
      </font>
    </dxf>
  </rfmt>
  <rfmt sheetId="4" s="1" sqref="E24" start="0" length="0">
    <dxf>
      <font>
        <sz val="10"/>
        <color auto="1"/>
        <name val="Arial Cyr"/>
        <scheme val="none"/>
      </font>
    </dxf>
  </rfmt>
  <rfmt sheetId="4" s="1" sqref="F24" start="0" length="0">
    <dxf>
      <font>
        <sz val="10"/>
        <color auto="1"/>
        <name val="Arial Cyr"/>
        <scheme val="none"/>
      </font>
    </dxf>
  </rfmt>
  <rfmt sheetId="4" s="1" sqref="G24" start="0" length="0">
    <dxf>
      <font>
        <sz val="10"/>
        <color auto="1"/>
        <name val="Arial Cyr"/>
        <scheme val="none"/>
      </font>
    </dxf>
  </rfmt>
  <rfmt sheetId="4" s="1" sqref="J24" start="0" length="0">
    <dxf>
      <font>
        <sz val="10"/>
        <color auto="1"/>
        <name val="Arial Cyr"/>
        <scheme val="none"/>
      </font>
    </dxf>
  </rfmt>
  <rfmt sheetId="4" s="1" sqref="K24" start="0" length="0">
    <dxf>
      <font>
        <sz val="10"/>
        <color auto="1"/>
        <name val="Arial Cyr"/>
        <scheme val="none"/>
      </font>
    </dxf>
  </rfmt>
  <rcc rId="2396" sId="4">
    <nc r="L24">
      <v>0</v>
    </nc>
  </rcc>
  <rcc rId="2397" sId="4">
    <nc r="M24">
      <v>0</v>
    </nc>
  </rcc>
  <rcc rId="2398" sId="4">
    <nc r="N24">
      <v>0</v>
    </nc>
  </rcc>
  <rcc rId="2399" sId="4">
    <nc r="O24">
      <v>0</v>
    </nc>
  </rcc>
  <rcc rId="2400" sId="4">
    <nc r="P24">
      <v>0</v>
    </nc>
  </rcc>
  <rcc rId="2401" sId="4">
    <nc r="Q24">
      <v>0</v>
    </nc>
  </rcc>
  <rcc rId="2402" sId="4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5" start="0" length="0">
    <dxf>
      <font>
        <sz val="10"/>
        <color auto="1"/>
        <name val="Arial Cyr"/>
        <scheme val="none"/>
      </font>
    </dxf>
  </rfmt>
  <rfmt sheetId="4" s="1" sqref="E25" start="0" length="0">
    <dxf>
      <font>
        <sz val="10"/>
        <color auto="1"/>
        <name val="Arial Cyr"/>
        <scheme val="none"/>
      </font>
    </dxf>
  </rfmt>
  <rfmt sheetId="4" s="1" sqref="F25" start="0" length="0">
    <dxf>
      <font>
        <sz val="10"/>
        <color auto="1"/>
        <name val="Arial Cyr"/>
        <scheme val="none"/>
      </font>
    </dxf>
  </rfmt>
  <rfmt sheetId="4" s="1" sqref="G25" start="0" length="0">
    <dxf>
      <font>
        <sz val="10"/>
        <color auto="1"/>
        <name val="Arial Cyr"/>
        <scheme val="none"/>
      </font>
    </dxf>
  </rfmt>
  <rfmt sheetId="4" s="1" sqref="J25" start="0" length="0">
    <dxf>
      <font>
        <sz val="10"/>
        <color auto="1"/>
        <name val="Arial Cyr"/>
        <scheme val="none"/>
      </font>
    </dxf>
  </rfmt>
  <rfmt sheetId="4" s="1" sqref="K25" start="0" length="0">
    <dxf>
      <font>
        <sz val="10"/>
        <color auto="1"/>
        <name val="Arial Cyr"/>
        <scheme val="none"/>
      </font>
    </dxf>
  </rfmt>
  <rcc rId="2403" sId="4">
    <nc r="L25">
      <v>0</v>
    </nc>
  </rcc>
  <rcc rId="2404" sId="4">
    <nc r="M25">
      <v>0</v>
    </nc>
  </rcc>
  <rcc rId="2405" sId="4">
    <nc r="N25">
      <v>0</v>
    </nc>
  </rcc>
  <rcc rId="2406" sId="4">
    <nc r="O25">
      <v>0</v>
    </nc>
  </rcc>
  <rcc rId="2407" sId="4">
    <nc r="P25">
      <v>0</v>
    </nc>
  </rcc>
  <rcc rId="2408" sId="4">
    <nc r="Q25">
      <v>0</v>
    </nc>
  </rcc>
  <rcc rId="2409" sId="4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6" start="0" length="0">
    <dxf>
      <font>
        <sz val="10"/>
        <color auto="1"/>
        <name val="Arial Cyr"/>
        <scheme val="none"/>
      </font>
    </dxf>
  </rfmt>
  <rfmt sheetId="4" s="1" sqref="E26" start="0" length="0">
    <dxf>
      <font>
        <sz val="10"/>
        <color auto="1"/>
        <name val="Arial Cyr"/>
        <scheme val="none"/>
      </font>
    </dxf>
  </rfmt>
  <rfmt sheetId="4" s="1" sqref="F26" start="0" length="0">
    <dxf>
      <font>
        <sz val="10"/>
        <color auto="1"/>
        <name val="Arial Cyr"/>
        <scheme val="none"/>
      </font>
    </dxf>
  </rfmt>
  <rfmt sheetId="4" s="1" sqref="G26" start="0" length="0">
    <dxf>
      <font>
        <sz val="10"/>
        <color auto="1"/>
        <name val="Arial Cyr"/>
        <scheme val="none"/>
      </font>
    </dxf>
  </rfmt>
  <rfmt sheetId="4" s="1" sqref="J26" start="0" length="0">
    <dxf>
      <font>
        <sz val="10"/>
        <color auto="1"/>
        <name val="Arial Cyr"/>
        <scheme val="none"/>
      </font>
    </dxf>
  </rfmt>
  <rfmt sheetId="4" s="1" sqref="K26" start="0" length="0">
    <dxf>
      <font>
        <sz val="10"/>
        <color auto="1"/>
        <name val="Arial Cyr"/>
        <scheme val="none"/>
      </font>
    </dxf>
  </rfmt>
  <rcc rId="2410" sId="4">
    <nc r="L26">
      <v>0</v>
    </nc>
  </rcc>
  <rcc rId="2411" sId="4">
    <nc r="M26">
      <v>0</v>
    </nc>
  </rcc>
  <rcc rId="2412" sId="4">
    <nc r="N26">
      <v>0</v>
    </nc>
  </rcc>
  <rcc rId="2413" sId="4">
    <nc r="O26">
      <v>0</v>
    </nc>
  </rcc>
  <rcc rId="2414" sId="4">
    <nc r="P26">
      <v>0</v>
    </nc>
  </rcc>
  <rcc rId="2415" sId="4">
    <nc r="Q26">
      <v>0</v>
    </nc>
  </rcc>
  <rcc rId="2416" sId="4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7" start="0" length="0">
    <dxf>
      <font>
        <sz val="10"/>
        <color auto="1"/>
        <name val="Arial Cyr"/>
        <scheme val="none"/>
      </font>
    </dxf>
  </rfmt>
  <rfmt sheetId="4" s="1" sqref="E27" start="0" length="0">
    <dxf>
      <font>
        <sz val="10"/>
        <color auto="1"/>
        <name val="Arial Cyr"/>
        <scheme val="none"/>
      </font>
    </dxf>
  </rfmt>
  <rfmt sheetId="4" s="1" sqref="F27" start="0" length="0">
    <dxf>
      <font>
        <sz val="10"/>
        <color auto="1"/>
        <name val="Arial Cyr"/>
        <scheme val="none"/>
      </font>
    </dxf>
  </rfmt>
  <rfmt sheetId="4" s="1" sqref="G27" start="0" length="0">
    <dxf>
      <font>
        <sz val="10"/>
        <color auto="1"/>
        <name val="Arial Cyr"/>
        <scheme val="none"/>
      </font>
    </dxf>
  </rfmt>
  <rfmt sheetId="4" s="1" sqref="J27" start="0" length="0">
    <dxf>
      <font>
        <sz val="10"/>
        <color auto="1"/>
        <name val="Arial Cyr"/>
        <scheme val="none"/>
      </font>
    </dxf>
  </rfmt>
  <rfmt sheetId="4" s="1" sqref="K27" start="0" length="0">
    <dxf>
      <font>
        <sz val="10"/>
        <color auto="1"/>
        <name val="Arial Cyr"/>
        <scheme val="none"/>
      </font>
    </dxf>
  </rfmt>
  <rcc rId="2417" sId="4">
    <nc r="L27">
      <v>0</v>
    </nc>
  </rcc>
  <rcc rId="2418" sId="4">
    <nc r="M27">
      <v>0</v>
    </nc>
  </rcc>
  <rcc rId="2419" sId="4">
    <nc r="N27">
      <v>0</v>
    </nc>
  </rcc>
  <rcc rId="2420" sId="4">
    <nc r="O27">
      <v>0</v>
    </nc>
  </rcc>
  <rcc rId="2421" sId="4">
    <nc r="P27">
      <v>0</v>
    </nc>
  </rcc>
  <rcc rId="2422" sId="4">
    <nc r="Q27">
      <v>0</v>
    </nc>
  </rcc>
  <rcc rId="2423" sId="4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24" sId="4" odxf="1" dxf="1" numFmtId="4">
    <oc r="D28">
      <v>4</v>
    </oc>
    <nc r="D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5" sId="4" odxf="1" dxf="1" numFmtId="4">
    <oc r="E28">
      <v>31</v>
    </oc>
    <nc r="E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6" sId="4" odxf="1" dxf="1" numFmtId="4">
    <oc r="F28">
      <v>4</v>
    </oc>
    <nc r="F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7" sId="4" odxf="1" dxf="1" numFmtId="4">
    <oc r="G28">
      <v>31</v>
    </oc>
    <nc r="G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8" sId="4" odxf="1" dxf="1" numFmtId="4">
    <oc r="J28">
      <v>2</v>
    </oc>
    <nc r="J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9" sId="4" odxf="1" dxf="1" numFmtId="4">
    <oc r="K28">
      <v>7</v>
    </oc>
    <nc r="K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30" sId="4">
    <nc r="L28">
      <v>0</v>
    </nc>
  </rcc>
  <rcc rId="2431" sId="4">
    <nc r="M28">
      <v>0</v>
    </nc>
  </rcc>
  <rcc rId="2432" sId="4">
    <nc r="N28">
      <v>0</v>
    </nc>
  </rcc>
  <rcc rId="2433" sId="4">
    <nc r="O28">
      <v>0</v>
    </nc>
  </rcc>
  <rcc rId="2434" sId="4">
    <nc r="P28">
      <v>0</v>
    </nc>
  </rcc>
  <rcc rId="2435" sId="4">
    <nc r="Q28">
      <v>0</v>
    </nc>
  </rcc>
  <rcc rId="2436" sId="4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37" sId="4" odxf="1" dxf="1">
    <oc r="D29">
      <v>70</v>
    </oc>
    <nc r="D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8" sId="4" odxf="1" dxf="1">
    <oc r="E29">
      <v>330.43</v>
    </oc>
    <nc r="E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9" sId="4" odxf="1" dxf="1">
    <oc r="F29">
      <v>70</v>
    </oc>
    <nc r="F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0" sId="4" odxf="1" dxf="1">
    <oc r="G29">
      <v>330.43</v>
    </oc>
    <nc r="G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fmt sheetId="4" s="1" sqref="H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fmt sheetId="4" s="1" sqref="I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cc rId="2441" sId="4" odxf="1" dxf="1">
    <oc r="J29">
      <v>46</v>
    </oc>
    <nc r="J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2" sId="4" odxf="1" dxf="1">
    <oc r="K29">
      <v>179.75</v>
    </oc>
    <nc r="K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3" sId="4">
    <nc r="L29">
      <f>#REF!+L23+L24+L25+L26+L27+L28</f>
    </nc>
  </rcc>
  <rcc rId="2444" sId="4">
    <nc r="M29">
      <f>#REF!+M23+M24+M25+M26+M27+M28</f>
    </nc>
  </rcc>
  <rcc rId="2445" sId="4">
    <nc r="N29">
      <f>#REF!+N23+N24+N25+N26+N27+N28</f>
    </nc>
  </rcc>
  <rcc rId="2446" sId="4">
    <nc r="O29">
      <f>#REF!+O23+O24+O25+O26+O27+O28</f>
    </nc>
  </rcc>
  <rcc rId="2447" sId="4">
    <nc r="P29">
      <f>#REF!+P23+P24+P25+P26+P27+P28</f>
    </nc>
  </rcc>
  <rcc rId="2448" sId="4">
    <nc r="Q29">
      <f>#REF!+Q23+Q24+Q25+Q26+Q27+Q28</f>
    </nc>
  </rcc>
  <rcc rId="2449" sId="4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450" sId="4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2451" sId="4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2452" sId="4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2453" sId="4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2454" sId="4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5" sId="4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6" sId="4" odxf="1" dxf="1">
    <oc r="J30">
      <f>J23+J24+J25+J26+J27+J28+J29</f>
    </oc>
    <nc r="J30"/>
    <odxf>
      <numFmt numFmtId="0" formatCode="General"/>
    </odxf>
    <ndxf>
      <numFmt numFmtId="2" formatCode="0.00"/>
    </ndxf>
  </rcc>
  <rcc rId="2457" sId="4" odxf="1" dxf="1">
    <oc r="K30">
      <f>K23+K24+K25+K26+K27+K28+K29</f>
    </oc>
    <nc r="K30"/>
    <odxf>
      <numFmt numFmtId="0" formatCode="General"/>
    </odxf>
    <ndxf>
      <numFmt numFmtId="2" formatCode="0.00"/>
    </ndxf>
  </rcc>
  <rcc rId="2458" sId="4">
    <oc r="L30">
      <f>L23+L24+L25+L26+L27+L28+L29</f>
    </oc>
    <nc r="L30">
      <v>0</v>
    </nc>
  </rcc>
  <rcc rId="2459" sId="4">
    <oc r="M30">
      <f>M23+M24+M25+M26+M27+M28+M29</f>
    </oc>
    <nc r="M30">
      <v>0</v>
    </nc>
  </rcc>
  <rcc rId="2460" sId="4">
    <oc r="N30">
      <f>N23+N24+N25+N26+N27+N28+N29</f>
    </oc>
    <nc r="N30">
      <v>0</v>
    </nc>
  </rcc>
  <rcc rId="2461" sId="4">
    <oc r="O30">
      <f>O23+O24+O25+O26+O27+O28+O29</f>
    </oc>
    <nc r="O30">
      <v>0</v>
    </nc>
  </rcc>
  <rcc rId="2462" sId="4">
    <oc r="P30">
      <f>P23+P24+P25+P26+P27+P28+P29</f>
    </oc>
    <nc r="P30">
      <v>0</v>
    </nc>
  </rcc>
  <rcc rId="2463" sId="4">
    <oc r="Q30">
      <f>Q23+Q24+Q25+Q26+Q27+Q28+Q29</f>
    </oc>
    <nc r="Q30">
      <v>0</v>
    </nc>
  </rcc>
  <rcc rId="2464" sId="4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1" start="0" length="0">
    <dxf>
      <numFmt numFmtId="2" formatCode="0.00"/>
    </dxf>
  </rfmt>
  <rfmt sheetId="4" sqref="F31" start="0" length="0">
    <dxf>
      <numFmt numFmtId="2" formatCode="0.00"/>
    </dxf>
  </rfmt>
  <rfmt sheetId="4" sqref="G31" start="0" length="0">
    <dxf>
      <numFmt numFmtId="2" formatCode="0.00"/>
    </dxf>
  </rfmt>
  <rfmt sheetId="4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1" start="0" length="0">
    <dxf>
      <numFmt numFmtId="2" formatCode="0.00"/>
    </dxf>
  </rfmt>
  <rfmt sheetId="4" sqref="K31" start="0" length="0">
    <dxf>
      <numFmt numFmtId="2" formatCode="0.00"/>
    </dxf>
  </rfmt>
  <rcc rId="2465" sId="4">
    <nc r="L31">
      <v>0</v>
    </nc>
  </rcc>
  <rcc rId="2466" sId="4">
    <nc r="M31">
      <v>0</v>
    </nc>
  </rcc>
  <rcc rId="2467" sId="4">
    <nc r="N31">
      <v>0</v>
    </nc>
  </rcc>
  <rcc rId="2468" sId="4">
    <nc r="O31">
      <v>0</v>
    </nc>
  </rcc>
  <rcc rId="2469" sId="4">
    <nc r="P31">
      <v>0</v>
    </nc>
  </rcc>
  <rcc rId="2470" sId="4">
    <nc r="Q31">
      <v>0</v>
    </nc>
  </rcc>
  <rcc rId="2471" sId="4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72" sId="4" odxf="1" dxf="1" numFmtId="4">
    <oc r="D32">
      <v>11</v>
    </oc>
    <nc r="D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3" sId="4" odxf="1" dxf="1" numFmtId="4">
    <oc r="E32">
      <v>82.38</v>
    </oc>
    <nc r="E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4" sId="4" odxf="1" dxf="1" numFmtId="4">
    <oc r="F32">
      <v>8</v>
    </oc>
    <nc r="F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5" sId="4" odxf="1" dxf="1" numFmtId="4">
    <oc r="G32">
      <v>48.88</v>
    </oc>
    <nc r="G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76" sId="4" odxf="1" dxf="1" numFmtId="4">
    <oc r="J32">
      <v>10</v>
    </oc>
    <nc r="J32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77" sId="4" odxf="1" dxf="1" numFmtId="4">
    <oc r="K32">
      <v>49.2</v>
    </oc>
    <nc r="K32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78" sId="4">
    <nc r="L32">
      <v>0</v>
    </nc>
  </rcc>
  <rcc rId="2479" sId="4">
    <nc r="M32">
      <v>0</v>
    </nc>
  </rcc>
  <rcc rId="2480" sId="4">
    <nc r="N32">
      <v>0</v>
    </nc>
  </rcc>
  <rcc rId="2481" sId="4">
    <nc r="O32">
      <v>0</v>
    </nc>
  </rcc>
  <rcc rId="2482" sId="4">
    <nc r="P32">
      <v>0</v>
    </nc>
  </rcc>
  <rcc rId="2483" sId="4">
    <nc r="Q32">
      <v>0</v>
    </nc>
  </rcc>
  <rcc rId="2484" sId="4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85" sId="4" odxf="1" dxf="1" numFmtId="4">
    <oc r="D33">
      <v>1</v>
    </oc>
    <nc r="D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86" sId="4" odxf="1" dxf="1" numFmtId="4">
    <oc r="E33">
      <v>2</v>
    </oc>
    <nc r="E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qref="F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qref="G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87" sId="4" odxf="1" dxf="1" numFmtId="4">
    <oc r="J33">
      <v>1</v>
    </oc>
    <nc r="J33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88" sId="4" odxf="1" dxf="1" numFmtId="4">
    <oc r="K33">
      <v>4.5</v>
    </oc>
    <nc r="K33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89" sId="4">
    <nc r="L33">
      <v>0</v>
    </nc>
  </rcc>
  <rcc rId="2490" sId="4">
    <nc r="M33">
      <v>0</v>
    </nc>
  </rcc>
  <rcc rId="2491" sId="4">
    <nc r="N33">
      <v>0</v>
    </nc>
  </rcc>
  <rcc rId="2492" sId="4">
    <nc r="O33">
      <v>0</v>
    </nc>
  </rcc>
  <rcc rId="2493" sId="4">
    <nc r="P33">
      <v>0</v>
    </nc>
  </rcc>
  <rcc rId="2494" sId="4">
    <nc r="Q33">
      <v>0</v>
    </nc>
  </rcc>
  <rcc rId="2495" sId="4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96" sId="4" odxf="1" dxf="1" numFmtId="4">
    <oc r="D34">
      <v>24</v>
    </oc>
    <nc r="D34">
      <v>3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7" sId="4" odxf="1" dxf="1" numFmtId="4">
    <oc r="E34">
      <v>181.68</v>
    </oc>
    <nc r="E34">
      <f>12+20+30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8" sId="4" odxf="1" dxf="1" numFmtId="4">
    <oc r="F34">
      <v>19</v>
    </oc>
    <nc r="F34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9" sId="4" odxf="1" dxf="1" numFmtId="4">
    <oc r="G34">
      <v>157.78</v>
    </oc>
    <nc r="G34">
      <f>12+20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00" sId="4" odxf="1" dxf="1" numFmtId="4">
    <oc r="J34">
      <v>21</v>
    </oc>
    <nc r="J34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01" sId="4" odxf="1" dxf="1" numFmtId="4">
    <oc r="K34">
      <v>137.65</v>
    </oc>
    <nc r="K34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502" sId="4">
    <nc r="L34">
      <v>0</v>
    </nc>
  </rcc>
  <rcc rId="2503" sId="4">
    <nc r="M34">
      <v>0</v>
    </nc>
  </rcc>
  <rcc rId="2504" sId="4">
    <nc r="N34">
      <v>0</v>
    </nc>
  </rcc>
  <rcc rId="2505" sId="4">
    <nc r="O34">
      <v>0</v>
    </nc>
  </rcc>
  <rcc rId="2506" sId="4">
    <nc r="P34">
      <v>0</v>
    </nc>
  </rcc>
  <rcc rId="2507" sId="4">
    <nc r="Q34">
      <v>0</v>
    </nc>
  </rcc>
  <rcc rId="2508" sId="4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09" sId="4" odxf="1" dxf="1" numFmtId="4">
    <oc r="D35">
      <v>6</v>
    </oc>
    <nc r="D35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0" sId="4" odxf="1" dxf="1" numFmtId="4">
    <oc r="E35">
      <v>28.74</v>
    </oc>
    <nc r="E35">
      <f>15+100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1" sId="4" odxf="1" dxf="1" numFmtId="4">
    <oc r="F35">
      <v>6</v>
    </oc>
    <nc r="F35">
      <v>1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2" sId="4" odxf="1" dxf="1" numFmtId="4">
    <oc r="G35">
      <v>28.74</v>
    </oc>
    <nc r="G35">
      <f>15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13" sId="4" odxf="1" dxf="1" numFmtId="4">
    <oc r="J35">
      <v>8</v>
    </oc>
    <nc r="J35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14" sId="4" odxf="1" dxf="1" numFmtId="4">
    <oc r="K35">
      <v>41.54</v>
    </oc>
    <nc r="K35"/>
    <odxf>
      <font>
        <name val="Arial"/>
        <scheme val="none"/>
      </font>
      <fill>
        <patternFill patternType="solid">
          <bgColor rgb="FFFFFF00"/>
        </patternFill>
      </fill>
      <alignment horizontal="general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wrapText="0" readingOrder="0"/>
    </ndxf>
  </rcc>
  <rcc rId="2515" sId="4">
    <nc r="L35">
      <v>0</v>
    </nc>
  </rcc>
  <rcc rId="2516" sId="4">
    <nc r="M35">
      <v>0</v>
    </nc>
  </rcc>
  <rcc rId="2517" sId="4">
    <nc r="N35">
      <v>0</v>
    </nc>
  </rcc>
  <rcc rId="2518" sId="4">
    <nc r="O35">
      <v>0</v>
    </nc>
  </rcc>
  <rcc rId="2519" sId="4">
    <nc r="P35">
      <v>0</v>
    </nc>
  </rcc>
  <rcc rId="2520" sId="4">
    <nc r="Q35">
      <v>0</v>
    </nc>
  </rcc>
  <rcc rId="2521" sId="4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22" sId="4" odxf="1" dxf="1">
    <oc r="D36">
      <v>3</v>
    </oc>
    <nc r="D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3" sId="4" odxf="1" dxf="1">
    <oc r="E36">
      <v>22.88</v>
    </oc>
    <nc r="E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4" sId="4" odxf="1" dxf="1">
    <oc r="F36">
      <v>3</v>
    </oc>
    <nc r="F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5" sId="4" odxf="1" dxf="1">
    <oc r="G36">
      <v>20.88</v>
    </oc>
    <nc r="G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6" sId="4" odxf="1" dxf="1">
    <oc r="J36">
      <v>3</v>
    </oc>
    <nc r="J36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2527" sId="4" odxf="1" dxf="1">
    <oc r="K36">
      <v>13.45</v>
    </oc>
    <nc r="K36"/>
    <odxf>
      <font>
        <name val="Arial"/>
        <scheme val="none"/>
      </font>
      <numFmt numFmtId="2" formatCode="0.00"/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0" readingOrder="0"/>
    </ndxf>
  </rcc>
  <rcc rId="2528" sId="4">
    <nc r="L36">
      <f>L30+L31+L32+L33+L34+L35</f>
    </nc>
  </rcc>
  <rcc rId="2529" sId="4">
    <nc r="M36">
      <f>M30+M31+M32+M33+M34+M35</f>
    </nc>
  </rcc>
  <rcc rId="2530" sId="4">
    <nc r="N36">
      <f>N30+N31+N32+N33+N34+N35</f>
    </nc>
  </rcc>
  <rcc rId="2531" sId="4">
    <nc r="O36">
      <f>O30+O31+O32+O33+O34+O35</f>
    </nc>
  </rcc>
  <rcc rId="2532" sId="4">
    <nc r="P36">
      <f>P30+P31+P32+P33+P34+P35</f>
    </nc>
  </rcc>
  <rcc rId="2533" sId="4">
    <nc r="Q36">
      <f>Q30+Q31+Q32+Q33+Q34+Q35</f>
    </nc>
  </rcc>
  <rcc rId="2534" sId="4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37" start="0" length="0">
    <dxf>
      <font>
        <sz val="10"/>
        <color auto="1"/>
        <name val="Arial Cyr"/>
        <scheme val="none"/>
      </font>
    </dxf>
  </rfmt>
  <rfmt sheetId="4" s="1" sqref="E37" start="0" length="0">
    <dxf>
      <font>
        <sz val="10"/>
        <color auto="1"/>
        <name val="Arial Cyr"/>
        <scheme val="none"/>
      </font>
    </dxf>
  </rfmt>
  <rfmt sheetId="4" s="1" sqref="F37" start="0" length="0">
    <dxf>
      <font>
        <sz val="10"/>
        <color auto="1"/>
        <name val="Arial Cyr"/>
        <scheme val="none"/>
      </font>
    </dxf>
  </rfmt>
  <rfmt sheetId="4" s="1" sqref="G37" start="0" length="0">
    <dxf>
      <font>
        <sz val="10"/>
        <color auto="1"/>
        <name val="Arial Cyr"/>
        <scheme val="none"/>
      </font>
    </dxf>
  </rfmt>
  <rfmt sheetId="4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37" start="0" length="0">
    <dxf>
      <font>
        <sz val="10"/>
        <color auto="1"/>
        <name val="Arial Cyr"/>
        <scheme val="none"/>
      </font>
    </dxf>
  </rfmt>
  <rfmt sheetId="4" s="1" sqref="K37" start="0" length="0">
    <dxf>
      <font>
        <sz val="10"/>
        <color auto="1"/>
        <name val="Arial Cyr"/>
        <scheme val="none"/>
      </font>
    </dxf>
  </rfmt>
  <rcc rId="2535" sId="4">
    <nc r="L37">
      <v>0</v>
    </nc>
  </rcc>
  <rcc rId="2536" sId="4">
    <nc r="M37">
      <v>0</v>
    </nc>
  </rcc>
  <rcc rId="2537" sId="4">
    <nc r="N37">
      <v>0</v>
    </nc>
  </rcc>
  <rcc rId="2538" sId="4">
    <nc r="O37">
      <v>0</v>
    </nc>
  </rcc>
  <rcc rId="2539" sId="4">
    <nc r="P37">
      <v>0</v>
    </nc>
  </rcc>
  <rcc rId="2540" sId="4">
    <nc r="Q37">
      <v>0</v>
    </nc>
  </rcc>
  <rcc rId="2541" sId="4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542" sId="4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2543" sId="4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2544" sId="4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2545" sId="4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2546" sId="4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7" sId="4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8" sId="4" odxf="1" dxf="1">
    <oc r="J38">
      <f>J32+J33+J34+J35+J36+J37</f>
    </oc>
    <nc r="J38"/>
    <odxf>
      <numFmt numFmtId="0" formatCode="General"/>
    </odxf>
    <ndxf>
      <numFmt numFmtId="2" formatCode="0.00"/>
    </ndxf>
  </rcc>
  <rcc rId="2549" sId="4" odxf="1" dxf="1">
    <oc r="K38">
      <f>K32+K33+K34+K35+K36+K37</f>
    </oc>
    <nc r="K38"/>
    <odxf>
      <numFmt numFmtId="0" formatCode="General"/>
    </odxf>
    <ndxf>
      <numFmt numFmtId="2" formatCode="0.00"/>
    </ndxf>
  </rcc>
  <rcc rId="2550" sId="4">
    <oc r="L38">
      <f>L32+L33+L34+L35+L36+L37</f>
    </oc>
    <nc r="L38">
      <v>0</v>
    </nc>
  </rcc>
  <rcc rId="2551" sId="4">
    <oc r="M38">
      <f>M32+M33+M34+M35+M36+M37</f>
    </oc>
    <nc r="M38">
      <v>0</v>
    </nc>
  </rcc>
  <rcc rId="2552" sId="4">
    <oc r="N38">
      <f>N32+N33+N34+N35+N36+N37</f>
    </oc>
    <nc r="N38">
      <v>0</v>
    </nc>
  </rcc>
  <rcc rId="2553" sId="4">
    <oc r="O38">
      <f>O32+O33+O34+O35+O36+O37</f>
    </oc>
    <nc r="O38">
      <v>0</v>
    </nc>
  </rcc>
  <rcc rId="2554" sId="4">
    <oc r="P38">
      <f>P32+P33+P34+P35+P36+P37</f>
    </oc>
    <nc r="P38">
      <v>0</v>
    </nc>
  </rcc>
  <rcc rId="2555" sId="4">
    <oc r="Q38">
      <f>Q32+Q33+Q34+Q35+Q36+Q37</f>
    </oc>
    <nc r="Q38">
      <v>0</v>
    </nc>
  </rcc>
  <rcc rId="2556" sId="4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9" start="0" length="0">
    <dxf>
      <numFmt numFmtId="2" formatCode="0.00"/>
    </dxf>
  </rfmt>
  <rfmt sheetId="4" sqref="F39" start="0" length="0">
    <dxf>
      <numFmt numFmtId="2" formatCode="0.00"/>
    </dxf>
  </rfmt>
  <rfmt sheetId="4" sqref="G39" start="0" length="0">
    <dxf>
      <numFmt numFmtId="2" formatCode="0.00"/>
    </dxf>
  </rfmt>
  <rfmt sheetId="4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9" start="0" length="0">
    <dxf>
      <numFmt numFmtId="2" formatCode="0.00"/>
    </dxf>
  </rfmt>
  <rfmt sheetId="4" sqref="K39" start="0" length="0">
    <dxf>
      <numFmt numFmtId="2" formatCode="0.00"/>
    </dxf>
  </rfmt>
  <rcc rId="2557" sId="4">
    <nc r="L39">
      <v>0</v>
    </nc>
  </rcc>
  <rcc rId="2558" sId="4">
    <nc r="M39">
      <v>0</v>
    </nc>
  </rcc>
  <rcc rId="2559" sId="4">
    <nc r="N39">
      <v>0</v>
    </nc>
  </rcc>
  <rcc rId="2560" sId="4">
    <nc r="O39">
      <v>0</v>
    </nc>
  </rcc>
  <rcc rId="2561" sId="4">
    <nc r="P39">
      <v>0</v>
    </nc>
  </rcc>
  <rcc rId="2562" sId="4">
    <nc r="Q39">
      <v>0</v>
    </nc>
  </rcc>
  <rcc rId="2563" sId="4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64" sId="4" odxf="1" dxf="1" numFmtId="4">
    <oc r="D40">
      <v>8</v>
    </oc>
    <nc r="D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5" sId="4" odxf="1" dxf="1" numFmtId="4">
    <oc r="E40">
      <v>43.5</v>
    </oc>
    <nc r="E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6" sId="4" odxf="1" dxf="1" numFmtId="4">
    <oc r="F40">
      <v>7</v>
    </oc>
    <nc r="F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7" sId="4" odxf="1" dxf="1" numFmtId="4">
    <oc r="G40">
      <v>41.5</v>
    </oc>
    <nc r="G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68" sId="4" odxf="1" dxf="1" numFmtId="4">
    <oc r="J40">
      <v>9</v>
    </oc>
    <nc r="J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9" sId="4" odxf="1" dxf="1" numFmtId="4">
    <oc r="K40">
      <v>54.5</v>
    </oc>
    <nc r="K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0" sId="4">
    <nc r="L40">
      <v>0</v>
    </nc>
  </rcc>
  <rcc rId="2571" sId="4">
    <nc r="M40">
      <v>0</v>
    </nc>
  </rcc>
  <rcc rId="2572" sId="4">
    <nc r="N40">
      <v>0</v>
    </nc>
  </rcc>
  <rcc rId="2573" sId="4">
    <nc r="O40">
      <v>0</v>
    </nc>
  </rcc>
  <rcc rId="2574" sId="4">
    <nc r="P40">
      <v>0</v>
    </nc>
  </rcc>
  <rcc rId="2575" sId="4">
    <nc r="Q40">
      <v>0</v>
    </nc>
  </rcc>
  <rcc rId="2576" sId="4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77" sId="4" odxf="1" dxf="1" numFmtId="4">
    <oc r="D41">
      <v>10</v>
    </oc>
    <nc r="D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8" sId="4" odxf="1" dxf="1" numFmtId="4">
    <oc r="E41">
      <v>75.25</v>
    </oc>
    <nc r="E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9" sId="4" odxf="1" dxf="1" numFmtId="4">
    <oc r="F41">
      <v>10</v>
    </oc>
    <nc r="F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0" sId="4" odxf="1" dxf="1" numFmtId="4">
    <oc r="G41">
      <v>75.5</v>
    </oc>
    <nc r="G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81" sId="4" odxf="1" dxf="1" numFmtId="4">
    <oc r="J41">
      <v>7</v>
    </oc>
    <nc r="J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2" sId="4" odxf="1" dxf="1" numFmtId="4">
    <oc r="K41">
      <v>67.25</v>
    </oc>
    <nc r="K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3" sId="4">
    <nc r="L41">
      <v>0</v>
    </nc>
  </rcc>
  <rcc rId="2584" sId="4">
    <nc r="M41">
      <v>0</v>
    </nc>
  </rcc>
  <rcc rId="2585" sId="4">
    <nc r="N41">
      <v>0</v>
    </nc>
  </rcc>
  <rcc rId="2586" sId="4">
    <nc r="O41">
      <v>0</v>
    </nc>
  </rcc>
  <rcc rId="2587" sId="4">
    <nc r="P41">
      <v>0</v>
    </nc>
  </rcc>
  <rcc rId="2588" sId="4">
    <nc r="Q41">
      <v>0</v>
    </nc>
  </rcc>
  <rcc rId="2589" sId="4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590" sId="4">
    <nc r="L42">
      <v>0</v>
    </nc>
  </rcc>
  <rcc rId="2591" sId="4">
    <nc r="M42">
      <v>0</v>
    </nc>
  </rcc>
  <rcc rId="2592" sId="4">
    <nc r="N42">
      <v>0</v>
    </nc>
  </rcc>
  <rcc rId="2593" sId="4">
    <nc r="O42">
      <v>0</v>
    </nc>
  </rcc>
  <rcc rId="2594" sId="4">
    <nc r="P42">
      <v>0</v>
    </nc>
  </rcc>
  <rcc rId="2595" sId="4">
    <nc r="Q42">
      <v>0</v>
    </nc>
  </rcc>
  <rcc rId="2596" sId="4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97" sId="4" odxf="1" dxf="1" numFmtId="4">
    <oc r="D43">
      <v>3</v>
    </oc>
    <nc r="D4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98" sId="4" odxf="1" dxf="1" numFmtId="4">
    <oc r="E43">
      <v>28</v>
    </oc>
    <nc r="E43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99" sId="4" odxf="1" dxf="1" numFmtId="4">
    <oc r="J43">
      <v>2</v>
    </oc>
    <nc r="J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0" sId="4" odxf="1" dxf="1" numFmtId="4">
    <oc r="K43">
      <v>15</v>
    </oc>
    <nc r="K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1" sId="4">
    <nc r="L43">
      <v>0</v>
    </nc>
  </rcc>
  <rcc rId="2602" sId="4">
    <nc r="M43">
      <v>0</v>
    </nc>
  </rcc>
  <rcc rId="2603" sId="4">
    <nc r="N43">
      <v>0</v>
    </nc>
  </rcc>
  <rcc rId="2604" sId="4">
    <nc r="O43">
      <v>0</v>
    </nc>
  </rcc>
  <rcc rId="2605" sId="4">
    <nc r="P43">
      <v>0</v>
    </nc>
  </rcc>
  <rcc rId="2606" sId="4">
    <nc r="Q43">
      <v>0</v>
    </nc>
  </rcc>
  <rcc rId="2607" sId="4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08" sId="4" odxf="1" dxf="1" numFmtId="4">
    <oc r="D44">
      <v>9</v>
    </oc>
    <nc r="D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9" sId="4" odxf="1" dxf="1" numFmtId="4">
    <oc r="E44">
      <v>199.5</v>
    </oc>
    <nc r="E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0" sId="4" odxf="1" dxf="1" numFmtId="4">
    <oc r="F44">
      <v>8</v>
    </oc>
    <nc r="F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1" sId="4" odxf="1" dxf="1" numFmtId="4">
    <oc r="G44">
      <v>184.5</v>
    </oc>
    <nc r="G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12" sId="4" odxf="1" dxf="1" numFmtId="4">
    <oc r="J44">
      <v>10</v>
    </oc>
    <nc r="J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3" sId="4" odxf="1" dxf="1" numFmtId="4">
    <oc r="K44">
      <v>85.5</v>
    </oc>
    <nc r="K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4" sId="4">
    <nc r="L44">
      <v>0</v>
    </nc>
  </rcc>
  <rcc rId="2615" sId="4">
    <nc r="M44">
      <v>0</v>
    </nc>
  </rcc>
  <rcc rId="2616" sId="4">
    <nc r="N44">
      <v>0</v>
    </nc>
  </rcc>
  <rcc rId="2617" sId="4">
    <nc r="O44">
      <v>0</v>
    </nc>
  </rcc>
  <rcc rId="2618" sId="4">
    <nc r="P44">
      <v>0</v>
    </nc>
  </rcc>
  <rcc rId="2619" sId="4">
    <nc r="Q44">
      <v>0</v>
    </nc>
  </rcc>
  <rcc rId="2620" sId="4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1" sId="4" odxf="1" dxf="1" numFmtId="4">
    <oc r="E45">
      <v>4</v>
    </oc>
    <nc r="E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2" sId="4" odxf="1" dxf="1" numFmtId="4">
    <oc r="G45">
      <v>4</v>
    </oc>
    <nc r="G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23" sId="4" odxf="1" dxf="1" numFmtId="4">
    <oc r="J45">
      <v>2</v>
    </oc>
    <nc r="J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4" sId="4" odxf="1" dxf="1" numFmtId="4">
    <oc r="K45">
      <v>12</v>
    </oc>
    <nc r="K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5" sId="4">
    <nc r="L45">
      <v>0</v>
    </nc>
  </rcc>
  <rcc rId="2626" sId="4">
    <nc r="M45">
      <v>0</v>
    </nc>
  </rcc>
  <rcc rId="2627" sId="4">
    <nc r="N45">
      <v>0</v>
    </nc>
  </rcc>
  <rcc rId="2628" sId="4">
    <nc r="O45">
      <v>0</v>
    </nc>
  </rcc>
  <rcc rId="2629" sId="4">
    <nc r="P45">
      <v>0</v>
    </nc>
  </rcc>
  <rcc rId="2630" sId="4">
    <nc r="Q45">
      <v>0</v>
    </nc>
  </rcc>
  <rcc rId="2631" sId="4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32" sId="4" odxf="1" dxf="1" numFmtId="4">
    <oc r="D46">
      <v>5</v>
    </oc>
    <nc r="D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3" sId="4" odxf="1" dxf="1" numFmtId="4">
    <oc r="E46">
      <v>36</v>
    </oc>
    <nc r="E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4" sId="4" odxf="1" dxf="1" numFmtId="4">
    <oc r="F46">
      <v>4</v>
    </oc>
    <nc r="F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5" sId="4" odxf="1" dxf="1" numFmtId="4">
    <oc r="G46">
      <v>30.5</v>
    </oc>
    <nc r="G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36" sId="4" odxf="1" dxf="1" numFmtId="4">
    <oc r="J46">
      <v>5</v>
    </oc>
    <nc r="J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7" sId="4" odxf="1" dxf="1" numFmtId="4">
    <oc r="K46">
      <v>31.5</v>
    </oc>
    <nc r="K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8" sId="4">
    <nc r="L46">
      <v>0</v>
    </nc>
  </rcc>
  <rcc rId="2639" sId="4">
    <nc r="M46">
      <v>0</v>
    </nc>
  </rcc>
  <rcc rId="2640" sId="4">
    <nc r="N46">
      <v>0</v>
    </nc>
  </rcc>
  <rcc rId="2641" sId="4">
    <nc r="O46">
      <v>0</v>
    </nc>
  </rcc>
  <rcc rId="2642" sId="4">
    <nc r="P46">
      <v>0</v>
    </nc>
  </rcc>
  <rcc rId="2643" sId="4">
    <nc r="Q46">
      <v>0</v>
    </nc>
  </rcc>
  <rcc rId="2644" sId="4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45" sId="4">
    <nc r="L47">
      <v>0</v>
    </nc>
  </rcc>
  <rcc rId="2646" sId="4">
    <nc r="M47">
      <v>0</v>
    </nc>
  </rcc>
  <rcc rId="2647" sId="4">
    <nc r="N47">
      <v>0</v>
    </nc>
  </rcc>
  <rcc rId="2648" sId="4">
    <nc r="O47">
      <v>0</v>
    </nc>
  </rcc>
  <rcc rId="2649" sId="4">
    <nc r="P47">
      <v>0</v>
    </nc>
  </rcc>
  <rcc rId="2650" sId="4">
    <nc r="Q47">
      <v>0</v>
    </nc>
  </rcc>
  <rcc rId="2651" sId="4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52" sId="4">
    <nc r="L48">
      <v>0</v>
    </nc>
  </rcc>
  <rcc rId="2653" sId="4">
    <nc r="M48">
      <v>0</v>
    </nc>
  </rcc>
  <rcc rId="2654" sId="4">
    <nc r="N48">
      <v>0</v>
    </nc>
  </rcc>
  <rcc rId="2655" sId="4">
    <nc r="O48">
      <v>0</v>
    </nc>
  </rcc>
  <rcc rId="2656" sId="4">
    <nc r="P48">
      <v>0</v>
    </nc>
  </rcc>
  <rcc rId="2657" sId="4">
    <nc r="Q48">
      <v>0</v>
    </nc>
  </rcc>
  <rcc rId="2658" sId="4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59" sId="4" odxf="1" dxf="1">
    <oc r="D49">
      <v>11</v>
    </oc>
    <nc r="D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0" sId="4" odxf="1" dxf="1">
    <oc r="E49">
      <v>48.5</v>
    </oc>
    <nc r="E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1" sId="4" odxf="1" dxf="1">
    <oc r="F49">
      <v>11</v>
    </oc>
    <nc r="F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2" sId="4" odxf="1" dxf="1">
    <oc r="G49">
      <v>48.5</v>
    </oc>
    <nc r="G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3" sId="4" odxf="1" dxf="1">
    <oc r="J49">
      <v>8</v>
    </oc>
    <nc r="J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4" sId="4" odxf="1" dxf="1">
    <oc r="K49">
      <v>37</v>
    </oc>
    <nc r="K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5" sId="4">
    <nc r="L49">
      <f>L37+L38+L39+L40+L41+L42+L43+L44+L45+L46+L47+L48</f>
    </nc>
  </rcc>
  <rcc rId="2666" sId="4">
    <nc r="M49">
      <f>M37+M38+M39+M40+M41+M42+M43+M44+M45+M46+M47+M48</f>
    </nc>
  </rcc>
  <rcc rId="2667" sId="4">
    <nc r="N49">
      <f>N37+N38+N39+N40+N41+N42+N43+N44+N45+N46+N47+N48</f>
    </nc>
  </rcc>
  <rcc rId="2668" sId="4">
    <nc r="O49">
      <f>O37+O38+O39+O40+O41+O42+O43+O44+O45+O46+O47+O48</f>
    </nc>
  </rcc>
  <rcc rId="2669" sId="4">
    <nc r="P49">
      <f>P37+P38+P39+P40+P41+P42+P43+P44+P45+P46+P47+P48</f>
    </nc>
  </rcc>
  <rcc rId="2670" sId="4">
    <nc r="Q49">
      <f>Q37+Q38+Q39+Q40+Q41+Q42+Q43+Q44+Q45+Q46+Q47+Q48</f>
    </nc>
  </rcc>
  <rcc rId="2671" sId="4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72" sId="4" odxf="1" dxf="1" numFmtId="4">
    <oc r="D50">
      <v>3</v>
    </oc>
    <nc r="D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3" sId="4" odxf="1" dxf="1" numFmtId="4">
    <oc r="E50">
      <v>18</v>
    </oc>
    <nc r="E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4" sId="4" odxf="1" dxf="1" numFmtId="4">
    <oc r="F50">
      <v>3</v>
    </oc>
    <nc r="F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5" sId="4" odxf="1" dxf="1" numFmtId="4">
    <oc r="G50">
      <v>18</v>
    </oc>
    <nc r="G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76" sId="4" odxf="1" dxf="1" numFmtId="4">
    <oc r="J50">
      <v>1</v>
    </oc>
    <nc r="J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7" sId="4" odxf="1" dxf="1" numFmtId="4">
    <oc r="K50">
      <v>4.5</v>
    </oc>
    <nc r="K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8" sId="4">
    <nc r="L50">
      <v>0</v>
    </nc>
  </rcc>
  <rcc rId="2679" sId="4">
    <nc r="M50">
      <v>0</v>
    </nc>
  </rcc>
  <rcc rId="2680" sId="4">
    <nc r="N50">
      <v>0</v>
    </nc>
  </rcc>
  <rcc rId="2681" sId="4">
    <nc r="O50">
      <v>0</v>
    </nc>
  </rcc>
  <rcc rId="2682" sId="4">
    <nc r="P50">
      <v>0</v>
    </nc>
  </rcc>
  <rcc rId="2683" sId="4">
    <nc r="Q50">
      <v>0</v>
    </nc>
  </rcc>
  <rcc rId="2684" sId="4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85" sId="4" odxf="1" dxf="1" numFmtId="4">
    <oc r="D51">
      <v>11</v>
    </oc>
    <nc r="D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6" sId="4" odxf="1" dxf="1" numFmtId="4">
    <oc r="E51">
      <v>50</v>
    </oc>
    <nc r="E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7" sId="4" odxf="1" dxf="1" numFmtId="4">
    <oc r="F51">
      <v>10</v>
    </oc>
    <nc r="F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8" sId="4" odxf="1" dxf="1" numFmtId="4">
    <oc r="G51">
      <v>46</v>
    </oc>
    <nc r="G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89" sId="4" odxf="1" dxf="1" numFmtId="4">
    <oc r="J51">
      <v>10</v>
    </oc>
    <nc r="J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0" sId="4" odxf="1" dxf="1" numFmtId="4">
    <oc r="K51">
      <v>48.5</v>
    </oc>
    <nc r="K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1" sId="4">
    <nc r="L51">
      <v>0</v>
    </nc>
  </rcc>
  <rcc rId="2692" sId="4">
    <nc r="M51">
      <v>0</v>
    </nc>
  </rcc>
  <rcc rId="2693" sId="4">
    <nc r="N51">
      <v>0</v>
    </nc>
  </rcc>
  <rcc rId="2694" sId="4">
    <nc r="O51">
      <v>0</v>
    </nc>
  </rcc>
  <rcc rId="2695" sId="4">
    <nc r="P51">
      <v>0</v>
    </nc>
  </rcc>
  <rcc rId="2696" sId="4">
    <nc r="Q51">
      <v>0</v>
    </nc>
  </rcc>
  <rcc rId="2697" sId="4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698" sId="4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2699" sId="4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2700" sId="4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2701" sId="4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2702" sId="4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3" sId="4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4" sId="4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2705" sId="4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2706" sId="4">
    <oc r="L52">
      <f>L40+L41+L42+L43+L44+L45+L46+L47+L48+L49+L50+L51</f>
    </oc>
    <nc r="L52">
      <v>0</v>
    </nc>
  </rcc>
  <rcc rId="2707" sId="4">
    <oc r="M52">
      <f>M40+M41+M42+M43+M44+M45+M46+M47+M48+M49+M50+M51</f>
    </oc>
    <nc r="M52">
      <v>0</v>
    </nc>
  </rcc>
  <rcc rId="2708" sId="4">
    <oc r="N52">
      <f>N40+N41+N42+N43+N44+N45+N46+N47+N48+N49+N50+N51</f>
    </oc>
    <nc r="N52">
      <v>0</v>
    </nc>
  </rcc>
  <rcc rId="2709" sId="4">
    <oc r="O52">
      <f>O40+O41+O42+O43+O44+O45+O46+O47+O48+O49+O50+O51</f>
    </oc>
    <nc r="O52">
      <v>0</v>
    </nc>
  </rcc>
  <rcc rId="2710" sId="4">
    <oc r="P52">
      <f>P40+P41+P42+P43+P44+P45+P46+P47+P48+P49+P50+P51</f>
    </oc>
    <nc r="P52">
      <v>0</v>
    </nc>
  </rcc>
  <rcc rId="2711" sId="4">
    <oc r="Q52">
      <f>Q40+Q41+Q42+Q43+Q44+Q45+Q46+Q47+Q48+Q49+Q50+Q51</f>
    </oc>
    <nc r="Q52">
      <v>0</v>
    </nc>
  </rcc>
  <rcc rId="2712" sId="4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53" start="0" length="0">
    <dxf>
      <numFmt numFmtId="2" formatCode="0.00"/>
    </dxf>
  </rfmt>
  <rfmt sheetId="4" sqref="F53" start="0" length="0">
    <dxf>
      <numFmt numFmtId="2" formatCode="0.00"/>
    </dxf>
  </rfmt>
  <rfmt sheetId="4" sqref="G53" start="0" length="0">
    <dxf>
      <numFmt numFmtId="2" formatCode="0.00"/>
    </dxf>
  </rfmt>
  <rfmt sheetId="4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53" start="0" length="0">
    <dxf>
      <numFmt numFmtId="2" formatCode="0.00"/>
    </dxf>
  </rfmt>
  <rfmt sheetId="4" sqref="K53" start="0" length="0">
    <dxf>
      <numFmt numFmtId="2" formatCode="0.00"/>
    </dxf>
  </rfmt>
  <rcc rId="2713" sId="4">
    <nc r="L53">
      <v>0</v>
    </nc>
  </rcc>
  <rcc rId="2714" sId="4">
    <nc r="M53">
      <v>0</v>
    </nc>
  </rcc>
  <rcc rId="2715" sId="4">
    <nc r="N53">
      <v>0</v>
    </nc>
  </rcc>
  <rcc rId="2716" sId="4">
    <nc r="O53">
      <v>0</v>
    </nc>
  </rcc>
  <rcc rId="2717" sId="4">
    <nc r="P53">
      <v>0</v>
    </nc>
  </rcc>
  <rcc rId="2718" sId="4">
    <nc r="Q53">
      <v>0</v>
    </nc>
  </rcc>
  <rcc rId="2719" sId="4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20" sId="4" odxf="1" s="1" dxf="1" numFmtId="4">
    <oc r="D54">
      <v>28</v>
    </oc>
    <nc r="D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1" sId="4" odxf="1" s="1" dxf="1" numFmtId="4">
    <oc r="E54">
      <v>138</v>
    </oc>
    <nc r="E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2" sId="4" odxf="1" s="1" dxf="1" numFmtId="4">
    <oc r="F54">
      <v>27</v>
    </oc>
    <nc r="F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3" sId="4" odxf="1" s="1" dxf="1" numFmtId="4">
    <oc r="G54">
      <v>127.34</v>
    </oc>
    <nc r="G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24" sId="4" odxf="1" s="1" dxf="1" numFmtId="4">
    <oc r="J54">
      <v>28</v>
    </oc>
    <nc r="J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5" sId="4" odxf="1" s="1" dxf="1" numFmtId="4">
    <oc r="K54">
      <v>131.34</v>
    </oc>
    <nc r="K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6" sId="4">
    <nc r="L54">
      <v>0</v>
    </nc>
  </rcc>
  <rcc rId="2727" sId="4">
    <nc r="M54">
      <v>0</v>
    </nc>
  </rcc>
  <rcc rId="2728" sId="4">
    <nc r="N54">
      <v>0</v>
    </nc>
  </rcc>
  <rcc rId="2729" sId="4">
    <nc r="O54">
      <v>0</v>
    </nc>
  </rcc>
  <rcc rId="2730" sId="4">
    <nc r="P54">
      <v>0</v>
    </nc>
  </rcc>
  <rcc rId="2731" sId="4">
    <nc r="Q54">
      <v>0</v>
    </nc>
  </rcc>
  <rcc rId="2732" sId="4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5" start="0" length="0">
    <dxf>
      <font>
        <sz val="10"/>
        <color auto="1"/>
        <name val="Arial Cyr"/>
        <scheme val="none"/>
      </font>
    </dxf>
  </rfmt>
  <rfmt sheetId="4" s="1" sqref="E55" start="0" length="0">
    <dxf>
      <font>
        <sz val="10"/>
        <color auto="1"/>
        <name val="Arial Cyr"/>
        <scheme val="none"/>
      </font>
    </dxf>
  </rfmt>
  <rfmt sheetId="4" s="1" sqref="F55" start="0" length="0">
    <dxf>
      <font>
        <sz val="10"/>
        <color auto="1"/>
        <name val="Arial Cyr"/>
        <scheme val="none"/>
      </font>
    </dxf>
  </rfmt>
  <rfmt sheetId="4" s="1" sqref="G55" start="0" length="0">
    <dxf>
      <font>
        <sz val="10"/>
        <color auto="1"/>
        <name val="Arial Cyr"/>
        <scheme val="none"/>
      </font>
    </dxf>
  </rfmt>
  <rfmt sheetId="4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55" start="0" length="0">
    <dxf>
      <font>
        <sz val="10"/>
        <color auto="1"/>
        <name val="Arial Cyr"/>
        <scheme val="none"/>
      </font>
    </dxf>
  </rfmt>
  <rfmt sheetId="4" s="1" sqref="K55" start="0" length="0">
    <dxf>
      <font>
        <sz val="10"/>
        <color auto="1"/>
        <name val="Arial Cyr"/>
        <scheme val="none"/>
      </font>
    </dxf>
  </rfmt>
  <rcc rId="2733" sId="4">
    <nc r="L55">
      <v>0</v>
    </nc>
  </rcc>
  <rcc rId="2734" sId="4">
    <nc r="M55">
      <v>0</v>
    </nc>
  </rcc>
  <rcc rId="2735" sId="4">
    <nc r="N55">
      <v>0</v>
    </nc>
  </rcc>
  <rcc rId="2736" sId="4">
    <nc r="O55">
      <v>0</v>
    </nc>
  </rcc>
  <rcc rId="2737" sId="4">
    <nc r="P55">
      <v>0</v>
    </nc>
  </rcc>
  <rcc rId="2738" sId="4">
    <nc r="Q55">
      <v>0</v>
    </nc>
  </rcc>
  <rcc rId="2739" sId="4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0" sId="4" odxf="1" s="1" dxf="1" numFmtId="4">
    <oc r="E56">
      <v>4.5</v>
    </oc>
    <nc r="E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F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1" sId="4" odxf="1" s="1" dxf="1" numFmtId="4">
    <oc r="G56">
      <v>4.5</v>
    </oc>
    <nc r="G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42" sId="4" odxf="1" s="1" dxf="1" numFmtId="4">
    <oc r="J56">
      <v>2</v>
    </oc>
    <nc r="J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3" sId="4" odxf="1" s="1" dxf="1" numFmtId="4">
    <oc r="K56">
      <v>6.5</v>
    </oc>
    <nc r="K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4" sId="4">
    <nc r="L56">
      <v>0</v>
    </nc>
  </rcc>
  <rcc rId="2745" sId="4">
    <nc r="M56">
      <v>0</v>
    </nc>
  </rcc>
  <rcc rId="2746" sId="4">
    <nc r="N56">
      <v>0</v>
    </nc>
  </rcc>
  <rcc rId="2747" sId="4">
    <nc r="O56">
      <v>0</v>
    </nc>
  </rcc>
  <rcc rId="2748" sId="4">
    <nc r="P56">
      <v>0</v>
    </nc>
  </rcc>
  <rcc rId="2749" sId="4">
    <nc r="Q56">
      <v>0</v>
    </nc>
  </rcc>
  <rcc rId="2750" sId="4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51" sId="4" odxf="1" s="1" dxf="1" numFmtId="4">
    <oc r="D57">
      <v>1</v>
    </oc>
    <nc r="D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2" sId="4" odxf="1" s="1" dxf="1" numFmtId="4">
    <oc r="E57">
      <v>4</v>
    </oc>
    <nc r="E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3" sId="4" odxf="1" s="1" dxf="1" numFmtId="4">
    <oc r="F57">
      <v>1</v>
    </oc>
    <nc r="F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4" sId="4" odxf="1" s="1" dxf="1" numFmtId="4">
    <oc r="G57">
      <v>4</v>
    </oc>
    <nc r="G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55" sId="4" odxf="1" s="1" dxf="1" numFmtId="4">
    <oc r="J57">
      <v>2</v>
    </oc>
    <nc r="J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6" sId="4" odxf="1" s="1" dxf="1" numFmtId="4">
    <oc r="K57">
      <v>8</v>
    </oc>
    <nc r="K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7" sId="4">
    <nc r="L57">
      <v>0</v>
    </nc>
  </rcc>
  <rcc rId="2758" sId="4">
    <nc r="M57">
      <v>0</v>
    </nc>
  </rcc>
  <rcc rId="2759" sId="4">
    <nc r="N57">
      <v>0</v>
    </nc>
  </rcc>
  <rcc rId="2760" sId="4">
    <nc r="O57">
      <v>0</v>
    </nc>
  </rcc>
  <rcc rId="2761" sId="4">
    <nc r="P57">
      <v>0</v>
    </nc>
  </rcc>
  <rcc rId="2762" sId="4">
    <nc r="Q57">
      <v>0</v>
    </nc>
  </rcc>
  <rcc rId="2763" sId="4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64" sId="4" odxf="1" s="1" dxf="1" numFmtId="4">
    <oc r="D58">
      <v>5</v>
    </oc>
    <nc r="D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5" sId="4" odxf="1" s="1" dxf="1" numFmtId="4">
    <oc r="E58">
      <v>29</v>
    </oc>
    <nc r="E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6" sId="4" odxf="1" s="1" dxf="1" numFmtId="4">
    <oc r="F58">
      <v>5</v>
    </oc>
    <nc r="F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7" sId="4" odxf="1" s="1" dxf="1" numFmtId="4">
    <oc r="G58">
      <v>29</v>
    </oc>
    <nc r="G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68" sId="4" odxf="1" s="1" dxf="1" numFmtId="4">
    <oc r="J58">
      <v>2</v>
    </oc>
    <nc r="J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9" sId="4" odxf="1" s="1" dxf="1" numFmtId="4">
    <oc r="K58">
      <v>16</v>
    </oc>
    <nc r="K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70" sId="4">
    <nc r="L58">
      <v>0</v>
    </nc>
  </rcc>
  <rcc rId="2771" sId="4">
    <nc r="M58">
      <v>0</v>
    </nc>
  </rcc>
  <rcc rId="2772" sId="4">
    <nc r="N58">
      <v>0</v>
    </nc>
  </rcc>
  <rcc rId="2773" sId="4">
    <nc r="O58">
      <v>0</v>
    </nc>
  </rcc>
  <rcc rId="2774" sId="4">
    <nc r="P58">
      <v>0</v>
    </nc>
  </rcc>
  <rcc rId="2775" sId="4">
    <nc r="Q58">
      <v>0</v>
    </nc>
  </rcc>
  <rcc rId="2776" sId="4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77" sId="4" odxf="1" s="1" dxf="1">
    <oc r="D59">
      <v>26</v>
    </oc>
    <nc r="D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8" sId="4" odxf="1" s="1" dxf="1">
    <oc r="E59">
      <v>137.5</v>
    </oc>
    <nc r="E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9" sId="4" odxf="1" s="1" dxf="1">
    <oc r="F59">
      <v>25</v>
    </oc>
    <nc r="F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0" sId="4" odxf="1" s="1" dxf="1">
    <oc r="G59">
      <v>126</v>
    </oc>
    <nc r="G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1" sId="4" odxf="1" s="1" dxf="1">
    <oc r="J59">
      <v>8</v>
    </oc>
    <nc r="J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2" sId="4" odxf="1" s="1" dxf="1">
    <oc r="K59">
      <v>39</v>
    </oc>
    <nc r="K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3" sId="4">
    <nc r="L59">
      <f>L50+L51+L52+L53+L54+L55+L56+L57+L58</f>
    </nc>
  </rcc>
  <rcc rId="2784" sId="4">
    <nc r="M59">
      <f>M50+M51+M52+M53+M54+M55+M56+M57+M58</f>
    </nc>
  </rcc>
  <rcc rId="2785" sId="4">
    <nc r="N59">
      <f>N50+N51+N52+N53+N54+N55+N56+N57+N58</f>
    </nc>
  </rcc>
  <rcc rId="2786" sId="4">
    <nc r="O59">
      <f>O50+O51+O52+O53+O54+O55+O56+O57+O58</f>
    </nc>
  </rcc>
  <rcc rId="2787" sId="4">
    <nc r="P59">
      <f>P50+P51+P52+P53+P54+P55+P56+P57+P58</f>
    </nc>
  </rcc>
  <rcc rId="2788" sId="4">
    <nc r="Q59">
      <f>Q50+Q51+Q52+Q53+Q54+Q55+Q56+Q57+Q58</f>
    </nc>
  </rcc>
  <rcc rId="2789" sId="4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90" sId="4" odxf="1" s="1" dxf="1" numFmtId="4">
    <oc r="D60">
      <v>1</v>
    </oc>
    <nc r="D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1" sId="4" odxf="1" s="1" dxf="1" numFmtId="4">
    <oc r="E60">
      <v>4</v>
    </oc>
    <nc r="E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2" sId="4" odxf="1" s="1" dxf="1" numFmtId="4">
    <oc r="F60">
      <v>1</v>
    </oc>
    <nc r="F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3" sId="4" odxf="1" s="1" dxf="1" numFmtId="4">
    <oc r="G60">
      <v>5</v>
    </oc>
    <nc r="G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94" sId="4" odxf="1" s="1" dxf="1" numFmtId="4">
    <oc r="J60">
      <v>2</v>
    </oc>
    <nc r="J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5" sId="4" odxf="1" s="1" dxf="1" numFmtId="4">
    <oc r="K60">
      <v>8</v>
    </oc>
    <nc r="K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6" sId="4">
    <nc r="L60">
      <v>0</v>
    </nc>
  </rcc>
  <rcc rId="2797" sId="4">
    <nc r="M60">
      <v>0</v>
    </nc>
  </rcc>
  <rcc rId="2798" sId="4">
    <nc r="N60">
      <v>0</v>
    </nc>
  </rcc>
  <rcc rId="2799" sId="4">
    <nc r="O60">
      <v>0</v>
    </nc>
  </rcc>
  <rcc rId="2800" sId="4">
    <nc r="P60">
      <v>0</v>
    </nc>
  </rcc>
  <rcc rId="2801" sId="4">
    <nc r="Q60">
      <v>0</v>
    </nc>
  </rcc>
  <rcc rId="2802" sId="4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03" sId="4" odxf="1" s="1" dxf="1" numFmtId="4">
    <oc r="D61">
      <v>2</v>
    </oc>
    <nc r="D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4" sId="4" odxf="1" s="1" dxf="1" numFmtId="4">
    <oc r="E61">
      <v>28</v>
    </oc>
    <nc r="E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5" sId="4" odxf="1" s="1" dxf="1" numFmtId="4">
    <oc r="F61">
      <v>1</v>
    </oc>
    <nc r="F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6" sId="4" odxf="1" s="1" dxf="1" numFmtId="4">
    <oc r="G61">
      <v>14</v>
    </oc>
    <nc r="G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1" start="0" length="0">
    <dxf>
      <font>
        <sz val="10"/>
        <color auto="1"/>
        <name val="Arial Cyr"/>
        <scheme val="none"/>
      </font>
    </dxf>
  </rfmt>
  <rfmt sheetId="4" s="1" sqref="K61" start="0" length="0">
    <dxf>
      <font>
        <sz val="10"/>
        <color auto="1"/>
        <name val="Arial Cyr"/>
        <scheme val="none"/>
      </font>
    </dxf>
  </rfmt>
  <rcc rId="2807" sId="4">
    <nc r="L61">
      <v>0</v>
    </nc>
  </rcc>
  <rcc rId="2808" sId="4">
    <nc r="M61">
      <v>0</v>
    </nc>
  </rcc>
  <rcc rId="2809" sId="4">
    <nc r="N61">
      <v>0</v>
    </nc>
  </rcc>
  <rcc rId="2810" sId="4">
    <nc r="O61">
      <v>0</v>
    </nc>
  </rcc>
  <rcc rId="2811" sId="4">
    <nc r="P61">
      <v>0</v>
    </nc>
  </rcc>
  <rcc rId="2812" sId="4">
    <nc r="Q61">
      <v>0</v>
    </nc>
  </rcc>
  <rcc rId="2813" sId="4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14" sId="4" odxf="1" s="1" dxf="1" numFmtId="4">
    <oc r="D62">
      <v>3</v>
    </oc>
    <nc r="D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5" sId="4" odxf="1" s="1" dxf="1" numFmtId="4">
    <oc r="E62">
      <v>12</v>
    </oc>
    <nc r="E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6" sId="4" odxf="1" s="1" dxf="1" numFmtId="4">
    <oc r="F62">
      <v>3</v>
    </oc>
    <nc r="F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7" sId="4" odxf="1" s="1" dxf="1" numFmtId="4">
    <oc r="G62">
      <v>12</v>
    </oc>
    <nc r="G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18" sId="4" odxf="1" s="1" dxf="1" numFmtId="4">
    <oc r="J62">
      <v>1</v>
    </oc>
    <nc r="J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9" sId="4" odxf="1" s="1" dxf="1" numFmtId="4">
    <oc r="K62">
      <v>4</v>
    </oc>
    <nc r="K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20" sId="4">
    <nc r="L62">
      <v>0</v>
    </nc>
  </rcc>
  <rcc rId="2821" sId="4">
    <nc r="M62">
      <v>0</v>
    </nc>
  </rcc>
  <rcc rId="2822" sId="4">
    <nc r="N62">
      <v>0</v>
    </nc>
  </rcc>
  <rcc rId="2823" sId="4">
    <nc r="O62">
      <v>0</v>
    </nc>
  </rcc>
  <rcc rId="2824" sId="4">
    <nc r="P62">
      <v>0</v>
    </nc>
  </rcc>
  <rcc rId="2825" sId="4">
    <nc r="Q62">
      <v>0</v>
    </nc>
  </rcc>
  <rcc rId="2826" sId="4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27" sId="4" odxf="1" dxf="1">
    <oc r="D63">
      <f>D54+D55+D56+D57+D58+D59+D60+D61+D62</f>
    </oc>
    <nc r="D63"/>
    <odxf>
      <numFmt numFmtId="0" formatCode="General"/>
    </odxf>
    <ndxf>
      <numFmt numFmtId="2" formatCode="0.00"/>
    </ndxf>
  </rcc>
  <rcc rId="2828" sId="4" odxf="1" dxf="1">
    <oc r="E63">
      <f>E54+E55+E56+E57+E58+E59+E60+E61+E62</f>
    </oc>
    <nc r="E63"/>
    <odxf>
      <numFmt numFmtId="0" formatCode="General"/>
    </odxf>
    <ndxf>
      <numFmt numFmtId="2" formatCode="0.00"/>
    </ndxf>
  </rcc>
  <rcc rId="2829" sId="4" odxf="1" dxf="1">
    <oc r="F63">
      <f>F54+F55+F56+F57+F58+F59+F60+F61+F62</f>
    </oc>
    <nc r="F63"/>
    <odxf>
      <numFmt numFmtId="0" formatCode="General"/>
    </odxf>
    <ndxf>
      <numFmt numFmtId="2" formatCode="0.00"/>
    </ndxf>
  </rcc>
  <rcc rId="2830" sId="4" odxf="1" dxf="1">
    <oc r="G63">
      <f>G54+G55+G56+G57+G58+G59+G60+G61+G62</f>
    </oc>
    <nc r="G63"/>
    <odxf>
      <numFmt numFmtId="0" formatCode="General"/>
    </odxf>
    <ndxf>
      <numFmt numFmtId="2" formatCode="0.00"/>
    </ndxf>
  </rcc>
  <rcc rId="2831" sId="4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2" sId="4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3" sId="4" odxf="1" dxf="1">
    <oc r="J63">
      <f>J54+J55+J56+J57+J58+J59+J60+J61+J62</f>
    </oc>
    <nc r="J63"/>
    <odxf>
      <numFmt numFmtId="0" formatCode="General"/>
    </odxf>
    <ndxf>
      <numFmt numFmtId="2" formatCode="0.00"/>
    </ndxf>
  </rcc>
  <rcc rId="2834" sId="4" odxf="1" dxf="1">
    <oc r="K63">
      <f>K54+K55+K56+K57+K58+K59+K60+K61+K62</f>
    </oc>
    <nc r="K63"/>
    <odxf>
      <numFmt numFmtId="0" formatCode="General"/>
    </odxf>
    <ndxf>
      <numFmt numFmtId="2" formatCode="0.00"/>
    </ndxf>
  </rcc>
  <rcc rId="2835" sId="4">
    <oc r="L63">
      <f>L54+L55+L56+L57+L58+L59+L60+L61+L62</f>
    </oc>
    <nc r="L63">
      <v>0</v>
    </nc>
  </rcc>
  <rcc rId="2836" sId="4">
    <oc r="M63">
      <f>M54+M55+M56+M57+M58+M59+M60+M61+M62</f>
    </oc>
    <nc r="M63">
      <v>0</v>
    </nc>
  </rcc>
  <rcc rId="2837" sId="4">
    <oc r="N63">
      <f>N54+N55+N56+N57+N58+N59+N60+N61+N62</f>
    </oc>
    <nc r="N63">
      <v>0</v>
    </nc>
  </rcc>
  <rcc rId="2838" sId="4">
    <oc r="O63">
      <f>O54+O55+O56+O57+O58+O59+O60+O61+O62</f>
    </oc>
    <nc r="O63">
      <v>0</v>
    </nc>
  </rcc>
  <rcc rId="2839" sId="4">
    <oc r="P63">
      <f>P54+P55+P56+P57+P58+P59+P60+P61+P62</f>
    </oc>
    <nc r="P63">
      <v>0</v>
    </nc>
  </rcc>
  <rcc rId="2840" sId="4">
    <oc r="Q63">
      <f>Q54+Q55+Q56+Q57+Q58+Q59+Q60+Q61+Q62</f>
    </oc>
    <nc r="Q63">
      <v>0</v>
    </nc>
  </rcc>
  <rcc rId="2841" sId="4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64" start="0" length="0">
    <dxf>
      <numFmt numFmtId="2" formatCode="0.00"/>
    </dxf>
  </rfmt>
  <rfmt sheetId="4" sqref="F64" start="0" length="0">
    <dxf>
      <numFmt numFmtId="2" formatCode="0.00"/>
    </dxf>
  </rfmt>
  <rfmt sheetId="4" sqref="G64" start="0" length="0">
    <dxf>
      <numFmt numFmtId="2" formatCode="0.00"/>
    </dxf>
  </rfmt>
  <rfmt sheetId="4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64" start="0" length="0">
    <dxf>
      <numFmt numFmtId="2" formatCode="0.00"/>
    </dxf>
  </rfmt>
  <rfmt sheetId="4" sqref="K64" start="0" length="0">
    <dxf>
      <numFmt numFmtId="2" formatCode="0.00"/>
    </dxf>
  </rfmt>
  <rcc rId="2842" sId="4">
    <nc r="L64">
      <v>0</v>
    </nc>
  </rcc>
  <rcc rId="2843" sId="4">
    <nc r="M64">
      <v>0</v>
    </nc>
  </rcc>
  <rcc rId="2844" sId="4">
    <nc r="N64">
      <v>0</v>
    </nc>
  </rcc>
  <rcc rId="2845" sId="4">
    <nc r="O64">
      <v>0</v>
    </nc>
  </rcc>
  <rcc rId="2846" sId="4">
    <nc r="P64">
      <v>0</v>
    </nc>
  </rcc>
  <rcc rId="2847" sId="4">
    <nc r="Q64">
      <v>0</v>
    </nc>
  </rcc>
  <rcc rId="2848" sId="4">
    <oc r="C65" t="inlineStr">
      <is>
        <t>ПС «Майская»</t>
      </is>
    </oc>
    <nc r="C65" t="inlineStr">
      <is>
        <t>итого:</t>
      </is>
    </nc>
  </rcc>
  <rcc rId="2849" sId="4" odxf="1" dxf="1" numFmtId="4">
    <oc r="D65">
      <v>47</v>
    </oc>
    <nc r="D65">
      <f>SUM(D23:D64)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0" sId="4" odxf="1" dxf="1" numFmtId="4">
    <oc r="E65">
      <v>368.5</v>
    </oc>
    <nc r="E65">
      <f>SUM(E23:E64)</f>
    </nc>
    <odxf>
      <font>
        <name val="Times New Roman"/>
        <scheme val="none"/>
      </font>
      <numFmt numFmtId="165" formatCode="0.0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1" sId="4" odxf="1" dxf="1" numFmtId="4">
    <oc r="F65">
      <v>47</v>
    </oc>
    <nc r="F65">
      <f>SUM(F23:F64)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2" sId="4" odxf="1" dxf="1" numFmtId="4">
    <oc r="G65">
      <v>368.5</v>
    </oc>
    <nc r="G65">
      <f>SUM(G23:G64)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3" sId="4" odxf="1" dxf="1">
    <nc r="H65">
      <f>SUM(H23:H64)</f>
    </nc>
    <odxf>
      <numFmt numFmtId="0" formatCode="General"/>
    </odxf>
    <ndxf>
      <numFmt numFmtId="2" formatCode="0.00"/>
    </ndxf>
  </rcc>
  <rcc rId="2854" sId="4" odxf="1" dxf="1">
    <nc r="I65">
      <f>SUM(I23:I64)</f>
    </nc>
    <odxf>
      <numFmt numFmtId="0" formatCode="General"/>
    </odxf>
    <ndxf>
      <numFmt numFmtId="2" formatCode="0.00"/>
    </ndxf>
  </rcc>
  <rcc rId="2855" sId="4" odxf="1" dxf="1" numFmtId="4">
    <oc r="J65">
      <v>45</v>
    </oc>
    <nc r="J65">
      <f>SUM(J23:J64)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6" sId="4" odxf="1" dxf="1">
    <oc r="K65">
      <v>272.10000000000002</v>
    </oc>
    <nc r="K65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857" sId="4">
    <nc r="L65">
      <f>L60+L61+L62+L63+L64</f>
    </nc>
  </rcc>
  <rcc rId="2858" sId="4">
    <nc r="M65">
      <f>M60+M61+M62+M63+M64</f>
    </nc>
  </rcc>
  <rcc rId="2859" sId="4">
    <nc r="N65">
      <f>N60+N61+N62+N63+N64</f>
    </nc>
  </rcc>
  <rcc rId="2860" sId="4">
    <nc r="O65">
      <f>O60+O61+O62+O63+O64</f>
    </nc>
  </rcc>
  <rcc rId="2861" sId="4">
    <nc r="P65">
      <f>P60+P61+P62+P63+P64</f>
    </nc>
  </rcc>
  <rcc rId="2862" sId="4">
    <nc r="Q65">
      <f>Q60+Q61+Q62+Q63+Q64</f>
    </nc>
  </rcc>
  <rcc rId="2863" sId="4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2864" sId="4" odxf="1" s="1" dxf="1">
    <oc r="D66">
      <v>9</v>
    </oc>
    <nc r="D6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1.5"/>
        <color auto="1"/>
        <name val="Arial Cyr"/>
        <scheme val="none"/>
      </font>
      <fill>
        <patternFill patternType="none">
          <bgColor indexed="65"/>
        </patternFill>
      </fill>
      <alignment vertical="bottom" readingOrder="0"/>
      <border outline="0">
        <left/>
      </border>
    </ndxf>
  </rcc>
  <rcc rId="2865" sId="4" odxf="1" dxf="1" numFmtId="4">
    <oc r="E66">
      <v>54.7</v>
    </oc>
    <nc r="E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6" sId="4" odxf="1" dxf="1" numFmtId="4">
    <oc r="F66">
      <v>9</v>
    </oc>
    <nc r="F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7" sId="4" odxf="1" dxf="1" numFmtId="4">
    <oc r="G66">
      <v>54.7</v>
    </oc>
    <nc r="G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68" sId="4" odxf="1" dxf="1" numFmtId="4">
    <oc r="J66">
      <v>8</v>
    </oc>
    <nc r="J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9" sId="4" odxf="1" dxf="1" numFmtId="4">
    <oc r="K66">
      <v>50.7</v>
    </oc>
    <nc r="K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70" sId="4">
    <nc r="L66">
      <v>0</v>
    </nc>
  </rcc>
  <rcc rId="2871" sId="4">
    <nc r="M66">
      <v>0</v>
    </nc>
  </rcc>
  <rcc rId="2872" sId="4">
    <nc r="N66">
      <v>0</v>
    </nc>
  </rcc>
  <rcc rId="2873" sId="4">
    <nc r="O66">
      <v>0</v>
    </nc>
  </rcc>
  <rcc rId="2874" sId="4">
    <nc r="P66">
      <v>0</v>
    </nc>
  </rcc>
  <rcc rId="2875" sId="4">
    <nc r="Q66">
      <v>0</v>
    </nc>
  </rcc>
  <rfmt sheetId="4" sqref="B67" start="0" length="0">
    <dxf>
      <border outline="0">
        <right/>
      </border>
    </dxf>
  </rfmt>
  <rcc rId="2876" sId="4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77" sId="4" odxf="1" s="1" dxf="1" numFmtId="4">
    <nc r="D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8" sId="4" odxf="1" s="1" dxf="1">
    <nc r="E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9" sId="4" odxf="1" s="1" dxf="1" numFmtId="4">
    <nc r="F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80" sId="4" odxf="1" s="1" dxf="1">
    <nc r="G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fmt sheetId="4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7" start="0" length="0">
    <dxf>
      <font>
        <sz val="10"/>
        <color auto="1"/>
        <name val="Arial Cyr"/>
        <scheme val="none"/>
      </font>
    </dxf>
  </rfmt>
  <rfmt sheetId="4" s="1" sqref="K67" start="0" length="0">
    <dxf>
      <font>
        <sz val="10"/>
        <color auto="1"/>
        <name val="Arial Cyr"/>
        <scheme val="none"/>
      </font>
    </dxf>
  </rfmt>
  <rcc rId="2881" sId="4">
    <nc r="L67">
      <v>0</v>
    </nc>
  </rcc>
  <rcc rId="2882" sId="4">
    <nc r="M67">
      <v>0</v>
    </nc>
  </rcc>
  <rcc rId="2883" sId="4">
    <nc r="N67">
      <v>0</v>
    </nc>
  </rcc>
  <rcc rId="2884" sId="4">
    <nc r="O67">
      <v>0</v>
    </nc>
  </rcc>
  <rcc rId="2885" sId="4">
    <nc r="P67">
      <v>0</v>
    </nc>
  </rcc>
  <rcc rId="2886" sId="4">
    <nc r="Q67">
      <v>0</v>
    </nc>
  </rcc>
  <rfmt sheetId="4" sqref="B68" start="0" length="0">
    <dxf>
      <border outline="0">
        <right/>
      </border>
    </dxf>
  </rfmt>
  <rcc rId="2887" sId="4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8" sId="4" odxf="1" dxf="1" numFmtId="4">
    <oc r="E68">
      <v>23.5</v>
    </oc>
    <nc r="E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9" sId="4" odxf="1" dxf="1" numFmtId="4">
    <oc r="G68">
      <v>23.5</v>
    </oc>
    <nc r="G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0" sId="4" odxf="1" dxf="1" numFmtId="4">
    <oc r="J68">
      <v>4</v>
    </oc>
    <nc r="J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1" sId="4" odxf="1" dxf="1" numFmtId="4">
    <oc r="K68">
      <v>16.5</v>
    </oc>
    <nc r="K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69" start="0" length="0">
    <dxf>
      <border outline="0">
        <right/>
      </border>
    </dxf>
  </rfmt>
  <rcc rId="2892" sId="4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93" sId="4" odxf="1" dxf="1" numFmtId="4">
    <oc r="D69">
      <v>2</v>
    </oc>
    <nc r="D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4" sId="4" odxf="1" dxf="1" numFmtId="4">
    <oc r="E69">
      <v>15.5</v>
    </oc>
    <nc r="E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5" sId="4" odxf="1" dxf="1" numFmtId="4">
    <oc r="F69">
      <v>2</v>
    </oc>
    <nc r="F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6" sId="4" odxf="1" dxf="1" numFmtId="4">
    <oc r="G69">
      <v>15.5</v>
    </oc>
    <nc r="G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7" sId="4" odxf="1" dxf="1" numFmtId="4">
    <oc r="J69">
      <v>2</v>
    </oc>
    <nc r="J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8" sId="4" odxf="1" dxf="1" numFmtId="4">
    <oc r="K69">
      <v>15.5</v>
    </oc>
    <nc r="K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0" start="0" length="0">
    <dxf>
      <border outline="0">
        <right/>
      </border>
    </dxf>
  </rfmt>
  <rcc rId="2899" sId="4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00" sId="4" odxf="1" dxf="1">
    <oc r="D70">
      <f>D65+D66+D67+D68+D69</f>
    </oc>
    <nc r="D70"/>
    <odxf>
      <numFmt numFmtId="0" formatCode="General"/>
    </odxf>
    <ndxf>
      <numFmt numFmtId="2" formatCode="0.00"/>
    </ndxf>
  </rcc>
  <rcc rId="2901" sId="4" odxf="1" dxf="1">
    <oc r="E70">
      <f>E65+E66+E67+E68+E69</f>
    </oc>
    <nc r="E70"/>
    <odxf>
      <numFmt numFmtId="0" formatCode="General"/>
    </odxf>
    <ndxf>
      <numFmt numFmtId="2" formatCode="0.00"/>
    </ndxf>
  </rcc>
  <rcc rId="2902" sId="4" odxf="1" dxf="1">
    <oc r="F70">
      <f>F65+F66+F67+F68+F69</f>
    </oc>
    <nc r="F70"/>
    <odxf>
      <numFmt numFmtId="0" formatCode="General"/>
    </odxf>
    <ndxf>
      <numFmt numFmtId="2" formatCode="0.00"/>
    </ndxf>
  </rcc>
  <rcc rId="2903" sId="4" odxf="1" dxf="1">
    <oc r="G70">
      <f>G65+G66+G67+G68+G69</f>
    </oc>
    <nc r="G70"/>
    <odxf>
      <numFmt numFmtId="0" formatCode="General"/>
    </odxf>
    <ndxf>
      <numFmt numFmtId="2" formatCode="0.00"/>
    </ndxf>
  </rcc>
  <rcc rId="2904" sId="4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5" sId="4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6" sId="4" odxf="1" dxf="1">
    <oc r="J70">
      <f>J65+J66+J67+J68+J69</f>
    </oc>
    <nc r="J70"/>
    <odxf>
      <numFmt numFmtId="0" formatCode="General"/>
    </odxf>
    <ndxf>
      <numFmt numFmtId="2" formatCode="0.00"/>
    </ndxf>
  </rcc>
  <rcc rId="2907" sId="4" odxf="1" dxf="1">
    <oc r="K70">
      <f>K65+K66+K67+K68+K69</f>
    </oc>
    <nc r="K70"/>
    <odxf>
      <numFmt numFmtId="0" formatCode="General"/>
    </odxf>
    <ndxf>
      <numFmt numFmtId="2" formatCode="0.00"/>
    </ndxf>
  </rcc>
  <rcc rId="2908" sId="4">
    <oc r="L70">
      <f>L65+L66+L67+L68+L69</f>
    </oc>
    <nc r="L70"/>
  </rcc>
  <rcc rId="2909" sId="4">
    <oc r="M70">
      <f>M65+M66+M67+M68+M69</f>
    </oc>
    <nc r="M70"/>
  </rcc>
  <rcc rId="2910" sId="4">
    <oc r="N70">
      <f>N65+N66+N67+N68+N69</f>
    </oc>
    <nc r="N70"/>
  </rcc>
  <rcc rId="2911" sId="4">
    <oc r="O70">
      <f>O65+O66+O67+O68+O69</f>
    </oc>
    <nc r="O70"/>
  </rcc>
  <rcc rId="2912" sId="4">
    <oc r="P70">
      <f>P65+P66+P67+P68+P69</f>
    </oc>
    <nc r="P70"/>
  </rcc>
  <rcc rId="2913" sId="4">
    <oc r="Q70">
      <f>Q65+Q66+Q67+Q68+Q69</f>
    </oc>
    <nc r="Q70"/>
  </rcc>
  <rfmt sheetId="4" sqref="B71" start="0" length="0">
    <dxf>
      <border outline="0">
        <right/>
      </border>
    </dxf>
  </rfmt>
  <rcc rId="2914" sId="4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1" start="0" length="0">
    <dxf>
      <numFmt numFmtId="2" formatCode="0.00"/>
    </dxf>
  </rfmt>
  <rfmt sheetId="4" sqref="F71" start="0" length="0">
    <dxf>
      <numFmt numFmtId="2" formatCode="0.00"/>
    </dxf>
  </rfmt>
  <rfmt sheetId="4" sqref="G71" start="0" length="0">
    <dxf>
      <numFmt numFmtId="2" formatCode="0.00"/>
    </dxf>
  </rfmt>
  <rfmt sheetId="4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1" start="0" length="0">
    <dxf>
      <numFmt numFmtId="2" formatCode="0.00"/>
    </dxf>
  </rfmt>
  <rfmt sheetId="4" sqref="K71" start="0" length="0">
    <dxf>
      <numFmt numFmtId="2" formatCode="0.00"/>
    </dxf>
  </rfmt>
  <rfmt sheetId="4" sqref="B72" start="0" length="0">
    <dxf>
      <border outline="0">
        <right/>
      </border>
    </dxf>
  </rfmt>
  <rcc rId="2915" sId="4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16" sId="4" odxf="1" dxf="1" numFmtId="4">
    <oc r="D72">
      <v>38</v>
    </oc>
    <nc r="D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7" sId="4" odxf="1" dxf="1" numFmtId="4">
    <oc r="E72">
      <v>200.46</v>
    </oc>
    <nc r="E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8" sId="4" odxf="1" dxf="1" numFmtId="4">
    <oc r="F72">
      <v>38</v>
    </oc>
    <nc r="F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9" sId="4" odxf="1" dxf="1" numFmtId="4">
    <oc r="G72">
      <v>200.46</v>
    </oc>
    <nc r="G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0" sId="4" odxf="1" dxf="1" numFmtId="4">
    <oc r="J72">
      <v>20</v>
    </oc>
    <nc r="J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1" sId="4" odxf="1" dxf="1" numFmtId="4">
    <oc r="K72">
      <v>101.7</v>
    </oc>
    <nc r="K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3" start="0" length="0">
    <dxf>
      <border outline="0">
        <right/>
      </border>
    </dxf>
  </rfmt>
  <rcc rId="2922" sId="4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74" start="0" length="0">
    <dxf>
      <border outline="0">
        <right/>
      </border>
    </dxf>
  </rfmt>
  <rcc rId="2923" sId="4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24" sId="4" odxf="1" dxf="1" numFmtId="4">
    <oc r="D74">
      <v>4</v>
    </oc>
    <nc r="D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5" sId="4" odxf="1" dxf="1" numFmtId="4">
    <oc r="E74">
      <v>27</v>
    </oc>
    <nc r="E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6" sId="4" odxf="1" dxf="1" numFmtId="4">
    <oc r="F74">
      <v>4</v>
    </oc>
    <nc r="F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7" sId="4" odxf="1" dxf="1" numFmtId="4">
    <oc r="G74">
      <v>27</v>
    </oc>
    <nc r="G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8" sId="4" odxf="1" dxf="1" numFmtId="4">
    <oc r="J74">
      <v>2</v>
    </oc>
    <nc r="J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9" sId="4" odxf="1" dxf="1" numFmtId="4">
    <oc r="K74">
      <v>7</v>
    </oc>
    <nc r="K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5" start="0" length="0">
    <dxf>
      <border outline="0">
        <right/>
      </border>
    </dxf>
  </rfmt>
  <rcc rId="2930" sId="4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1" sId="4" odxf="1" dxf="1" numFmtId="4">
    <oc r="D75">
      <v>25</v>
    </oc>
    <nc r="D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2" sId="4" odxf="1" dxf="1" numFmtId="4">
    <oc r="E75">
      <v>119.03</v>
    </oc>
    <nc r="E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3" sId="4" odxf="1" dxf="1" numFmtId="4">
    <oc r="F75">
      <v>25</v>
    </oc>
    <nc r="F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4" sId="4" odxf="1" dxf="1" numFmtId="4">
    <oc r="G75">
      <v>119.03</v>
    </oc>
    <nc r="G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35" sId="4" odxf="1" dxf="1" numFmtId="4">
    <oc r="J75">
      <v>19</v>
    </oc>
    <nc r="J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6" sId="4" odxf="1" dxf="1" numFmtId="4">
    <oc r="K75">
      <v>75.599999999999994</v>
    </oc>
    <nc r="K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6" start="0" length="0">
    <dxf>
      <border outline="0">
        <right/>
      </border>
    </dxf>
  </rfmt>
  <rcc rId="2937" sId="4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8" sId="4" odxf="1" dxf="1" numFmtId="4">
    <oc r="D76">
      <v>3</v>
    </oc>
    <nc r="D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9" sId="4" odxf="1" dxf="1" numFmtId="4">
    <oc r="E76">
      <v>13</v>
    </oc>
    <nc r="E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0" sId="4" odxf="1" dxf="1" numFmtId="4">
    <oc r="F76">
      <v>3</v>
    </oc>
    <nc r="F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1" sId="4" odxf="1" dxf="1" numFmtId="4">
    <oc r="G76">
      <v>13</v>
    </oc>
    <nc r="G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2" sId="4" odxf="1" dxf="1" numFmtId="4">
    <oc r="J76">
      <v>2</v>
    </oc>
    <nc r="J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3" sId="4" odxf="1" dxf="1" numFmtId="4">
    <oc r="K76">
      <v>6</v>
    </oc>
    <nc r="K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7" start="0" length="0">
    <dxf>
      <border outline="0">
        <right/>
      </border>
    </dxf>
  </rfmt>
  <rcc rId="2944" sId="4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5" sId="4" odxf="1" dxf="1" numFmtId="4">
    <oc r="J77">
      <v>1</v>
    </oc>
    <nc r="J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6" sId="4" odxf="1" dxf="1" numFmtId="4">
    <oc r="K77">
      <v>3</v>
    </oc>
    <nc r="K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8" start="0" length="0">
    <dxf>
      <border outline="0">
        <right/>
      </border>
    </dxf>
  </rfmt>
  <rcc rId="2947" sId="4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48" sId="4" odxf="1" dxf="1">
    <oc r="D78">
      <f>D72+D73+D74+D75+D76+D77</f>
    </oc>
    <nc r="D78"/>
    <odxf>
      <numFmt numFmtId="0" formatCode="General"/>
    </odxf>
    <ndxf>
      <numFmt numFmtId="2" formatCode="0.00"/>
    </ndxf>
  </rcc>
  <rcc rId="2949" sId="4" odxf="1" dxf="1">
    <oc r="E78">
      <f>E72+E73+E74+E75+E76+E77</f>
    </oc>
    <nc r="E78"/>
    <odxf>
      <numFmt numFmtId="0" formatCode="General"/>
    </odxf>
    <ndxf>
      <numFmt numFmtId="2" formatCode="0.00"/>
    </ndxf>
  </rcc>
  <rcc rId="2950" sId="4" odxf="1" dxf="1">
    <oc r="F78">
      <f>F72+F73+F74+F75+F76+F77</f>
    </oc>
    <nc r="F78"/>
    <odxf>
      <numFmt numFmtId="0" formatCode="General"/>
    </odxf>
    <ndxf>
      <numFmt numFmtId="2" formatCode="0.00"/>
    </ndxf>
  </rcc>
  <rcc rId="2951" sId="4" odxf="1" dxf="1">
    <oc r="G78">
      <f>G72+G73+G74+G75+G76+G77</f>
    </oc>
    <nc r="G78"/>
    <odxf>
      <numFmt numFmtId="0" formatCode="General"/>
    </odxf>
    <ndxf>
      <numFmt numFmtId="2" formatCode="0.00"/>
    </ndxf>
  </rcc>
  <rcc rId="2952" sId="4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3" sId="4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4" sId="4" odxf="1" dxf="1">
    <oc r="J78">
      <f>J72+J73+J74+J75+J76+J77</f>
    </oc>
    <nc r="J78"/>
    <odxf>
      <numFmt numFmtId="0" formatCode="General"/>
    </odxf>
    <ndxf>
      <numFmt numFmtId="2" formatCode="0.00"/>
    </ndxf>
  </rcc>
  <rcc rId="2955" sId="4" odxf="1" dxf="1">
    <oc r="K78">
      <f>K72+K73+K74+K75+K76+K77</f>
    </oc>
    <nc r="K78"/>
    <odxf>
      <numFmt numFmtId="0" formatCode="General"/>
    </odxf>
    <ndxf>
      <numFmt numFmtId="2" formatCode="0.00"/>
    </ndxf>
  </rcc>
  <rcc rId="2956" sId="4">
    <oc r="L78">
      <f>L72+L73+L74+L75+L76+L77</f>
    </oc>
    <nc r="L78"/>
  </rcc>
  <rcc rId="2957" sId="4">
    <oc r="M78">
      <f>M72+M73+M74+M75+M76+M77</f>
    </oc>
    <nc r="M78"/>
  </rcc>
  <rcc rId="2958" sId="4">
    <oc r="N78">
      <f>N72+N73+N74+N75+N76+N77</f>
    </oc>
    <nc r="N78"/>
  </rcc>
  <rcc rId="2959" sId="4">
    <oc r="O78">
      <f>O72+O73+O74+O75+O76+O77</f>
    </oc>
    <nc r="O78"/>
  </rcc>
  <rcc rId="2960" sId="4">
    <oc r="P78">
      <f>P72+P73+P74+P75+P76+P77</f>
    </oc>
    <nc r="P78"/>
  </rcc>
  <rcc rId="2961" sId="4">
    <oc r="Q78">
      <f>Q72+Q73+Q74+Q75+Q76+Q77</f>
    </oc>
    <nc r="Q78"/>
  </rcc>
  <rfmt sheetId="4" sqref="B79" start="0" length="0">
    <dxf>
      <border outline="0">
        <right/>
      </border>
    </dxf>
  </rfmt>
  <rcc rId="2962" sId="4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9" start="0" length="0">
    <dxf>
      <numFmt numFmtId="2" formatCode="0.00"/>
    </dxf>
  </rfmt>
  <rfmt sheetId="4" sqref="F79" start="0" length="0">
    <dxf>
      <numFmt numFmtId="2" formatCode="0.00"/>
    </dxf>
  </rfmt>
  <rfmt sheetId="4" sqref="G79" start="0" length="0">
    <dxf>
      <numFmt numFmtId="2" formatCode="0.00"/>
    </dxf>
  </rfmt>
  <rfmt sheetId="4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9" start="0" length="0">
    <dxf>
      <numFmt numFmtId="2" formatCode="0.00"/>
    </dxf>
  </rfmt>
  <rfmt sheetId="4" sqref="K79" start="0" length="0">
    <dxf>
      <numFmt numFmtId="2" formatCode="0.00"/>
    </dxf>
  </rfmt>
  <rfmt sheetId="4" sqref="B80" start="0" length="0">
    <dxf>
      <border outline="0">
        <right/>
      </border>
    </dxf>
  </rfmt>
  <rcc rId="2963" sId="4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64" sId="4" odxf="1" dxf="1" numFmtId="4">
    <oc r="D80">
      <v>30</v>
    </oc>
    <nc r="D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5" sId="4" odxf="1" dxf="1" numFmtId="4">
    <oc r="E80">
      <v>185.4</v>
    </oc>
    <nc r="E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6" sId="4" odxf="1" dxf="1" numFmtId="4">
    <oc r="F80">
      <v>30</v>
    </oc>
    <nc r="F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7" sId="4" odxf="1" dxf="1" numFmtId="4">
    <oc r="G80">
      <v>185.4</v>
    </oc>
    <nc r="G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68" sId="4" odxf="1" dxf="1" numFmtId="4">
    <oc r="J80">
      <v>28</v>
    </oc>
    <nc r="J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9" sId="4" odxf="1" dxf="1" numFmtId="4">
    <oc r="K80">
      <v>135</v>
    </oc>
    <nc r="K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1" start="0" length="0">
    <dxf>
      <border outline="0">
        <right/>
      </border>
    </dxf>
  </rfmt>
  <rcc rId="2970" sId="4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71" sId="4" odxf="1" dxf="1" numFmtId="4">
    <oc r="D81">
      <v>44</v>
    </oc>
    <nc r="D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2" sId="4" odxf="1" dxf="1" numFmtId="4">
    <oc r="E81">
      <v>276.10000000000002</v>
    </oc>
    <nc r="E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3" sId="4" odxf="1" dxf="1" numFmtId="4">
    <oc r="F81">
      <v>44</v>
    </oc>
    <nc r="F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4" sId="4" odxf="1" dxf="1" numFmtId="4">
    <oc r="G81">
      <v>276.10000000000002</v>
    </oc>
    <nc r="G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5" sId="4" odxf="1" dxf="1" numFmtId="4">
    <oc r="J81">
      <v>50</v>
    </oc>
    <nc r="J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6" sId="4" odxf="1" dxf="1" numFmtId="4">
    <oc r="K81">
      <v>253.4</v>
    </oc>
    <nc r="K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2" start="0" length="0">
    <dxf>
      <border outline="0">
        <right/>
      </border>
    </dxf>
  </rfmt>
  <rcc rId="2977" sId="4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8" sId="4" odxf="1" dxf="1" numFmtId="4">
    <oc r="J82">
      <v>16</v>
    </oc>
    <nc r="J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9" sId="4" odxf="1" dxf="1" numFmtId="4">
    <oc r="K82">
      <v>88.3</v>
    </oc>
    <nc r="K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3" start="0" length="0">
    <dxf>
      <border outline="0">
        <right/>
      </border>
    </dxf>
  </rfmt>
  <rcc rId="2980" sId="4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1" sId="4" odxf="1" dxf="1" numFmtId="4">
    <oc r="D83">
      <v>26</v>
    </oc>
    <nc r="D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2" sId="4" odxf="1" dxf="1" numFmtId="4">
    <oc r="E83">
      <v>175.42</v>
    </oc>
    <nc r="E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3" sId="4" odxf="1" dxf="1" numFmtId="4">
    <oc r="F83">
      <v>26</v>
    </oc>
    <nc r="F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4" sId="4" odxf="1" dxf="1" numFmtId="4">
    <oc r="G83">
      <v>175.42</v>
    </oc>
    <nc r="G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85" sId="4" odxf="1" dxf="1" numFmtId="4">
    <oc r="J83">
      <v>52</v>
    </oc>
    <nc r="J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6" sId="4" odxf="1" dxf="1" numFmtId="4">
    <oc r="K83">
      <v>265.3</v>
    </oc>
    <nc r="K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4" start="0" length="0">
    <dxf>
      <border outline="0">
        <right/>
      </border>
    </dxf>
  </rfmt>
  <rcc rId="2987" sId="4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8" sId="4" odxf="1" dxf="1" numFmtId="4">
    <oc r="D84">
      <v>3</v>
    </oc>
    <nc r="D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9" sId="4" odxf="1" dxf="1" numFmtId="4">
    <oc r="E84">
      <v>12.5</v>
    </oc>
    <nc r="E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0" sId="4" odxf="1" dxf="1" numFmtId="4">
    <oc r="F84">
      <v>3</v>
    </oc>
    <nc r="F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1" sId="4" odxf="1" dxf="1" numFmtId="4">
    <oc r="G84">
      <v>12.5</v>
    </oc>
    <nc r="G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2" sId="4" odxf="1" dxf="1" numFmtId="4">
    <oc r="J84">
      <v>3</v>
    </oc>
    <nc r="J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3" sId="4" odxf="1" dxf="1" numFmtId="4">
    <oc r="K84">
      <v>12.5</v>
    </oc>
    <nc r="K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5" start="0" length="0">
    <dxf>
      <border outline="0">
        <right/>
      </border>
    </dxf>
  </rfmt>
  <rcc rId="2994" sId="4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95" sId="4" odxf="1" dxf="1" numFmtId="4">
    <oc r="D85">
      <v>10</v>
    </oc>
    <nc r="D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6" sId="4" odxf="1" dxf="1" numFmtId="4">
    <oc r="E85">
      <v>49</v>
    </oc>
    <nc r="E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7" sId="4" odxf="1" dxf="1" numFmtId="4">
    <oc r="F85">
      <v>10</v>
    </oc>
    <nc r="F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8" sId="4" odxf="1" dxf="1" numFmtId="4">
    <oc r="G85">
      <v>49</v>
    </oc>
    <nc r="G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9" sId="4" odxf="1" dxf="1" numFmtId="4">
    <oc r="J85">
      <v>10</v>
    </oc>
    <nc r="J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0" sId="4" odxf="1" dxf="1" numFmtId="4">
    <oc r="K85">
      <v>49</v>
    </oc>
    <nc r="K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6" start="0" length="0">
    <dxf>
      <border outline="0">
        <right/>
      </border>
    </dxf>
  </rfmt>
  <rcc rId="3001" sId="4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2" sId="4" odxf="1" dxf="1" numFmtId="4">
    <oc r="D86">
      <v>5</v>
    </oc>
    <nc r="D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3" sId="4" odxf="1" dxf="1" numFmtId="4">
    <oc r="E86">
      <v>23.5</v>
    </oc>
    <nc r="E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4" sId="4" odxf="1" dxf="1" numFmtId="4">
    <oc r="F86">
      <v>5</v>
    </oc>
    <nc r="F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5" sId="4" odxf="1" dxf="1" numFmtId="4">
    <oc r="G86">
      <v>23.5</v>
    </oc>
    <nc r="G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06" sId="4" odxf="1" dxf="1" numFmtId="4">
    <oc r="J86">
      <v>5</v>
    </oc>
    <nc r="J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7" sId="4" odxf="1" dxf="1" numFmtId="4">
    <oc r="K86">
      <v>23.5</v>
    </oc>
    <nc r="K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7" start="0" length="0">
    <dxf>
      <border outline="0">
        <right/>
      </border>
    </dxf>
  </rfmt>
  <rcc rId="3008" sId="4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9" sId="4" odxf="1" dxf="1" numFmtId="4">
    <oc r="D87">
      <v>15</v>
    </oc>
    <nc r="D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0" sId="4" odxf="1" dxf="1" numFmtId="4">
    <oc r="E87">
      <v>79.599999999999994</v>
    </oc>
    <nc r="E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1" sId="4" odxf="1" dxf="1" numFmtId="4">
    <oc r="F87">
      <v>15</v>
    </oc>
    <nc r="F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2" sId="4" odxf="1" dxf="1" numFmtId="4">
    <oc r="G87">
      <v>79.599999999999994</v>
    </oc>
    <nc r="G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13" sId="4" odxf="1" dxf="1" numFmtId="4">
    <oc r="J87">
      <v>16</v>
    </oc>
    <nc r="J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4" sId="4" odxf="1" dxf="1" numFmtId="4">
    <oc r="K87">
      <v>94.6</v>
    </oc>
    <nc r="K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8" start="0" length="0">
    <dxf>
      <border outline="0">
        <right/>
      </border>
    </dxf>
  </rfmt>
  <rcc rId="3015" sId="4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16" sId="4" odxf="1" dxf="1" numFmtId="4">
    <oc r="D88">
      <v>10</v>
    </oc>
    <nc r="D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7" sId="4" odxf="1" dxf="1" numFmtId="4">
    <oc r="E88">
      <v>48.1</v>
    </oc>
    <nc r="E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8" sId="4" odxf="1" dxf="1" numFmtId="4">
    <oc r="F88">
      <v>10</v>
    </oc>
    <nc r="F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9" sId="4" odxf="1" dxf="1" numFmtId="4">
    <oc r="G88">
      <v>48.1</v>
    </oc>
    <nc r="G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0" sId="4" odxf="1" dxf="1" numFmtId="4">
    <oc r="J88">
      <v>10</v>
    </oc>
    <nc r="J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1" sId="4" odxf="1" dxf="1" numFmtId="4">
    <oc r="K88">
      <v>48.1</v>
    </oc>
    <nc r="K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9" start="0" length="0">
    <dxf>
      <border outline="0">
        <right/>
      </border>
    </dxf>
  </rfmt>
  <rcc rId="3022" sId="4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90" start="0" length="0">
    <dxf>
      <border outline="0">
        <right/>
      </border>
    </dxf>
  </rfmt>
  <rcc rId="3023" sId="4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24" sId="4" odxf="1" dxf="1" numFmtId="4">
    <oc r="D90">
      <v>9</v>
    </oc>
    <nc r="D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5" sId="4" odxf="1" dxf="1" numFmtId="4">
    <oc r="E90">
      <v>57.5</v>
    </oc>
    <nc r="E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6" sId="4" odxf="1" dxf="1" numFmtId="4">
    <oc r="F90">
      <v>9</v>
    </oc>
    <nc r="F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7" sId="4" odxf="1" dxf="1" numFmtId="4">
    <oc r="G90">
      <v>57.5</v>
    </oc>
    <nc r="G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8" sId="4" odxf="1" dxf="1" numFmtId="4">
    <oc r="J90">
      <v>9</v>
    </oc>
    <nc r="J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9" sId="4" odxf="1" dxf="1" numFmtId="4">
    <oc r="K90">
      <v>57.5</v>
    </oc>
    <nc r="K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1" start="0" length="0">
    <dxf>
      <border outline="0">
        <right/>
      </border>
    </dxf>
  </rfmt>
  <rcc rId="3030" sId="4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031" sId="4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3032" sId="4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3033" sId="4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3034" sId="4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3035" sId="4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6" sId="4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7" sId="4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3038" sId="4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3039" sId="4">
    <oc r="L91">
      <f>L80+L81+L82+L83+L84+L85+L86+L87+L88+L89+L90</f>
    </oc>
    <nc r="L91"/>
  </rcc>
  <rcc rId="3040" sId="4">
    <oc r="M91">
      <f>M80+M81+M82+M83+M84+M85+M86+M87+M88+M89+M90</f>
    </oc>
    <nc r="M91"/>
  </rcc>
  <rcc rId="3041" sId="4">
    <oc r="N91">
      <f>N80+N81+N82+N83+N84+N85+N86+N87+N88+N89+N90</f>
    </oc>
    <nc r="N91"/>
  </rcc>
  <rcc rId="3042" sId="4">
    <oc r="O91">
      <f>O80+O81+O82+O83+O84+O85+O86+O87+O88+O89+O90</f>
    </oc>
    <nc r="O91"/>
  </rcc>
  <rcc rId="3043" sId="4">
    <oc r="P91">
      <f>P80+P81+P82+P83+P84+P85+P86+P87+P88+P89+P90</f>
    </oc>
    <nc r="P91"/>
  </rcc>
  <rcc rId="3044" sId="4">
    <oc r="Q91">
      <f>Q80+Q81+Q82+Q83+Q84+Q85+Q86+Q87+Q88+Q89+Q90</f>
    </oc>
    <nc r="Q91"/>
  </rcc>
  <rfmt sheetId="4" sqref="B92" start="0" length="0">
    <dxf>
      <border outline="0">
        <right/>
      </border>
    </dxf>
  </rfmt>
  <rcc rId="3045" sId="4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92" start="0" length="0">
    <dxf>
      <numFmt numFmtId="2" formatCode="0.00"/>
    </dxf>
  </rfmt>
  <rfmt sheetId="4" sqref="F92" start="0" length="0">
    <dxf>
      <numFmt numFmtId="2" formatCode="0.00"/>
    </dxf>
  </rfmt>
  <rfmt sheetId="4" sqref="G92" start="0" length="0">
    <dxf>
      <numFmt numFmtId="2" formatCode="0.00"/>
    </dxf>
  </rfmt>
  <rfmt sheetId="4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92" start="0" length="0">
    <dxf>
      <numFmt numFmtId="2" formatCode="0.00"/>
    </dxf>
  </rfmt>
  <rfmt sheetId="4" sqref="K92" start="0" length="0">
    <dxf>
      <numFmt numFmtId="2" formatCode="0.00"/>
    </dxf>
  </rfmt>
  <rfmt sheetId="4" sqref="B93" start="0" length="0">
    <dxf>
      <border outline="0">
        <right/>
      </border>
    </dxf>
  </rfmt>
  <rcc rId="3046" sId="4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47" sId="4" odxf="1" dxf="1" numFmtId="4">
    <oc r="D93">
      <v>11</v>
    </oc>
    <nc r="D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8" sId="4" odxf="1" dxf="1" numFmtId="4">
    <oc r="E93">
      <v>74</v>
    </oc>
    <nc r="E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9" sId="4" odxf="1" dxf="1" numFmtId="4">
    <oc r="F93">
      <v>11</v>
    </oc>
    <nc r="F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0" sId="4" odxf="1" dxf="1" numFmtId="4">
    <oc r="G93">
      <v>74</v>
    </oc>
    <nc r="G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1" sId="4" odxf="1" dxf="1" numFmtId="4">
    <oc r="J93">
      <v>19</v>
    </oc>
    <nc r="J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2" sId="4" odxf="1" dxf="1" numFmtId="4">
    <oc r="K93">
      <v>113</v>
    </oc>
    <nc r="K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4" start="0" length="0">
    <dxf>
      <border outline="0">
        <right/>
      </border>
    </dxf>
  </rfmt>
  <rcc rId="3053" sId="4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54" sId="4" odxf="1" dxf="1" numFmtId="4">
    <oc r="D94">
      <v>17</v>
    </oc>
    <nc r="D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5" sId="4" odxf="1" dxf="1" numFmtId="4">
    <oc r="E94">
      <v>93.4</v>
    </oc>
    <nc r="E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6" sId="4" odxf="1" dxf="1" numFmtId="4">
    <oc r="F94">
      <v>17</v>
    </oc>
    <nc r="F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7" sId="4" odxf="1" dxf="1" numFmtId="4">
    <oc r="G94">
      <v>93.4</v>
    </oc>
    <nc r="G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8" sId="4" odxf="1" dxf="1" numFmtId="4">
    <oc r="J94">
      <v>36</v>
    </oc>
    <nc r="J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9" sId="4" odxf="1" dxf="1" numFmtId="4">
    <oc r="K94">
      <v>202.3</v>
    </oc>
    <nc r="K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5" start="0" length="0">
    <dxf>
      <border outline="0">
        <right/>
      </border>
    </dxf>
  </rfmt>
  <rcc rId="3060" sId="4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1" sId="4" odxf="1" dxf="1" numFmtId="4">
    <oc r="D95">
      <v>30</v>
    </oc>
    <nc r="D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2" sId="4" odxf="1" dxf="1" numFmtId="4">
    <oc r="E95">
      <v>176.3</v>
    </oc>
    <nc r="E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3" sId="4" odxf="1" dxf="1" numFmtId="4">
    <oc r="F95">
      <v>30</v>
    </oc>
    <nc r="F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4" sId="4" odxf="1" dxf="1" numFmtId="4">
    <oc r="G95">
      <v>176.3</v>
    </oc>
    <nc r="G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65" sId="4" odxf="1" dxf="1" numFmtId="4">
    <oc r="J95">
      <v>35</v>
    </oc>
    <nc r="J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6" sId="4" odxf="1" dxf="1" numFmtId="4">
    <oc r="K95">
      <v>203.3</v>
    </oc>
    <nc r="K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6" start="0" length="0">
    <dxf>
      <border outline="0">
        <right/>
      </border>
    </dxf>
  </rfmt>
  <rcc rId="3067" sId="4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8" sId="4" odxf="1" dxf="1" numFmtId="4">
    <oc r="D96">
      <v>2</v>
    </oc>
    <nc r="D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9" sId="4" odxf="1" dxf="1" numFmtId="4">
    <oc r="E96">
      <v>9</v>
    </oc>
    <nc r="E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0" sId="4" odxf="1" dxf="1" numFmtId="4">
    <oc r="F96">
      <v>2</v>
    </oc>
    <nc r="F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1" sId="4" odxf="1" dxf="1" numFmtId="4">
    <oc r="G96">
      <v>9</v>
    </oc>
    <nc r="G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2" sId="4" odxf="1" dxf="1" numFmtId="4">
    <oc r="J96">
      <v>2</v>
    </oc>
    <nc r="J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3" sId="4" odxf="1" dxf="1" numFmtId="4">
    <oc r="K96">
      <v>9</v>
    </oc>
    <nc r="K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7" start="0" length="0">
    <dxf>
      <border outline="0">
        <right/>
      </border>
    </dxf>
  </rfmt>
  <rcc rId="3074" sId="4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75" sId="4" odxf="1" dxf="1" numFmtId="4">
    <oc r="D97">
      <v>1</v>
    </oc>
    <nc r="D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6" sId="4" odxf="1" dxf="1" numFmtId="4">
    <oc r="E97">
      <v>14</v>
    </oc>
    <nc r="E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7" sId="4" odxf="1" dxf="1" numFmtId="4">
    <oc r="F97">
      <v>1</v>
    </oc>
    <nc r="F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8" sId="4" odxf="1" dxf="1" numFmtId="4">
    <oc r="G97">
      <v>14</v>
    </oc>
    <nc r="G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9" sId="4" odxf="1" dxf="1" numFmtId="4">
    <oc r="J97">
      <v>1</v>
    </oc>
    <nc r="J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0" sId="4" odxf="1" dxf="1" numFmtId="4">
    <oc r="K97">
      <v>14</v>
    </oc>
    <nc r="K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8" start="0" length="0">
    <dxf>
      <border outline="0">
        <right/>
      </border>
    </dxf>
  </rfmt>
  <rcc rId="3081" sId="4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99" start="0" length="0">
    <dxf>
      <border outline="0">
        <right/>
      </border>
    </dxf>
  </rfmt>
  <rcc rId="3082" sId="4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100" start="0" length="0">
    <dxf>
      <border outline="0">
        <right/>
      </border>
    </dxf>
  </rfmt>
  <rcc rId="3083" sId="4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84" sId="4" odxf="1" dxf="1" numFmtId="4">
    <oc r="D100">
      <v>11</v>
    </oc>
    <nc r="D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5" sId="4" odxf="1" dxf="1" numFmtId="4">
    <oc r="E100">
      <v>74</v>
    </oc>
    <nc r="E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6" sId="4" odxf="1" dxf="1" numFmtId="4">
    <oc r="F100">
      <v>11</v>
    </oc>
    <nc r="F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7" sId="4" odxf="1" dxf="1" numFmtId="4">
    <oc r="G100">
      <v>74</v>
    </oc>
    <nc r="G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88" sId="4" odxf="1" dxf="1" numFmtId="4">
    <oc r="J100">
      <v>16</v>
    </oc>
    <nc r="J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9" sId="4" odxf="1" dxf="1" numFmtId="4">
    <oc r="K100">
      <v>99</v>
    </oc>
    <nc r="K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1" start="0" length="0">
    <dxf>
      <border outline="0">
        <right/>
      </border>
    </dxf>
  </rfmt>
  <rcc rId="3090" sId="4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1" sId="4" odxf="1" dxf="1" numFmtId="4">
    <oc r="D101">
      <v>1</v>
    </oc>
    <nc r="D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2" sId="4" odxf="1" dxf="1" numFmtId="4">
    <oc r="E101">
      <v>7</v>
    </oc>
    <nc r="E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3" sId="4" odxf="1" dxf="1" numFmtId="4">
    <oc r="F101">
      <v>1</v>
    </oc>
    <nc r="F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4" sId="4" odxf="1" dxf="1" numFmtId="4">
    <oc r="G101">
      <v>7</v>
    </oc>
    <nc r="G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95" sId="4" odxf="1" dxf="1" numFmtId="4">
    <oc r="J101">
      <v>3</v>
    </oc>
    <nc r="J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6" sId="4" odxf="1" dxf="1" numFmtId="4">
    <oc r="K101">
      <v>19</v>
    </oc>
    <nc r="K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2" start="0" length="0">
    <dxf>
      <border outline="0">
        <right/>
      </border>
    </dxf>
  </rfmt>
  <rcc rId="3097" sId="4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8" sId="4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3099" sId="4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3100" sId="4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3101" sId="4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3102" sId="4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3" sId="4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4" sId="4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3105" sId="4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3106" sId="4">
    <oc r="L102">
      <f>L93+L94+L95+L96+L97+L98+L99+L100+L101</f>
    </oc>
    <nc r="L102"/>
  </rcc>
  <rcc rId="3107" sId="4">
    <oc r="M102">
      <f>M93+M94+M95+M96+M97+M98+M99+M100+M101</f>
    </oc>
    <nc r="M102"/>
  </rcc>
  <rcc rId="3108" sId="4">
    <oc r="N102">
      <f>N93+N94+N95+N96+N97+N98+N99+N100+N101</f>
    </oc>
    <nc r="N102"/>
  </rcc>
  <rcc rId="3109" sId="4">
    <oc r="O102">
      <f>O93+O94+O95+O96+O97+O98+O99+O100+O101</f>
    </oc>
    <nc r="O102"/>
  </rcc>
  <rcc rId="3110" sId="4">
    <oc r="P102">
      <f>P93+P94+P95+P96+P97+P98+P99+P100+P101</f>
    </oc>
    <nc r="P102"/>
  </rcc>
  <rcc rId="3111" sId="4">
    <oc r="Q102">
      <f>Q93+Q94+Q95+Q96+Q97+Q98+Q99+Q100+Q101</f>
    </oc>
    <nc r="Q102"/>
  </rcc>
  <rcc rId="3112" sId="4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3113" sId="4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3114" sId="4" odxf="1" dxf="1">
    <nc r="E103">
      <f>SUM(E67:E102)</f>
    </nc>
    <odxf>
      <numFmt numFmtId="0" formatCode="General"/>
    </odxf>
    <ndxf>
      <numFmt numFmtId="2" formatCode="0.00"/>
    </ndxf>
  </rcc>
  <rcc rId="3115" sId="4" odxf="1" dxf="1">
    <nc r="F103">
      <f>SUM(F67:F102)</f>
    </nc>
    <odxf>
      <numFmt numFmtId="0" formatCode="General"/>
    </odxf>
    <ndxf>
      <numFmt numFmtId="2" formatCode="0.00"/>
    </ndxf>
  </rcc>
  <rcc rId="3116" sId="4" odxf="1" dxf="1">
    <nc r="G103">
      <f>SUM(G67:G102)</f>
    </nc>
    <odxf>
      <numFmt numFmtId="0" formatCode="General"/>
    </odxf>
    <ndxf>
      <numFmt numFmtId="2" formatCode="0.00"/>
    </ndxf>
  </rcc>
  <rcc rId="3117" sId="4" odxf="1" dxf="1">
    <nc r="H103">
      <f>SUM(H67:H102)</f>
    </nc>
    <odxf>
      <numFmt numFmtId="0" formatCode="General"/>
    </odxf>
    <ndxf>
      <numFmt numFmtId="2" formatCode="0.00"/>
    </ndxf>
  </rcc>
  <rcc rId="3118" sId="4" odxf="1" dxf="1">
    <nc r="I103">
      <f>SUM(I67:I102)</f>
    </nc>
    <odxf>
      <numFmt numFmtId="0" formatCode="General"/>
    </odxf>
    <ndxf>
      <numFmt numFmtId="2" formatCode="0.00"/>
    </ndxf>
  </rcc>
  <rcc rId="3119" sId="4" odxf="1" dxf="1">
    <nc r="J103">
      <f>SUM(J67:J102)</f>
    </nc>
    <odxf>
      <numFmt numFmtId="0" formatCode="General"/>
    </odxf>
    <ndxf>
      <numFmt numFmtId="2" formatCode="0.00"/>
    </ndxf>
  </rcc>
  <rcc rId="3120" sId="4" odxf="1" dxf="1">
    <nc r="K103">
      <f>SUM(K67:K102)</f>
    </nc>
    <odxf>
      <numFmt numFmtId="0" formatCode="General"/>
    </odxf>
    <ndxf>
      <numFmt numFmtId="2" formatCode="0.00"/>
    </ndxf>
  </rcc>
  <rcc rId="3121" sId="4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3122" sId="4" odxf="1" dxf="1" numFmtId="4">
    <oc r="D104">
      <v>48</v>
    </oc>
    <nc r="D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3" sId="4" odxf="1" dxf="1" numFmtId="4">
    <oc r="E104">
      <v>245</v>
    </oc>
    <nc r="E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4" sId="4" odxf="1" dxf="1" numFmtId="4">
    <oc r="F104">
      <v>24</v>
    </oc>
    <nc r="F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5" sId="4" odxf="1" dxf="1" numFmtId="4">
    <oc r="G104">
      <v>126</v>
    </oc>
    <nc r="G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6" sId="4" odxf="1" dxf="1" numFmtId="4">
    <oc r="J104">
      <v>23</v>
    </oc>
    <nc r="J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7" sId="4" odxf="1" dxf="1" numFmtId="4">
    <oc r="K104">
      <v>134</v>
    </oc>
    <nc r="K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5" start="0" length="0">
    <dxf>
      <border outline="0">
        <right/>
      </border>
    </dxf>
  </rfmt>
  <rcc rId="3128" sId="4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9" sId="4" odxf="1" dxf="1" numFmtId="4">
    <oc r="J105">
      <v>2</v>
    </oc>
    <nc r="J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0" sId="4" odxf="1" dxf="1" numFmtId="4">
    <oc r="K105">
      <v>6</v>
    </oc>
    <nc r="K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6" start="0" length="0">
    <dxf>
      <border outline="0">
        <right/>
      </border>
    </dxf>
  </rfmt>
  <rcc rId="3131" sId="4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2" sId="4" odxf="1" dxf="1" numFmtId="4">
    <oc r="D106">
      <v>18</v>
    </oc>
    <nc r="D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3" sId="4" odxf="1" dxf="1" numFmtId="4">
    <oc r="E106">
      <v>126</v>
    </oc>
    <nc r="E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4" sId="4" odxf="1" dxf="1" numFmtId="4">
    <oc r="F106">
      <v>18</v>
    </oc>
    <nc r="F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5" sId="4" odxf="1" dxf="1" numFmtId="4">
    <oc r="G106">
      <v>126</v>
    </oc>
    <nc r="G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36" sId="4" odxf="1" dxf="1" numFmtId="4">
    <oc r="J106">
      <v>16</v>
    </oc>
    <nc r="J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7" sId="4" odxf="1" dxf="1" numFmtId="4">
    <oc r="K106">
      <v>116.82</v>
    </oc>
    <nc r="K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7" start="0" length="0">
    <dxf>
      <border outline="0">
        <right/>
      </border>
    </dxf>
  </rfmt>
  <rcc rId="3138" sId="4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9" sId="4" odxf="1" dxf="1" numFmtId="4">
    <oc r="D107">
      <v>28</v>
    </oc>
    <nc r="D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0" sId="4" odxf="1" dxf="1" numFmtId="4">
    <oc r="E107">
      <v>258</v>
    </oc>
    <nc r="E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1" sId="4" odxf="1" dxf="1" numFmtId="4">
    <oc r="F107">
      <v>27</v>
    </oc>
    <nc r="F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2" sId="4" odxf="1" dxf="1" numFmtId="4">
    <oc r="G107">
      <v>236</v>
    </oc>
    <nc r="G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43" sId="4" odxf="1" dxf="1" numFmtId="4">
    <oc r="J107">
      <v>16</v>
    </oc>
    <nc r="J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4" sId="4" odxf="1" dxf="1" numFmtId="4">
    <oc r="K107">
      <v>67</v>
    </oc>
    <nc r="K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8" start="0" length="0">
    <dxf>
      <border outline="0">
        <right/>
      </border>
    </dxf>
  </rfmt>
  <rcc rId="3145" sId="4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46" sId="4" odxf="1" dxf="1" numFmtId="4">
    <oc r="D108">
      <v>16</v>
    </oc>
    <nc r="D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7" sId="4" odxf="1" dxf="1" numFmtId="4">
    <oc r="E108">
      <v>102.6</v>
    </oc>
    <nc r="E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8" sId="4" odxf="1" dxf="1" numFmtId="4">
    <oc r="F108">
      <v>8</v>
    </oc>
    <nc r="F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9" sId="4" odxf="1" dxf="1" numFmtId="4">
    <oc r="G108">
      <v>67.599999999999994</v>
    </oc>
    <nc r="G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0" sId="4" odxf="1" dxf="1" numFmtId="4">
    <oc r="J108">
      <v>9</v>
    </oc>
    <nc r="J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1" sId="4" odxf="1" dxf="1" numFmtId="4">
    <oc r="K108">
      <v>46.6</v>
    </oc>
    <nc r="K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9" start="0" length="0">
    <dxf>
      <border outline="0">
        <right/>
      </border>
    </dxf>
  </rfmt>
  <rcc rId="3152" sId="4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53" sId="4" odxf="1" dxf="1" numFmtId="4">
    <oc r="D109">
      <v>12</v>
    </oc>
    <nc r="D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4" sId="4" odxf="1" dxf="1" numFmtId="4">
    <oc r="E109">
      <v>38</v>
    </oc>
    <nc r="E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5" sId="4" odxf="1" dxf="1" numFmtId="4">
    <oc r="F109">
      <v>7</v>
    </oc>
    <nc r="F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6" sId="4" odxf="1" dxf="1" numFmtId="4">
    <oc r="G109">
      <v>23</v>
    </oc>
    <nc r="G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7" sId="4" odxf="1" dxf="1" numFmtId="4">
    <oc r="J109">
      <v>1</v>
    </oc>
    <nc r="J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8" sId="4" odxf="1" dxf="1" numFmtId="4">
    <oc r="K109">
      <v>3</v>
    </oc>
    <nc r="K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0" start="0" length="0">
    <dxf>
      <border outline="0">
        <right/>
      </border>
    </dxf>
  </rfmt>
  <rcc rId="3159" sId="4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0" sId="4" odxf="1" dxf="1" numFmtId="4">
    <oc r="D110">
      <v>9</v>
    </oc>
    <nc r="D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1" sId="4" odxf="1" dxf="1" numFmtId="4">
    <oc r="E110">
      <v>52</v>
    </oc>
    <nc r="E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2" sId="4" odxf="1" dxf="1" numFmtId="4">
    <oc r="F110">
      <v>9</v>
    </oc>
    <nc r="F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3" sId="4" odxf="1" dxf="1" numFmtId="4">
    <oc r="G110">
      <v>52</v>
    </oc>
    <nc r="G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64" sId="4" odxf="1" dxf="1" numFmtId="4">
    <oc r="J110">
      <v>4</v>
    </oc>
    <nc r="J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5" sId="4" odxf="1" dxf="1" numFmtId="4">
    <oc r="K110">
      <v>25</v>
    </oc>
    <nc r="K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1" start="0" length="0">
    <dxf>
      <border outline="0">
        <right/>
      </border>
    </dxf>
  </rfmt>
  <rcc rId="3166" sId="4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7" sId="4" odxf="1" dxf="1" numFmtId="4">
    <oc r="D111">
      <v>11</v>
    </oc>
    <nc r="D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8" sId="4" odxf="1" dxf="1" numFmtId="4">
    <oc r="E111">
      <v>58.88</v>
    </oc>
    <nc r="E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9" sId="4" odxf="1" dxf="1" numFmtId="4">
    <oc r="F111">
      <v>11</v>
    </oc>
    <nc r="F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0" sId="4" odxf="1" dxf="1" numFmtId="4">
    <oc r="G111">
      <v>58.88</v>
    </oc>
    <nc r="G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1" sId="4" odxf="1" dxf="1" numFmtId="4">
    <oc r="J111">
      <v>3</v>
    </oc>
    <nc r="J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2" sId="4" odxf="1" dxf="1" numFmtId="4">
    <oc r="K111">
      <v>10.88</v>
    </oc>
    <nc r="K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2" start="0" length="0">
    <dxf>
      <border outline="0">
        <right/>
      </border>
    </dxf>
  </rfmt>
  <rcc rId="3173" sId="4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74" sId="4" odxf="1" dxf="1" numFmtId="4">
    <oc r="D112">
      <v>3</v>
    </oc>
    <nc r="D112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5" sId="4" odxf="1" dxf="1" numFmtId="4">
    <oc r="E112">
      <v>19.600000000000001</v>
    </oc>
    <nc r="E112">
      <f>50+10+5+5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6" sId="4" odxf="1" dxf="1" numFmtId="4">
    <oc r="F112">
      <v>2</v>
    </oc>
    <nc r="F112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7" sId="4" odxf="1" dxf="1" numFmtId="4">
    <oc r="G112">
      <v>11</v>
    </oc>
    <nc r="G112">
      <f>50+10+5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8" sId="4" odxf="1" dxf="1" numFmtId="4">
    <oc r="J112">
      <v>4</v>
    </oc>
    <nc r="J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9" sId="4" odxf="1" dxf="1" numFmtId="4">
    <oc r="K112">
      <v>39</v>
    </oc>
    <nc r="K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3" start="0" length="0">
    <dxf>
      <border outline="0">
        <right/>
      </border>
    </dxf>
  </rfmt>
  <rcc rId="3180" sId="4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1" sId="4" odxf="1" dxf="1" numFmtId="4">
    <oc r="D113">
      <v>7</v>
    </oc>
    <nc r="D11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2" sId="4" odxf="1" dxf="1" numFmtId="4">
    <oc r="E113">
      <v>67</v>
    </oc>
    <nc r="E113">
      <f>6+4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3" sId="4" odxf="1" dxf="1" numFmtId="4">
    <oc r="F113">
      <v>6</v>
    </oc>
    <nc r="F113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4" sId="4" odxf="1" dxf="1" numFmtId="4">
    <oc r="G113">
      <v>64</v>
    </oc>
    <nc r="G113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85" sId="4" odxf="1" dxf="1" numFmtId="4">
    <oc r="J113">
      <v>4</v>
    </oc>
    <nc r="J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6" sId="4" odxf="1" dxf="1" numFmtId="4">
    <oc r="K113">
      <v>17</v>
    </oc>
    <nc r="K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4" start="0" length="0">
    <dxf>
      <border outline="0">
        <right/>
      </border>
    </dxf>
  </rfmt>
  <rcc rId="3187" sId="4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8" sId="4" odxf="1" dxf="1" numFmtId="4">
    <oc r="D114">
      <v>4</v>
    </oc>
    <nc r="D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9" sId="4" odxf="1" dxf="1" numFmtId="4">
    <oc r="E114">
      <v>12</v>
    </oc>
    <nc r="E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0" sId="4" odxf="1" dxf="1" numFmtId="4">
    <oc r="F114">
      <v>1</v>
    </oc>
    <nc r="F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1" sId="4" odxf="1" dxf="1" numFmtId="4">
    <oc r="G114">
      <v>3</v>
    </oc>
    <nc r="G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92" sId="4" odxf="1" dxf="1" numFmtId="4">
    <oc r="J114">
      <v>2</v>
    </oc>
    <nc r="J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3" sId="4" odxf="1" dxf="1" numFmtId="4">
    <oc r="K114">
      <v>6</v>
    </oc>
    <nc r="K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5" start="0" length="0">
    <dxf>
      <border outline="0">
        <right/>
      </border>
    </dxf>
  </rfmt>
  <rcc rId="3194" sId="4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95" sId="4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3196" sId="4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3197" sId="4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3198" sId="4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3199" sId="4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0" sId="4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1" sId="4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3202" sId="4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3203" sId="4">
    <oc r="L115">
      <f>L104+L105+L106+L107+L108+L109+L110+L111+L112+L113+L114</f>
    </oc>
    <nc r="L115"/>
  </rcc>
  <rcc rId="3204" sId="4">
    <oc r="M115">
      <f>M104+M105+M106+M107+M108+M109+M110+M111+M112+M113+M114</f>
    </oc>
    <nc r="M115"/>
  </rcc>
  <rcc rId="3205" sId="4">
    <oc r="N115">
      <f>N104+N105+N106+N107+N108+N109+N110+N111+N112+N113+N114</f>
    </oc>
    <nc r="N115"/>
  </rcc>
  <rcc rId="3206" sId="4">
    <oc r="O115">
      <f>O104+O105+O106+O107+O108+O109+O110+O111+O112+O113+O114</f>
    </oc>
    <nc r="O115"/>
  </rcc>
  <rcc rId="3207" sId="4">
    <oc r="P115">
      <f>P104+P105+P106+P107+P108+P109+P110+P111+P112+P113+P114</f>
    </oc>
    <nc r="P115"/>
  </rcc>
  <rcc rId="3208" sId="4">
    <oc r="Q115">
      <f>Q104+Q105+Q106+Q107+Q108+Q109+Q110+Q111+Q112+Q113+Q114</f>
    </oc>
    <nc r="Q115"/>
  </rcc>
  <rfmt sheetId="4" sqref="B116" start="0" length="0">
    <dxf>
      <border outline="0">
        <right/>
      </border>
    </dxf>
  </rfmt>
  <rcc rId="3209" sId="4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116" start="0" length="0">
    <dxf>
      <numFmt numFmtId="2" formatCode="0.00"/>
    </dxf>
  </rfmt>
  <rfmt sheetId="4" sqref="F116" start="0" length="0">
    <dxf>
      <numFmt numFmtId="2" formatCode="0.00"/>
    </dxf>
  </rfmt>
  <rfmt sheetId="4" sqref="G116" start="0" length="0">
    <dxf>
      <numFmt numFmtId="2" formatCode="0.00"/>
    </dxf>
  </rfmt>
  <rfmt sheetId="4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16" start="0" length="0">
    <dxf>
      <numFmt numFmtId="2" formatCode="0.00"/>
    </dxf>
  </rfmt>
  <rfmt sheetId="4" sqref="K116" start="0" length="0">
    <dxf>
      <numFmt numFmtId="2" formatCode="0.00"/>
    </dxf>
  </rfmt>
  <rfmt sheetId="4" sqref="B117" start="0" length="0">
    <dxf>
      <border outline="0">
        <right/>
      </border>
    </dxf>
  </rfmt>
  <rcc rId="3210" sId="4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17" start="0" length="0">
    <dxf>
      <font>
        <sz val="10"/>
        <color auto="1"/>
        <name val="Arial Cyr"/>
        <scheme val="none"/>
      </font>
    </dxf>
  </rfmt>
  <rfmt sheetId="4" s="1" sqref="E117" start="0" length="0">
    <dxf>
      <font>
        <sz val="10"/>
        <color auto="1"/>
        <name val="Arial Cyr"/>
        <scheme val="none"/>
      </font>
    </dxf>
  </rfmt>
  <rfmt sheetId="4" s="1" sqref="F117" start="0" length="0">
    <dxf>
      <font>
        <sz val="10"/>
        <color auto="1"/>
        <name val="Arial Cyr"/>
        <scheme val="none"/>
      </font>
    </dxf>
  </rfmt>
  <rfmt sheetId="4" s="1" sqref="G117" start="0" length="0">
    <dxf>
      <font>
        <sz val="10"/>
        <color auto="1"/>
        <name val="Arial Cyr"/>
        <scheme val="none"/>
      </font>
    </dxf>
  </rfmt>
  <rfmt sheetId="4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17" start="0" length="0">
    <dxf>
      <font>
        <sz val="10"/>
        <color auto="1"/>
        <name val="Arial Cyr"/>
        <scheme val="none"/>
      </font>
    </dxf>
  </rfmt>
  <rfmt sheetId="4" s="1" sqref="K117" start="0" length="0">
    <dxf>
      <font>
        <sz val="10"/>
        <color auto="1"/>
        <name val="Arial Cyr"/>
        <scheme val="none"/>
      </font>
    </dxf>
  </rfmt>
  <rfmt sheetId="4" sqref="B118" start="0" length="0">
    <dxf>
      <border outline="0">
        <right/>
      </border>
    </dxf>
  </rfmt>
  <rcc rId="3211" sId="4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2" sId="4" odxf="1" dxf="1" numFmtId="4">
    <oc r="J118">
      <v>5</v>
    </oc>
    <nc r="J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3" sId="4" odxf="1" dxf="1" numFmtId="4">
    <oc r="K118">
      <v>27.5</v>
    </oc>
    <nc r="K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9" start="0" length="0">
    <dxf>
      <border outline="0">
        <right/>
      </border>
    </dxf>
  </rfmt>
  <rcc rId="3214" sId="4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15" sId="4" odxf="1" dxf="1" numFmtId="4">
    <oc r="D119">
      <v>7</v>
    </oc>
    <nc r="D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6" sId="4" odxf="1" dxf="1" numFmtId="4">
    <oc r="E119">
      <v>37.5</v>
    </oc>
    <nc r="E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7" sId="4" odxf="1" dxf="1" numFmtId="4">
    <oc r="F119">
      <v>7</v>
    </oc>
    <nc r="F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8" sId="4" odxf="1" dxf="1" numFmtId="4">
    <oc r="G119">
      <v>37.5</v>
    </oc>
    <nc r="G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9" sId="4" odxf="1" dxf="1" numFmtId="4">
    <oc r="J119">
      <v>6</v>
    </oc>
    <nc r="J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0" sId="4" odxf="1" dxf="1" numFmtId="4">
    <oc r="K119">
      <v>33</v>
    </oc>
    <nc r="K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0" start="0" length="0">
    <dxf>
      <border outline="0">
        <right/>
      </border>
    </dxf>
  </rfmt>
  <rcc rId="3221" sId="4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2" sId="4" odxf="1" dxf="1" numFmtId="4">
    <oc r="D120">
      <v>29</v>
    </oc>
    <nc r="D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3" sId="4" odxf="1" dxf="1" numFmtId="4">
    <oc r="E120">
      <v>173.1</v>
    </oc>
    <nc r="E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4" sId="4" odxf="1" dxf="1" numFmtId="4">
    <oc r="F120">
      <v>28</v>
    </oc>
    <nc r="F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5" sId="4" odxf="1" dxf="1" numFmtId="4">
    <oc r="G120">
      <v>163.6</v>
    </oc>
    <nc r="G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26" sId="4" odxf="1" dxf="1" numFmtId="4">
    <oc r="J120">
      <v>28</v>
    </oc>
    <nc r="J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7" sId="4" odxf="1" dxf="1" numFmtId="4">
    <oc r="K120">
      <v>166.6</v>
    </oc>
    <nc r="K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1" start="0" length="0">
    <dxf>
      <border outline="0">
        <right/>
      </border>
    </dxf>
  </rfmt>
  <rcc rId="3228" sId="4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9" sId="4" odxf="1" dxf="1" numFmtId="4">
    <oc r="D121">
      <v>29</v>
    </oc>
    <nc r="D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0" sId="4" odxf="1" dxf="1" numFmtId="4">
    <oc r="E121">
      <v>230.4</v>
    </oc>
    <nc r="E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1" sId="4" odxf="1" dxf="1" numFmtId="4">
    <oc r="F121">
      <v>23</v>
    </oc>
    <nc r="F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2" sId="4" odxf="1" dxf="1" numFmtId="4">
    <oc r="G121">
      <v>131.4</v>
    </oc>
    <nc r="G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33" sId="4" odxf="1" dxf="1" numFmtId="4">
    <oc r="J121">
      <v>22</v>
    </oc>
    <nc r="J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4" sId="4" odxf="1" dxf="1" numFmtId="4">
    <oc r="K121">
      <v>126.9</v>
    </oc>
    <nc r="K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2" start="0" length="0">
    <dxf>
      <border outline="0">
        <right/>
      </border>
    </dxf>
  </rfmt>
  <rcc rId="3235" sId="4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36" sId="4" odxf="1" dxf="1" numFmtId="4">
    <oc r="D122">
      <v>26</v>
    </oc>
    <nc r="D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7" sId="4" odxf="1" dxf="1" numFmtId="4">
    <oc r="E122">
      <v>242.5</v>
    </oc>
    <nc r="E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8" sId="4" odxf="1" dxf="1" numFmtId="4">
    <oc r="F122">
      <v>23</v>
    </oc>
    <nc r="F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9" sId="4" odxf="1" dxf="1" numFmtId="4">
    <oc r="G122">
      <v>129</v>
    </oc>
    <nc r="G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0" sId="4" odxf="1" dxf="1" numFmtId="4">
    <oc r="J122">
      <v>22</v>
    </oc>
    <nc r="J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1" sId="4" odxf="1" dxf="1" numFmtId="4">
    <oc r="K122">
      <v>116.5</v>
    </oc>
    <nc r="K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3" start="0" length="0">
    <dxf>
      <border outline="0">
        <right/>
      </border>
    </dxf>
  </rfmt>
  <rcc rId="3242" sId="4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124" start="0" length="0">
    <dxf>
      <border outline="0">
        <right/>
      </border>
    </dxf>
  </rfmt>
  <rcc rId="3243" sId="4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4" sId="4" odxf="1" dxf="1" numFmtId="4">
    <oc r="J124">
      <v>19</v>
    </oc>
    <nc r="J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5" sId="4" odxf="1" dxf="1" numFmtId="4">
    <oc r="K124">
      <v>88</v>
    </oc>
    <nc r="K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5" start="0" length="0">
    <dxf>
      <border outline="0">
        <right/>
      </border>
    </dxf>
  </rfmt>
  <rcc rId="3246" sId="4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5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3247" sId="4" odxf="1" dxf="1" numFmtId="4">
    <oc r="E125">
      <v>4</v>
    </oc>
    <nc r="E125">
      <f>2.5</f>
    </nc>
    <odxf>
      <font>
        <name val="Times New Roman"/>
        <scheme val="none"/>
      </font>
      <numFmt numFmtId="0" formatCode="General"/>
      <alignment wrapText="1" readingOrder="0"/>
    </odxf>
    <ndxf>
      <font>
        <sz val="10"/>
        <color auto="1"/>
        <name val="Arial Cyr"/>
        <scheme val="none"/>
      </font>
      <numFmt numFmtId="2" formatCode="0.00"/>
      <alignment wrapText="0" readingOrder="0"/>
    </ndxf>
  </rcc>
  <rcc rId="3248" sId="4" odxf="1" dxf="1" numFmtId="4">
    <oc r="F125">
      <v>1</v>
    </oc>
    <nc r="F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9" sId="4" odxf="1" dxf="1" numFmtId="4">
    <oc r="G125">
      <v>4</v>
    </oc>
    <nc r="G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0" sId="4" odxf="1" dxf="1" numFmtId="4">
    <oc r="J125">
      <v>2</v>
    </oc>
    <nc r="J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1" sId="4" odxf="1" dxf="1" numFmtId="4">
    <oc r="K125">
      <v>7.5</v>
    </oc>
    <nc r="K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6" start="0" length="0">
    <dxf>
      <border outline="0">
        <right/>
      </border>
    </dxf>
  </rfmt>
  <rcc rId="3252" sId="4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53" sId="4" odxf="1" dxf="1" numFmtId="4">
    <oc r="D126">
      <v>6</v>
    </oc>
    <nc r="D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4" sId="4" odxf="1" dxf="1" numFmtId="4">
    <oc r="E126">
      <v>86.9</v>
    </oc>
    <nc r="E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5" sId="4" odxf="1" dxf="1" numFmtId="4">
    <oc r="F126">
      <v>5</v>
    </oc>
    <nc r="F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6" sId="4" odxf="1" dxf="1" numFmtId="4">
    <oc r="G126">
      <v>82.4</v>
    </oc>
    <nc r="G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7" sId="4" odxf="1" dxf="1" numFmtId="4">
    <oc r="J126">
      <v>6</v>
    </oc>
    <nc r="J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8" sId="4" odxf="1" dxf="1" numFmtId="4">
    <oc r="K126">
      <v>100.9</v>
    </oc>
    <nc r="K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7" start="0" length="0">
    <dxf>
      <border outline="0">
        <right/>
      </border>
    </dxf>
  </rfmt>
  <rcc rId="3259" sId="4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fmt sheetId="4" sqref="D127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3260" sId="4" odxf="1" dxf="1" numFmtId="4">
    <oc r="E127">
      <v>7</v>
    </oc>
    <nc r="E127">
      <f>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G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K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B128" start="0" length="0">
    <dxf>
      <border outline="0">
        <right/>
      </border>
    </dxf>
  </rfmt>
  <rcc rId="3261" sId="4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E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F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G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K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qref="B129" start="0" length="0">
    <dxf>
      <border outline="0">
        <right/>
      </border>
    </dxf>
  </rfmt>
  <rcc rId="3262" sId="4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63" sId="4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3264" sId="4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3265" sId="4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3266" sId="4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3267" sId="4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8" sId="4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9" sId="4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3270" sId="4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3271" sId="4">
    <oc r="L129">
      <f>L117+L118+L119+L120+L121+L122+L123+L124+L125+L126+L127+L128</f>
    </oc>
    <nc r="L129"/>
  </rcc>
  <rcc rId="3272" sId="4">
    <oc r="M129">
      <f>M117+M118+M119+M120+M121+M122+M123+M124+M125+M126+M127+M128</f>
    </oc>
    <nc r="M129"/>
  </rcc>
  <rcc rId="3273" sId="4">
    <oc r="N129">
      <f>N117+N118+N119+N120+N121+N122+N123+N124+N125+N126+N127+N128</f>
    </oc>
    <nc r="N129"/>
  </rcc>
  <rcc rId="3274" sId="4">
    <oc r="O129">
      <f>O117+O118+O119+O120+O121+O122+O123+O124+O125+O126+O127+O128</f>
    </oc>
    <nc r="O129"/>
  </rcc>
  <rcc rId="3275" sId="4">
    <oc r="P129">
      <f>P117+P118+P119+P120+P121+P122+P123+P124+P125+P126+P127+P128</f>
    </oc>
    <nc r="P129"/>
  </rcc>
  <rcc rId="3276" sId="4">
    <oc r="Q129">
      <f>Q117+Q118+Q119+Q120+Q121+Q122+Q123+Q124+Q125+Q126+Q127+Q128</f>
    </oc>
    <nc r="Q129"/>
  </rcc>
  <rfmt sheetId="4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4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3277" sId="4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3278" sId="4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79" sId="4" odxf="1" dxf="1">
    <oc r="E130">
      <f>E30+E38+E52+E63+E70+E78+E91+E102+E115+E129</f>
    </oc>
    <nc r="E130"/>
    <odxf>
      <font>
        <b/>
      </font>
    </odxf>
    <ndxf>
      <font>
        <b val="0"/>
        <sz val="10"/>
        <color auto="1"/>
        <name val="Arial Cyr"/>
        <scheme val="none"/>
      </font>
    </ndxf>
  </rcc>
  <rcc rId="3280" sId="4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1" sId="4" odxf="1" dxf="1">
    <oc r="G130">
      <f>G30+G38+G52+G63+G70+G78+G91+G102+G115+G129</f>
    </oc>
    <nc r="G130"/>
    <odxf>
      <font>
        <b/>
      </font>
    </odxf>
    <ndxf>
      <font>
        <b val="0"/>
        <sz val="10"/>
        <color auto="1"/>
        <name val="Arial Cyr"/>
        <scheme val="none"/>
      </font>
    </ndxf>
  </rcc>
  <rcc rId="3282" sId="4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3283" sId="4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alignment horizontal="general" vertical="bottom" readingOrder="0"/>
    </ndxf>
  </rcc>
  <rcc rId="3284" sId="4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5" sId="4" odxf="1" dxf="1">
    <oc r="K130">
      <f>K30+K38+K52+K63+K70+K78+K91+K102+K115+K129</f>
    </oc>
    <nc r="K130"/>
    <odxf>
      <font>
        <b/>
      </font>
    </odxf>
    <ndxf>
      <font>
        <b val="0"/>
        <sz val="10"/>
        <color auto="1"/>
        <name val="Arial Cyr"/>
        <scheme val="none"/>
      </font>
    </ndxf>
  </rcc>
  <rcc rId="3286" sId="4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7" sId="4" odxf="1" dxf="1">
    <oc r="M130">
      <f>M30+M38+M52+M63+M70+M78+M91+M102+M115+M129</f>
    </oc>
    <nc r="M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88" sId="4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9" sId="4" odxf="1" dxf="1">
    <oc r="O130">
      <f>O30+O38+O52+O63+O70+O78+O91+O102+O115+O129</f>
    </oc>
    <nc r="O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0" sId="4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91" sId="4" odxf="1" dxf="1">
    <oc r="Q130">
      <f>Q30+Q38+Q52+Q63+Q70+Q78+Q91+Q102+Q115+Q129</f>
    </oc>
    <nc r="Q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2" sId="4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3293" sId="4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94" sId="4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3295" sId="4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6" sId="4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7" sId="4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8" sId="4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9" sId="4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0" sId="4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1" sId="4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2" sId="4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3" sId="4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4" sId="4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5" sId="4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6" sId="4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7" sId="4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8" sId="4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4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09" sId="4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0" sId="4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1" sId="4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2" sId="4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3" sId="4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4" sId="4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5" sId="4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16" sId="4" odxf="1" dxf="1" numFmtId="4">
    <oc r="J134">
      <v>826</v>
    </oc>
    <nc r="J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7" sId="4" odxf="1" dxf="1" numFmtId="4">
    <oc r="K134">
      <v>4494.2299999999996</v>
    </oc>
    <nc r="K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8" sId="4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9" sId="4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0" sId="4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1" sId="4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2" sId="4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3" sId="4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4" sId="4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5" sId="4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26" sId="4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7" sId="4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8" sId="4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9" sId="4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0" sId="4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1" sId="4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2" sId="4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33" sId="4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34" sId="4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5" sId="4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6" sId="4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7" sId="4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8" sId="4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9" sId="4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0" sId="4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1" sId="4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2" sId="4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3" sId="4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4" sId="4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5" sId="4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6" sId="4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7" sId="4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8" sId="4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9" sId="4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0" sId="4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1" sId="4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2" sId="4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3" sId="4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54" sId="4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55" sId="4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6" sId="4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7" sId="4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8" sId="4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9" sId="4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0" sId="4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1" sId="4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62" sId="4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3" sId="4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4" sId="4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5" sId="4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6" sId="4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7" sId="4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8" sId="4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9" sId="4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0" sId="4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1" sId="4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2" sId="4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3" sId="4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4" sId="4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5" sId="4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6" sId="4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77" sId="4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8" sId="4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9" sId="4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0" sId="4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1" sId="4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2" sId="4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3" sId="4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84" sId="4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85" sId="4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6" sId="4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7" sId="4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8" sId="4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9" sId="4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0" sId="4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1" sId="4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2" sId="4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3" sId="4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4" sId="4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5" sId="4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6" sId="4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7" sId="4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8" sId="4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9" sId="4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0" sId="4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1" sId="4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2" sId="4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3" sId="4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4" sId="4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05" sId="4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6" sId="4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7" sId="4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08" sId="4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9" sId="4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0" sId="4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1" sId="4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2" sId="4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3" sId="4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14" sId="4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5" sId="4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6" sId="4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7" sId="4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8" sId="4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19" sId="4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0" sId="4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1" sId="4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2" sId="4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3" sId="4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4" sId="4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25" sId="4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26" sId="4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7" sId="4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8" sId="4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9" sId="4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0" sId="4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1" sId="4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32" sId="4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3" sId="4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4" sId="4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35" sId="4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6" sId="4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7" sId="4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8" sId="4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9" sId="4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0" sId="4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1" sId="4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2" sId="4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3" sId="4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4" sId="4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5" sId="4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6" sId="4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7" sId="4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8" sId="4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9" sId="4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0" sId="4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1" sId="4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2" sId="4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3" sId="4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4" sId="4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55" sId="4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6" sId="4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7" sId="4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8" sId="4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9" sId="4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0" sId="4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1" sId="4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2" sId="4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3" sId="4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4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4" sId="4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5" sId="4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6" sId="4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7" sId="4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8" sId="4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9" sId="4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0" sId="4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1" sId="4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2" sId="4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3" sId="4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4" sId="4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5" sId="4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6" sId="4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7" sId="4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8" sId="4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9" sId="4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0" sId="4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1" sId="4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2" sId="4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3" sId="4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4" sId="4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5" sId="4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6" sId="4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7" sId="4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8" sId="4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9" sId="4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0" sId="4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1" sId="4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2" sId="4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3" sId="4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4" sId="4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5" sId="4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6" sId="4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7" sId="4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8" sId="4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9" sId="4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0" sId="4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1" sId="4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2" sId="4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3" sId="4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4" sId="4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5" sId="4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6" sId="4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7" sId="4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8" sId="4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9" sId="4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0" sId="4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1" sId="4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2" sId="4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3" sId="4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4" sId="4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5" sId="4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6" sId="4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7" sId="4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8" sId="4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9" sId="4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0" sId="4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1" sId="4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2" sId="4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3" sId="4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4" sId="4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5" sId="4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6" sId="4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7" sId="4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8" sId="4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9" sId="4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0" sId="4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1" sId="4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2" sId="4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3" sId="4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4" sId="4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5" sId="4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6" sId="4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7" sId="4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8" sId="4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9" sId="4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0" sId="4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1" sId="4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2" sId="4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3" sId="4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4" sId="4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5" sId="4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6" sId="4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7" sId="4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8" sId="4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9" sId="4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0" sId="4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1" sId="4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2" sId="4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3" sId="4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4" sId="4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5" sId="4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6" sId="4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7" sId="4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8" sId="4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9" sId="4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0" sId="4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1" sId="4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2" sId="4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3" sId="4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4" sId="4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5" sId="4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6" sId="4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7" sId="4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8" sId="4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9" sId="4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0" sId="4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1" sId="4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2" sId="4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3" sId="4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4" sId="4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5" sId="4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6" sId="4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7" sId="4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8" sId="4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9" sId="4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0" sId="4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1" sId="4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2" sId="4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3" sId="4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4" sId="4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5" sId="4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6" sId="4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7" sId="4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8" sId="4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9" sId="4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0" sId="4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1" sId="4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2" sId="4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3" sId="4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4" sId="4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5" sId="4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6" sId="4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7" sId="4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8" sId="4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9" sId="4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0" sId="4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1" sId="4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2" sId="4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3" sId="4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4" sId="4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5" sId="4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6" sId="4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7" sId="4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8" sId="4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9" sId="4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0" sId="4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1" sId="4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2" sId="4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3" sId="4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4" sId="4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5" sId="4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6" sId="4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7" sId="4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8" sId="4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9" sId="4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0" sId="4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1" sId="4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2" sId="4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3" sId="4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4" sId="4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5" sId="4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6" sId="4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7" sId="4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8" sId="4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9" sId="4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0" sId="4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1" sId="4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2" sId="4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3" sId="4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4" sId="4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5" sId="4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6" sId="4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7" sId="4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8" sId="4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9" sId="4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0" sId="4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1" sId="4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2" sId="4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3" sId="4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4" sId="4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5" sId="4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6" sId="4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7" sId="4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8" sId="4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9" sId="4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0" sId="4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1" sId="4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2" sId="4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3" sId="4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4" sId="4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5" sId="4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6" sId="4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7" sId="4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8" sId="4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9" sId="4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0" sId="4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1" sId="4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2" sId="4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3" sId="4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4" sId="4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5" sId="4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6" sId="4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7" sId="4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8" sId="4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9" sId="4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0" sId="4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1" sId="4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2" sId="4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3" sId="4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4" sId="4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5" sId="4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6" sId="4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7" sId="4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8" sId="4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9" sId="4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0" sId="4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1" sId="4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2" sId="4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3" sId="4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84" sId="4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5" sId="4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6" sId="4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7" sId="4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8" sId="4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9" sId="4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0" sId="4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1" sId="4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2" sId="4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3" sId="4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4" sId="4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5" sId="4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6" sId="4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7" sId="4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4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8" sId="4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9" sId="4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0" sId="4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1" sId="4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2" sId="4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3" sId="4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04" sId="4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5" sId="4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6" sId="4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7" sId="4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8" sId="4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9" sId="4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0" sId="4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1" sId="4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2" sId="4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13" sId="4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4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4" sId="4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5" sId="4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6" sId="4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7" sId="4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8" sId="4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9" sId="4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0" sId="4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1" sId="4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2" sId="4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3" sId="4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4" sId="4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5" sId="4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6" sId="4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7" sId="4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8" sId="4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9" sId="4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30" sId="4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1" sId="4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2" sId="4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3" sId="4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4" sId="4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5" sId="4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6" sId="4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7" sId="4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38" sId="4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3739" sId="4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0" sId="4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1" sId="4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2" sId="4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3" sId="4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4" sId="4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5" sId="4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6" sId="4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47" sId="4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4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8" sId="4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9" sId="4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0" sId="4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1" sId="4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2" sId="4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3" sId="4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4" sId="4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5" sId="4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6" sId="4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7" sId="4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8" sId="4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9" sId="4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0" sId="4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1" sId="4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2" sId="4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3" sId="4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4" sId="4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5" sId="4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6" sId="4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7" sId="4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8" sId="4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9" sId="4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0" sId="4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1" sId="4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2" sId="4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3" sId="4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4" sId="4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5" sId="4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6" sId="4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7" sId="4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8" sId="4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79" sId="4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0" sId="4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1" sId="4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2" sId="4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3" sId="4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4" sId="4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5" sId="4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6" sId="4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7" sId="4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8" sId="4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9" sId="4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0" sId="4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1" sId="4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2" sId="4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3" sId="4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4" sId="4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5" sId="4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6" sId="4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7" sId="4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8" sId="4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99" sId="4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0" sId="4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1" sId="4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2" sId="4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3" sId="4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4" sId="4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5" sId="4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6" sId="4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7" sId="4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8" sId="4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9" sId="4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10" sId="4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1" sId="4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2" sId="4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3" sId="4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4" sId="4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5" sId="4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6" sId="4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7" sId="4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4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3818" sId="4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9" sId="4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0" sId="4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1" sId="4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2" sId="4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3" sId="4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4" sId="4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5" sId="4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6" sId="4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7" sId="4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8" sId="4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9" sId="4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0" sId="4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1" sId="4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2" sId="4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3" sId="4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4" sId="4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3835" sId="4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6" sId="4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7" sId="4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8" sId="4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9" sId="4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0" sId="4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1" sId="4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2" sId="4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3" sId="4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4" sId="4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5" sId="4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6" sId="4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7" sId="4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8" sId="4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G250" start="0" length="0">
    <dxf>
      <numFmt numFmtId="4" formatCode="#,##0.00"/>
    </dxf>
  </rfmt>
  <rcc rId="3849" sId="4">
    <nc r="B251" t="inlineStr">
      <is>
        <t>* отчет не учитывает заявки потребителей максимальной присоединенной мощностью более 670 кВт</t>
      </is>
    </nc>
  </rcc>
  <rcc rId="3850" sId="4" odxf="1">
    <nc r="I252" t="inlineStr">
      <is>
        <t>Расторгнутые договора</t>
      </is>
    </nc>
    <odxf/>
  </rcc>
  <rfmt sheetId="4" sqref="F253" start="0" length="0">
    <dxf/>
  </rfmt>
  <rfmt sheetId="4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4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12" start="0" length="0">
    <dxf/>
  </rfmt>
  <rfmt sheetId="3" sqref="E12" start="0" length="0">
    <dxf/>
  </rfmt>
  <rfmt sheetId="3" sqref="F12" start="0" length="0">
    <dxf/>
  </rfmt>
  <rfmt sheetId="3" sqref="G12" start="0" length="0">
    <dxf/>
  </rfmt>
  <rfmt sheetId="3" sqref="H12" start="0" length="0">
    <dxf/>
  </rfmt>
  <rfmt sheetId="3" sqref="I12" start="0" length="0">
    <dxf/>
  </rfmt>
  <rfmt sheetId="3" sqref="J12" start="0" length="0">
    <dxf/>
  </rfmt>
  <rfmt sheetId="3" sqref="K12" start="0" length="0">
    <dxf/>
  </rfmt>
  <rcc rId="3851" sId="3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3" sqref="D16" start="0" length="0">
    <dxf/>
  </rfmt>
  <rfmt sheetId="3" sqref="E16" start="0" length="0">
    <dxf/>
  </rfmt>
  <rfmt sheetId="3" sqref="F16" start="0" length="0">
    <dxf/>
  </rfmt>
  <rfmt sheetId="3" sqref="G16" start="0" length="0">
    <dxf/>
  </rfmt>
  <rfmt sheetId="3" sqref="H16" start="0" length="0">
    <dxf/>
  </rfmt>
  <rfmt sheetId="3" sqref="I16" start="0" length="0">
    <dxf/>
  </rfmt>
  <rfmt sheetId="3" sqref="J16" start="0" length="0">
    <dxf/>
  </rfmt>
  <rfmt sheetId="3" sqref="K16" start="0" length="0">
    <dxf/>
  </rfmt>
  <rfmt sheetId="3" sqref="F19" start="0" length="0">
    <dxf/>
  </rfmt>
  <rfmt sheetId="3" sqref="H19" start="0" length="0">
    <dxf/>
  </rfmt>
  <rfmt sheetId="3" sqref="J19" start="0" length="0">
    <dxf/>
  </rfmt>
  <rfmt sheetId="3" sqref="D20" start="0" length="0">
    <dxf/>
  </rfmt>
  <rfmt sheetId="3" sqref="F20" start="0" length="0">
    <dxf/>
  </rfmt>
  <rfmt sheetId="3" sqref="H20" start="0" length="0">
    <dxf/>
  </rfmt>
  <rfmt sheetId="3" sqref="J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cc rId="3852" sId="3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3853" sId="3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54" sId="3" odxf="1" dxf="1" numFmtId="4">
    <oc r="D23">
      <v>3</v>
    </oc>
    <nc r="D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5" sId="3" odxf="1" dxf="1" numFmtId="4">
    <oc r="E23">
      <v>230</v>
    </oc>
    <nc r="E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6" sId="3" odxf="1" dxf="1" numFmtId="4">
    <oc r="F23">
      <v>3</v>
    </oc>
    <nc r="F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7" sId="3" odxf="1" dxf="1" numFmtId="4">
    <oc r="G23">
      <v>230</v>
    </oc>
    <nc r="G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fmt sheetId="3" s="1" sqref="H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58" sId="3" odxf="1" dxf="1" numFmtId="4">
    <oc r="J23">
      <v>4</v>
    </oc>
    <nc r="J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9" sId="3" odxf="1" dxf="1" numFmtId="4">
    <oc r="K23">
      <v>239</v>
    </oc>
    <nc r="K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60" sId="3" odxf="1" dxf="1">
    <nc r="L23">
      <v>0</v>
    </nc>
    <odxf>
      <numFmt numFmtId="2" formatCode="0.00"/>
    </odxf>
    <ndxf>
      <numFmt numFmtId="0" formatCode="General"/>
    </ndxf>
  </rcc>
  <rcc rId="3861" sId="3">
    <nc r="M23">
      <v>0</v>
    </nc>
  </rcc>
  <rcc rId="3862" sId="3">
    <nc r="N23">
      <v>0</v>
    </nc>
  </rcc>
  <rcc rId="3863" sId="3">
    <nc r="O23">
      <v>0</v>
    </nc>
  </rcc>
  <rcc rId="3864" sId="3">
    <nc r="P23">
      <v>0</v>
    </nc>
  </rcc>
  <rcc rId="3865" sId="3">
    <nc r="Q23">
      <v>0</v>
    </nc>
  </rcc>
  <rcc rId="3866" sId="3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67" sId="3" odxf="1" dxf="1" numFmtId="4">
    <oc r="D24">
      <v>0</v>
    </oc>
    <nc r="D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8" sId="3" odxf="1" dxf="1" numFmtId="4">
    <oc r="E24">
      <v>0</v>
    </oc>
    <nc r="E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9" sId="3" odxf="1" dxf="1" numFmtId="4">
    <oc r="F24">
      <v>0</v>
    </oc>
    <nc r="F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0" sId="3" odxf="1" dxf="1" numFmtId="4">
    <oc r="G24">
      <v>0</v>
    </oc>
    <nc r="G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71" sId="3" odxf="1" dxf="1" numFmtId="4">
    <oc r="J24">
      <v>0</v>
    </oc>
    <nc r="J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2" sId="3" odxf="1" dxf="1" numFmtId="4">
    <oc r="K24">
      <v>0</v>
    </oc>
    <nc r="K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3" sId="3">
    <nc r="L24">
      <v>0</v>
    </nc>
  </rcc>
  <rcc rId="3874" sId="3">
    <nc r="M24">
      <v>0</v>
    </nc>
  </rcc>
  <rcc rId="3875" sId="3">
    <nc r="N24">
      <v>0</v>
    </nc>
  </rcc>
  <rcc rId="3876" sId="3">
    <nc r="O24">
      <v>0</v>
    </nc>
  </rcc>
  <rcc rId="3877" sId="3">
    <nc r="P24">
      <v>0</v>
    </nc>
  </rcc>
  <rcc rId="3878" sId="3">
    <nc r="Q24">
      <v>0</v>
    </nc>
  </rcc>
  <rcc rId="3879" sId="3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80" sId="3" odxf="1" dxf="1" numFmtId="4">
    <oc r="D25">
      <v>1</v>
    </oc>
    <nc r="D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1" sId="3" odxf="1" dxf="1" numFmtId="4">
    <oc r="E25">
      <v>450</v>
    </oc>
    <nc r="E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2" sId="3" odxf="1" dxf="1" numFmtId="4">
    <oc r="F25">
      <v>1</v>
    </oc>
    <nc r="F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3" sId="3" odxf="1" dxf="1" numFmtId="4">
    <oc r="G25">
      <v>450</v>
    </oc>
    <nc r="G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84" sId="3" odxf="1" dxf="1" numFmtId="4">
    <oc r="J25">
      <v>0</v>
    </oc>
    <nc r="J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5" sId="3" odxf="1" dxf="1" numFmtId="4">
    <oc r="K25">
      <v>0</v>
    </oc>
    <nc r="K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6" sId="3">
    <nc r="L25">
      <v>0</v>
    </nc>
  </rcc>
  <rcc rId="3887" sId="3">
    <nc r="M25">
      <v>0</v>
    </nc>
  </rcc>
  <rcc rId="3888" sId="3">
    <nc r="N25">
      <v>0</v>
    </nc>
  </rcc>
  <rcc rId="3889" sId="3">
    <nc r="O25">
      <v>0</v>
    </nc>
  </rcc>
  <rcc rId="3890" sId="3">
    <nc r="P25">
      <v>0</v>
    </nc>
  </rcc>
  <rcc rId="3891" sId="3">
    <nc r="Q25">
      <v>0</v>
    </nc>
  </rcc>
  <rcc rId="3892" sId="3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93" sId="3" odxf="1" dxf="1" numFmtId="4">
    <oc r="D26">
      <v>0</v>
    </oc>
    <nc r="D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4" sId="3" odxf="1" dxf="1" numFmtId="4">
    <oc r="E26">
      <v>0</v>
    </oc>
    <nc r="E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5" sId="3" odxf="1" dxf="1" numFmtId="4">
    <oc r="F26">
      <v>0</v>
    </oc>
    <nc r="F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6" sId="3" odxf="1" dxf="1" numFmtId="4">
    <oc r="G26">
      <v>0</v>
    </oc>
    <nc r="G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6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6" start="0" length="0">
    <dxf>
      <font>
        <sz val="11"/>
        <color auto="1"/>
        <name val="Calibri"/>
        <scheme val="minor"/>
      </font>
      <alignment horizontal="general" vertical="bottom" readingOrder="0"/>
    </dxf>
  </rfmt>
  <rcc rId="3897" sId="3" odxf="1" dxf="1" numFmtId="4">
    <oc r="J26">
      <v>0</v>
    </oc>
    <nc r="J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8" sId="3" odxf="1" dxf="1" numFmtId="4">
    <oc r="K26">
      <v>0</v>
    </oc>
    <nc r="K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9" sId="3">
    <nc r="L26">
      <v>0</v>
    </nc>
  </rcc>
  <rcc rId="3900" sId="3">
    <nc r="M26">
      <v>0</v>
    </nc>
  </rcc>
  <rcc rId="3901" sId="3">
    <nc r="N26">
      <v>0</v>
    </nc>
  </rcc>
  <rcc rId="3902" sId="3">
    <nc r="O26">
      <v>0</v>
    </nc>
  </rcc>
  <rcc rId="3903" sId="3">
    <nc r="P26">
      <v>0</v>
    </nc>
  </rcc>
  <rcc rId="3904" sId="3">
    <nc r="Q26">
      <v>0</v>
    </nc>
  </rcc>
  <rcc rId="3905" sId="3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06" sId="3" odxf="1" dxf="1" numFmtId="4">
    <oc r="D27">
      <v>0</v>
    </oc>
    <nc r="D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7" sId="3" odxf="1" dxf="1" numFmtId="4">
    <oc r="E27">
      <v>0</v>
    </oc>
    <nc r="E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8" sId="3" odxf="1" dxf="1" numFmtId="4">
    <oc r="F27">
      <v>0</v>
    </oc>
    <nc r="F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9" sId="3" odxf="1" dxf="1" numFmtId="4">
    <oc r="G27">
      <v>0</v>
    </oc>
    <nc r="G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7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7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10" sId="3" odxf="1" dxf="1" numFmtId="4">
    <oc r="J27">
      <v>0</v>
    </oc>
    <nc r="J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1" sId="3" odxf="1" dxf="1" numFmtId="4">
    <oc r="K27">
      <v>0</v>
    </oc>
    <nc r="K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2" sId="3">
    <nc r="L27">
      <v>0</v>
    </nc>
  </rcc>
  <rcc rId="3913" sId="3">
    <nc r="M27">
      <v>0</v>
    </nc>
  </rcc>
  <rcc rId="3914" sId="3">
    <nc r="N27">
      <v>0</v>
    </nc>
  </rcc>
  <rcc rId="3915" sId="3">
    <nc r="O27">
      <v>0</v>
    </nc>
  </rcc>
  <rcc rId="3916" sId="3">
    <nc r="P27">
      <v>0</v>
    </nc>
  </rcc>
  <rcc rId="3917" sId="3">
    <nc r="Q27">
      <v>0</v>
    </nc>
  </rcc>
  <rfmt sheetId="3" sqref="A28" start="0" length="0">
    <dxf/>
  </rfmt>
  <rfmt sheetId="3" sqref="B28" start="0" length="0">
    <dxf/>
  </rfmt>
  <rcc rId="3918" sId="3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19" sId="3" odxf="1" dxf="1" numFmtId="4">
    <oc r="D28">
      <v>1</v>
    </oc>
    <nc r="D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0" sId="3" odxf="1" dxf="1" numFmtId="4">
    <oc r="E28">
      <v>15</v>
    </oc>
    <nc r="E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1" sId="3" odxf="1" dxf="1" numFmtId="4">
    <oc r="F28">
      <v>1</v>
    </oc>
    <nc r="F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2" sId="3" odxf="1" dxf="1" numFmtId="4">
    <oc r="G28">
      <v>15</v>
    </oc>
    <nc r="G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8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8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23" sId="3" odxf="1" dxf="1" numFmtId="4">
    <oc r="J28">
      <v>0</v>
    </oc>
    <nc r="J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4" sId="3" odxf="1" dxf="1" numFmtId="4">
    <oc r="K28">
      <v>0</v>
    </oc>
    <nc r="K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5" sId="3" odxf="1" dxf="1">
    <nc r="L28">
      <v>0</v>
    </nc>
    <odxf/>
    <ndxf/>
  </rcc>
  <rcc rId="3926" sId="3" odxf="1" dxf="1">
    <nc r="M28">
      <v>0</v>
    </nc>
    <odxf/>
    <ndxf/>
  </rcc>
  <rcc rId="3927" sId="3" odxf="1" dxf="1">
    <nc r="N28">
      <v>0</v>
    </nc>
    <odxf/>
    <ndxf/>
  </rcc>
  <rcc rId="3928" sId="3" odxf="1" dxf="1">
    <nc r="O28">
      <v>0</v>
    </nc>
    <odxf/>
    <ndxf/>
  </rcc>
  <rcc rId="3929" sId="3" odxf="1" dxf="1">
    <nc r="P28">
      <v>0</v>
    </nc>
    <odxf/>
    <ndxf/>
  </rcc>
  <rcc rId="3930" sId="3" odxf="1" dxf="1">
    <nc r="Q28">
      <v>0</v>
    </nc>
    <odxf/>
    <ndxf/>
  </rcc>
  <rfmt sheetId="3" sqref="A29" start="0" length="0">
    <dxf/>
  </rfmt>
  <rfmt sheetId="3" sqref="B29" start="0" length="0">
    <dxf/>
  </rfmt>
  <rcc rId="3931" sId="3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32" sId="3" odxf="1" dxf="1">
    <oc r="D29">
      <v>6</v>
    </oc>
    <nc r="D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3" sId="3" odxf="1" dxf="1">
    <oc r="E29">
      <v>795</v>
    </oc>
    <nc r="E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4" sId="3" odxf="1" dxf="1">
    <oc r="F29">
      <v>6</v>
    </oc>
    <nc r="F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5" sId="3" odxf="1" dxf="1">
    <oc r="G29">
      <v>795</v>
    </oc>
    <nc r="G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fmt sheetId="3" sqref="H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fmt sheetId="3" sqref="I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cc rId="3936" sId="3" odxf="1" dxf="1">
    <oc r="J29">
      <v>6</v>
    </oc>
    <nc r="J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7" sId="3" odxf="1" dxf="1">
    <oc r="K29">
      <v>100.1</v>
    </oc>
    <nc r="K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8" sId="3" odxf="1" dxf="1">
    <nc r="L29">
      <f>#REF!+L23+L24+L25+L26+L27+L28</f>
    </nc>
    <odxf/>
    <ndxf/>
  </rcc>
  <rcc rId="3939" sId="3" odxf="1" dxf="1">
    <nc r="M29">
      <f>#REF!+M23+M24+M25+M26+M27+M28</f>
    </nc>
    <odxf/>
    <ndxf/>
  </rcc>
  <rcc rId="3940" sId="3" odxf="1" dxf="1">
    <nc r="N29">
      <f>#REF!+N23+N24+N25+N26+N27+N28</f>
    </nc>
    <odxf/>
    <ndxf/>
  </rcc>
  <rcc rId="3941" sId="3" odxf="1" dxf="1">
    <nc r="O29">
      <f>#REF!+O23+O24+O25+O26+O27+O28</f>
    </nc>
    <odxf/>
    <ndxf/>
  </rcc>
  <rcc rId="3942" sId="3" odxf="1" dxf="1">
    <nc r="P29">
      <f>#REF!+P23+P24+P25+P26+P27+P28</f>
    </nc>
    <odxf/>
    <ndxf/>
  </rcc>
  <rcc rId="3943" sId="3" odxf="1" dxf="1">
    <nc r="Q29">
      <f>#REF!+Q23+Q24+Q25+Q26+Q27+Q28</f>
    </nc>
    <odxf/>
    <ndxf/>
  </rcc>
  <rfmt sheetId="3" sqref="A30" start="0" length="0">
    <dxf/>
  </rfmt>
  <rfmt sheetId="3" sqref="B30" start="0" length="0">
    <dxf/>
  </rfmt>
  <rcc rId="3944" sId="3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945" sId="3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3946" sId="3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3947" sId="3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3948" sId="3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3949" sId="3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0" sId="3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1" sId="3" odxf="1" dxf="1">
    <oc r="J30">
      <f>J23+J24+J25+J26+J27+J28+J29</f>
    </oc>
    <nc r="J30"/>
    <odxf>
      <numFmt numFmtId="0" formatCode="General"/>
    </odxf>
    <ndxf>
      <numFmt numFmtId="2" formatCode="0.00"/>
    </ndxf>
  </rcc>
  <rcc rId="3952" sId="3" odxf="1" dxf="1">
    <oc r="K30">
      <f>K23+K24+K25+K26+K27+K28+K29</f>
    </oc>
    <nc r="K30"/>
    <odxf>
      <numFmt numFmtId="0" formatCode="General"/>
    </odxf>
    <ndxf>
      <numFmt numFmtId="2" formatCode="0.00"/>
    </ndxf>
  </rcc>
  <rcc rId="3953" sId="3" odxf="1" dxf="1">
    <oc r="L30">
      <f>L23+L24+L25+L26+L27+L28+L29</f>
    </oc>
    <nc r="L30">
      <v>0</v>
    </nc>
    <odxf/>
    <ndxf/>
  </rcc>
  <rcc rId="3954" sId="3" odxf="1" dxf="1">
    <oc r="M30">
      <f>M23+M24+M25+M26+M27+M28+M29</f>
    </oc>
    <nc r="M30">
      <v>0</v>
    </nc>
    <odxf/>
    <ndxf/>
  </rcc>
  <rcc rId="3955" sId="3" odxf="1" dxf="1">
    <oc r="N30">
      <f>N23+N24+N25+N26+N27+N28+N29</f>
    </oc>
    <nc r="N30">
      <v>0</v>
    </nc>
    <odxf/>
    <ndxf/>
  </rcc>
  <rcc rId="3956" sId="3" odxf="1" dxf="1">
    <oc r="O30">
      <f>O23+O24+O25+O26+O27+O28+O29</f>
    </oc>
    <nc r="O30">
      <v>0</v>
    </nc>
    <odxf/>
    <ndxf/>
  </rcc>
  <rcc rId="3957" sId="3" odxf="1" dxf="1">
    <oc r="P30">
      <f>P23+P24+P25+P26+P27+P28+P29</f>
    </oc>
    <nc r="P30">
      <v>0</v>
    </nc>
    <odxf/>
    <ndxf/>
  </rcc>
  <rcc rId="3958" sId="3" odxf="1" dxf="1">
    <oc r="Q30">
      <f>Q23+Q24+Q25+Q26+Q27+Q28+Q29</f>
    </oc>
    <nc r="Q30">
      <v>0</v>
    </nc>
    <odxf/>
    <ndxf/>
  </rcc>
  <rfmt sheetId="3" sqref="A31" start="0" length="0">
    <dxf/>
  </rfmt>
  <rfmt sheetId="3" sqref="B31" start="0" length="0">
    <dxf/>
  </rfmt>
  <rcc rId="3959" sId="3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1" start="0" length="0">
    <dxf>
      <numFmt numFmtId="2" formatCode="0.00"/>
    </dxf>
  </rfmt>
  <rfmt sheetId="3" sqref="F31" start="0" length="0">
    <dxf>
      <numFmt numFmtId="2" formatCode="0.00"/>
    </dxf>
  </rfmt>
  <rfmt sheetId="3" sqref="G31" start="0" length="0">
    <dxf>
      <numFmt numFmtId="2" formatCode="0.00"/>
    </dxf>
  </rfmt>
  <rfmt sheetId="3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1" start="0" length="0">
    <dxf>
      <numFmt numFmtId="2" formatCode="0.00"/>
    </dxf>
  </rfmt>
  <rfmt sheetId="3" sqref="K31" start="0" length="0">
    <dxf>
      <numFmt numFmtId="2" formatCode="0.00"/>
    </dxf>
  </rfmt>
  <rcc rId="3960" sId="3" odxf="1" dxf="1">
    <nc r="L31">
      <v>0</v>
    </nc>
    <odxf/>
    <ndxf/>
  </rcc>
  <rcc rId="3961" sId="3" odxf="1" dxf="1">
    <nc r="M31">
      <v>0</v>
    </nc>
    <odxf/>
    <ndxf/>
  </rcc>
  <rcc rId="3962" sId="3" odxf="1" dxf="1">
    <nc r="N31">
      <v>0</v>
    </nc>
    <odxf/>
    <ndxf/>
  </rcc>
  <rcc rId="3963" sId="3" odxf="1" dxf="1">
    <nc r="O31">
      <v>0</v>
    </nc>
    <odxf/>
    <ndxf/>
  </rcc>
  <rcc rId="3964" sId="3" odxf="1" dxf="1">
    <nc r="P31">
      <v>0</v>
    </nc>
    <odxf/>
    <ndxf/>
  </rcc>
  <rcc rId="3965" sId="3" odxf="1" dxf="1">
    <nc r="Q31">
      <v>0</v>
    </nc>
    <odxf/>
    <ndxf/>
  </rcc>
  <rfmt sheetId="3" sqref="A32" start="0" length="0">
    <dxf/>
  </rfmt>
  <rfmt sheetId="3" sqref="B32" start="0" length="0">
    <dxf>
      <numFmt numFmtId="0" formatCode="General"/>
    </dxf>
  </rfmt>
  <rcc rId="3966" sId="3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67" sId="3" odxf="1" dxf="1" numFmtId="4">
    <oc r="D32">
      <v>7</v>
    </oc>
    <nc r="D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8" sId="3" odxf="1" dxf="1" numFmtId="4">
    <oc r="E32">
      <v>1277.5999999999999</v>
    </oc>
    <nc r="E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9" sId="3" odxf="1" dxf="1" numFmtId="4">
    <oc r="F32">
      <v>7</v>
    </oc>
    <nc r="F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0" sId="3" odxf="1" dxf="1" numFmtId="4">
    <oc r="G32">
      <v>1277.5999999999999</v>
    </oc>
    <nc r="G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71" sId="3" odxf="1" dxf="1" numFmtId="4">
    <oc r="J32">
      <v>5</v>
    </oc>
    <nc r="J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2" sId="3" odxf="1" dxf="1" numFmtId="4">
    <oc r="K32">
      <v>530</v>
    </oc>
    <nc r="K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3" sId="3" odxf="1" dxf="1">
    <nc r="L32">
      <v>0</v>
    </nc>
    <odxf>
      <numFmt numFmtId="2" formatCode="0.00"/>
    </odxf>
    <ndxf>
      <numFmt numFmtId="0" formatCode="General"/>
    </ndxf>
  </rcc>
  <rcc rId="3974" sId="3" odxf="1" dxf="1">
    <nc r="M32">
      <v>0</v>
    </nc>
    <odxf/>
    <ndxf/>
  </rcc>
  <rcc rId="3975" sId="3" odxf="1" dxf="1">
    <nc r="N32">
      <v>0</v>
    </nc>
    <odxf/>
    <ndxf/>
  </rcc>
  <rcc rId="3976" sId="3" odxf="1" dxf="1">
    <nc r="O32">
      <v>0</v>
    </nc>
    <odxf/>
    <ndxf/>
  </rcc>
  <rcc rId="3977" sId="3" odxf="1" dxf="1">
    <nc r="P32">
      <v>0</v>
    </nc>
    <odxf/>
    <ndxf/>
  </rcc>
  <rcc rId="3978" sId="3" odxf="1" dxf="1">
    <nc r="Q32">
      <v>0</v>
    </nc>
    <odxf/>
    <ndxf/>
  </rcc>
  <rfmt sheetId="3" sqref="A33" start="0" length="0">
    <dxf/>
  </rfmt>
  <rfmt sheetId="3" sqref="B33" start="0" length="0">
    <dxf/>
  </rfmt>
  <rcc rId="3979" sId="3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80" sId="3" odxf="1" dxf="1" numFmtId="4">
    <oc r="D33">
      <v>3</v>
    </oc>
    <nc r="D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1" sId="3" odxf="1" dxf="1" numFmtId="4">
    <oc r="E33">
      <v>434.5</v>
    </oc>
    <nc r="E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2" sId="3" odxf="1" dxf="1" numFmtId="4">
    <oc r="F33">
      <v>3</v>
    </oc>
    <nc r="F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3" sId="3" odxf="1" dxf="1" numFmtId="4">
    <oc r="G33">
      <v>434.5</v>
    </oc>
    <nc r="G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84" sId="3" odxf="1" dxf="1" numFmtId="4">
    <oc r="J33">
      <v>1</v>
    </oc>
    <nc r="J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5" sId="3" odxf="1" dxf="1" numFmtId="4">
    <oc r="K33">
      <v>250</v>
    </oc>
    <nc r="K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6" sId="3" odxf="1" dxf="1">
    <nc r="L33">
      <v>0</v>
    </nc>
    <odxf/>
    <ndxf/>
  </rcc>
  <rcc rId="3987" sId="3" odxf="1" dxf="1">
    <nc r="M33">
      <v>0</v>
    </nc>
    <odxf/>
    <ndxf/>
  </rcc>
  <rcc rId="3988" sId="3" odxf="1" dxf="1">
    <nc r="N33">
      <v>0</v>
    </nc>
    <odxf/>
    <ndxf/>
  </rcc>
  <rcc rId="3989" sId="3" odxf="1" dxf="1">
    <nc r="O33">
      <v>0</v>
    </nc>
    <odxf/>
    <ndxf/>
  </rcc>
  <rcc rId="3990" sId="3" odxf="1" dxf="1">
    <nc r="P33">
      <v>0</v>
    </nc>
    <odxf/>
    <ndxf/>
  </rcc>
  <rcc rId="3991" sId="3" odxf="1" dxf="1">
    <nc r="Q33">
      <v>0</v>
    </nc>
    <odxf/>
    <ndxf/>
  </rcc>
  <rfmt sheetId="3" sqref="A34" start="0" length="0">
    <dxf/>
  </rfmt>
  <rfmt sheetId="3" sqref="B34" start="0" length="0">
    <dxf/>
  </rfmt>
  <rcc rId="3992" sId="3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34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3993" sId="3" odxf="1" dxf="1" numFmtId="4">
    <oc r="E34">
      <v>271.3</v>
    </oc>
    <nc r="E34">
      <f>12+20+30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4" sId="3" odxf="1" dxf="1" numFmtId="4">
    <oc r="F34">
      <v>3</v>
    </oc>
    <nc r="F34">
      <v>2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5" sId="3" odxf="1" dxf="1" numFmtId="4">
    <oc r="G34">
      <v>271.3</v>
    </oc>
    <nc r="G34">
      <f>12+20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96" sId="3" odxf="1" dxf="1" numFmtId="4">
    <oc r="J34">
      <v>4</v>
    </oc>
    <nc r="J3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7" sId="3" odxf="1" dxf="1" numFmtId="4">
    <oc r="K34">
      <v>41</v>
    </oc>
    <nc r="K3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8" sId="3" odxf="1" dxf="1">
    <nc r="L34">
      <v>0</v>
    </nc>
    <odxf/>
    <ndxf/>
  </rcc>
  <rcc rId="3999" sId="3" odxf="1" dxf="1">
    <nc r="M34">
      <v>0</v>
    </nc>
    <odxf/>
    <ndxf/>
  </rcc>
  <rcc rId="4000" sId="3" odxf="1" dxf="1">
    <nc r="N34">
      <v>0</v>
    </nc>
    <odxf/>
    <ndxf/>
  </rcc>
  <rcc rId="4001" sId="3" odxf="1" dxf="1">
    <nc r="O34">
      <v>0</v>
    </nc>
    <odxf/>
    <ndxf/>
  </rcc>
  <rcc rId="4002" sId="3" odxf="1" dxf="1">
    <nc r="P34">
      <v>0</v>
    </nc>
    <odxf/>
    <ndxf/>
  </rcc>
  <rcc rId="4003" sId="3" odxf="1" dxf="1">
    <nc r="Q34">
      <v>0</v>
    </nc>
    <odxf/>
    <ndxf/>
  </rcc>
  <rfmt sheetId="3" sqref="A35" start="0" length="0">
    <dxf/>
  </rfmt>
  <rfmt sheetId="3" sqref="B35" start="0" length="0">
    <dxf/>
  </rfmt>
  <rcc rId="4004" sId="3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05" sId="3" odxf="1" dxf="1" numFmtId="4">
    <oc r="D35">
      <v>4</v>
    </oc>
    <nc r="D35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6" sId="3" odxf="1" dxf="1" numFmtId="4">
    <oc r="E35">
      <v>130</v>
    </oc>
    <nc r="E35">
      <f>15+100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7" sId="3" odxf="1" dxf="1" numFmtId="4">
    <oc r="F35">
      <v>4</v>
    </oc>
    <nc r="F3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8" sId="3" odxf="1" dxf="1" numFmtId="4">
    <oc r="G35">
      <v>130</v>
    </oc>
    <nc r="G35">
      <f>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09" sId="3" odxf="1" dxf="1" numFmtId="4">
    <oc r="J35">
      <v>3</v>
    </oc>
    <nc r="J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0" sId="3" odxf="1" dxf="1" numFmtId="4">
    <oc r="K35">
      <v>115</v>
    </oc>
    <nc r="K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1" sId="3" odxf="1" dxf="1">
    <nc r="L35">
      <v>0</v>
    </nc>
    <odxf/>
    <ndxf/>
  </rcc>
  <rcc rId="4012" sId="3" odxf="1" dxf="1">
    <nc r="M35">
      <v>0</v>
    </nc>
    <odxf/>
    <ndxf/>
  </rcc>
  <rcc rId="4013" sId="3" odxf="1" dxf="1">
    <nc r="N35">
      <v>0</v>
    </nc>
    <odxf/>
    <ndxf/>
  </rcc>
  <rcc rId="4014" sId="3" odxf="1" dxf="1">
    <nc r="O35">
      <v>0</v>
    </nc>
    <odxf/>
    <ndxf/>
  </rcc>
  <rcc rId="4015" sId="3" odxf="1" dxf="1">
    <nc r="P35">
      <v>0</v>
    </nc>
    <odxf/>
    <ndxf/>
  </rcc>
  <rcc rId="4016" sId="3" odxf="1" dxf="1">
    <nc r="Q35">
      <v>0</v>
    </nc>
    <odxf/>
    <ndxf/>
  </rcc>
  <rfmt sheetId="3" sqref="A36" start="0" length="0">
    <dxf/>
  </rfmt>
  <rfmt sheetId="3" sqref="B36" start="0" length="0">
    <dxf/>
  </rfmt>
  <rcc rId="4017" sId="3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18" sId="3" odxf="1" dxf="1">
    <oc r="D36">
      <v>1</v>
    </oc>
    <nc r="D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19" sId="3" odxf="1" dxf="1">
    <oc r="E36">
      <v>40</v>
    </oc>
    <nc r="E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0" sId="3" odxf="1" dxf="1">
    <oc r="F36">
      <v>1</v>
    </oc>
    <nc r="F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1" sId="3" odxf="1" dxf="1">
    <oc r="G36">
      <v>40</v>
    </oc>
    <nc r="G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2" sId="3" odxf="1" dxf="1">
    <oc r="J36">
      <v>3</v>
    </oc>
    <nc r="J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3" sId="3" odxf="1" dxf="1">
    <oc r="K36">
      <v>172</v>
    </oc>
    <nc r="K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4" sId="3" odxf="1" dxf="1">
    <nc r="L36">
      <f>L30+L31+L32+L33+L34+L35</f>
    </nc>
    <odxf/>
    <ndxf/>
  </rcc>
  <rcc rId="4025" sId="3" odxf="1" dxf="1">
    <nc r="M36">
      <f>M30+M31+M32+M33+M34+M35</f>
    </nc>
    <odxf/>
    <ndxf/>
  </rcc>
  <rcc rId="4026" sId="3" odxf="1" dxf="1">
    <nc r="N36">
      <f>N30+N31+N32+N33+N34+N35</f>
    </nc>
    <odxf/>
    <ndxf/>
  </rcc>
  <rcc rId="4027" sId="3" odxf="1" dxf="1">
    <nc r="O36">
      <f>O30+O31+O32+O33+O34+O35</f>
    </nc>
    <odxf/>
    <ndxf/>
  </rcc>
  <rcc rId="4028" sId="3" odxf="1" dxf="1">
    <nc r="P36">
      <f>P30+P31+P32+P33+P34+P35</f>
    </nc>
    <odxf/>
    <ndxf/>
  </rcc>
  <rcc rId="4029" sId="3" odxf="1" dxf="1">
    <nc r="Q36">
      <f>Q30+Q31+Q32+Q33+Q34+Q35</f>
    </nc>
    <odxf/>
    <ndxf/>
  </rcc>
  <rfmt sheetId="3" sqref="A37" start="0" length="0">
    <dxf/>
  </rfmt>
  <rfmt sheetId="3" sqref="B37" start="0" length="0">
    <dxf/>
  </rfmt>
  <rcc rId="4030" sId="3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31" sId="3" odxf="1" dxf="1" numFmtId="4">
    <oc r="D37">
      <v>0</v>
    </oc>
    <nc r="D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2" sId="3" odxf="1" dxf="1" numFmtId="4">
    <oc r="E37">
      <v>0</v>
    </oc>
    <nc r="E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3" sId="3" odxf="1" dxf="1" numFmtId="4">
    <oc r="F37">
      <v>0</v>
    </oc>
    <nc r="F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4" sId="3" odxf="1" dxf="1" numFmtId="4">
    <oc r="G37">
      <v>0</v>
    </oc>
    <nc r="G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35" sId="3" odxf="1" dxf="1" numFmtId="4">
    <oc r="J37">
      <v>0</v>
    </oc>
    <nc r="J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6" sId="3" odxf="1" dxf="1" numFmtId="4">
    <oc r="K37">
      <v>0</v>
    </oc>
    <nc r="K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7" sId="3" odxf="1" dxf="1">
    <nc r="L37">
      <v>0</v>
    </nc>
    <odxf/>
    <ndxf/>
  </rcc>
  <rcc rId="4038" sId="3" odxf="1" dxf="1">
    <nc r="M37">
      <v>0</v>
    </nc>
    <odxf/>
    <ndxf/>
  </rcc>
  <rcc rId="4039" sId="3" odxf="1" dxf="1">
    <nc r="N37">
      <v>0</v>
    </nc>
    <odxf/>
    <ndxf/>
  </rcc>
  <rcc rId="4040" sId="3" odxf="1" dxf="1">
    <nc r="O37">
      <v>0</v>
    </nc>
    <odxf/>
    <ndxf/>
  </rcc>
  <rcc rId="4041" sId="3" odxf="1" dxf="1">
    <nc r="P37">
      <v>0</v>
    </nc>
    <odxf/>
    <ndxf/>
  </rcc>
  <rcc rId="4042" sId="3" odxf="1" dxf="1">
    <nc r="Q37">
      <v>0</v>
    </nc>
    <odxf/>
    <ndxf/>
  </rcc>
  <rfmt sheetId="3" sqref="A38" start="0" length="0">
    <dxf/>
  </rfmt>
  <rfmt sheetId="3" sqref="B38" start="0" length="0">
    <dxf/>
  </rfmt>
  <rcc rId="4043" sId="3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044" sId="3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4045" sId="3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4046" sId="3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4047" sId="3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4048" sId="3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49" sId="3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50" sId="3" odxf="1" dxf="1">
    <oc r="J38">
      <f>J32+J33+J34+J35+J36+J37</f>
    </oc>
    <nc r="J38"/>
    <odxf>
      <numFmt numFmtId="0" formatCode="General"/>
    </odxf>
    <ndxf>
      <numFmt numFmtId="2" formatCode="0.00"/>
    </ndxf>
  </rcc>
  <rcc rId="4051" sId="3" odxf="1" dxf="1">
    <oc r="K38">
      <f>K32+K33+K34+K35+K36+K37</f>
    </oc>
    <nc r="K38"/>
    <odxf>
      <numFmt numFmtId="0" formatCode="General"/>
    </odxf>
    <ndxf>
      <numFmt numFmtId="2" formatCode="0.00"/>
    </ndxf>
  </rcc>
  <rcc rId="4052" sId="3" odxf="1" dxf="1">
    <oc r="L38">
      <f>L32+L33+L34+L35+L36+L37</f>
    </oc>
    <nc r="L38">
      <v>0</v>
    </nc>
    <odxf/>
    <ndxf/>
  </rcc>
  <rcc rId="4053" sId="3" odxf="1" dxf="1">
    <oc r="M38">
      <f>M32+M33+M34+M35+M36+M37</f>
    </oc>
    <nc r="M38">
      <v>0</v>
    </nc>
    <odxf/>
    <ndxf/>
  </rcc>
  <rcc rId="4054" sId="3" odxf="1" dxf="1">
    <oc r="N38">
      <f>N32+N33+N34+N35+N36+N37</f>
    </oc>
    <nc r="N38">
      <v>0</v>
    </nc>
    <odxf/>
    <ndxf/>
  </rcc>
  <rcc rId="4055" sId="3" odxf="1" dxf="1">
    <oc r="O38">
      <f>O32+O33+O34+O35+O36+O37</f>
    </oc>
    <nc r="O38">
      <v>0</v>
    </nc>
    <odxf/>
    <ndxf/>
  </rcc>
  <rcc rId="4056" sId="3" odxf="1" dxf="1">
    <oc r="P38">
      <f>P32+P33+P34+P35+P36+P37</f>
    </oc>
    <nc r="P38">
      <v>0</v>
    </nc>
    <odxf/>
    <ndxf/>
  </rcc>
  <rcc rId="4057" sId="3" odxf="1" dxf="1">
    <oc r="Q38">
      <f>Q32+Q33+Q34+Q35+Q36+Q37</f>
    </oc>
    <nc r="Q38">
      <v>0</v>
    </nc>
    <odxf/>
    <ndxf/>
  </rcc>
  <rfmt sheetId="3" sqref="A39" start="0" length="0">
    <dxf/>
  </rfmt>
  <rfmt sheetId="3" sqref="B39" start="0" length="0">
    <dxf/>
  </rfmt>
  <rcc rId="4058" sId="3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9" start="0" length="0">
    <dxf>
      <numFmt numFmtId="2" formatCode="0.00"/>
    </dxf>
  </rfmt>
  <rfmt sheetId="3" sqref="F39" start="0" length="0">
    <dxf>
      <numFmt numFmtId="2" formatCode="0.00"/>
    </dxf>
  </rfmt>
  <rfmt sheetId="3" sqref="G39" start="0" length="0">
    <dxf>
      <numFmt numFmtId="2" formatCode="0.00"/>
    </dxf>
  </rfmt>
  <rfmt sheetId="3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9" start="0" length="0">
    <dxf>
      <numFmt numFmtId="2" formatCode="0.00"/>
    </dxf>
  </rfmt>
  <rfmt sheetId="3" sqref="K39" start="0" length="0">
    <dxf>
      <numFmt numFmtId="2" formatCode="0.00"/>
    </dxf>
  </rfmt>
  <rcc rId="4059" sId="3" odxf="1" dxf="1">
    <nc r="L39">
      <v>0</v>
    </nc>
    <odxf/>
    <ndxf/>
  </rcc>
  <rcc rId="4060" sId="3" odxf="1" dxf="1">
    <nc r="M39">
      <v>0</v>
    </nc>
    <odxf/>
    <ndxf/>
  </rcc>
  <rcc rId="4061" sId="3" odxf="1" dxf="1">
    <nc r="N39">
      <v>0</v>
    </nc>
    <odxf/>
    <ndxf/>
  </rcc>
  <rcc rId="4062" sId="3" odxf="1" dxf="1">
    <nc r="O39">
      <v>0</v>
    </nc>
    <odxf/>
    <ndxf/>
  </rcc>
  <rcc rId="4063" sId="3" odxf="1" dxf="1">
    <nc r="P39">
      <v>0</v>
    </nc>
    <odxf/>
    <ndxf/>
  </rcc>
  <rcc rId="4064" sId="3" odxf="1" dxf="1">
    <nc r="Q39">
      <v>0</v>
    </nc>
    <odxf/>
    <ndxf/>
  </rcc>
  <rfmt sheetId="3" sqref="A40" start="0" length="0">
    <dxf/>
  </rfmt>
  <rfmt sheetId="3" sqref="B40" start="0" length="0">
    <dxf/>
  </rfmt>
  <rcc rId="4065" sId="3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6" sId="3" odxf="1" dxf="1" numFmtId="4">
    <oc r="E40">
      <v>472</v>
    </oc>
    <nc r="E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7" sId="3" odxf="1" dxf="1" numFmtId="4">
    <oc r="G40">
      <v>472</v>
    </oc>
    <nc r="G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68" sId="3" odxf="1" dxf="1" numFmtId="4">
    <oc r="J40">
      <v>0</v>
    </oc>
    <nc r="J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69" sId="3" odxf="1" dxf="1" numFmtId="4">
    <oc r="K40">
      <v>0</v>
    </oc>
    <nc r="K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70" sId="3" odxf="1" dxf="1">
    <nc r="L40">
      <v>0</v>
    </nc>
    <odxf/>
    <ndxf/>
  </rcc>
  <rcc rId="4071" sId="3" odxf="1" dxf="1">
    <nc r="M40">
      <v>0</v>
    </nc>
    <odxf/>
    <ndxf/>
  </rcc>
  <rcc rId="4072" sId="3" odxf="1" dxf="1">
    <nc r="N40">
      <v>0</v>
    </nc>
    <odxf/>
    <ndxf/>
  </rcc>
  <rcc rId="4073" sId="3" odxf="1" dxf="1">
    <nc r="O40">
      <v>0</v>
    </nc>
    <odxf/>
    <ndxf/>
  </rcc>
  <rcc rId="4074" sId="3" odxf="1" dxf="1">
    <nc r="P40">
      <v>0</v>
    </nc>
    <odxf/>
    <ndxf/>
  </rcc>
  <rcc rId="4075" sId="3" odxf="1" dxf="1">
    <nc r="Q40">
      <v>0</v>
    </nc>
    <odxf/>
    <ndxf/>
  </rcc>
  <rfmt sheetId="3" sqref="A41" start="0" length="0">
    <dxf/>
  </rfmt>
  <rfmt sheetId="3" sqref="B41" start="0" length="0">
    <dxf/>
  </rfmt>
  <rcc rId="4076" sId="3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77" sId="3" odxf="1" dxf="1" numFmtId="4">
    <oc r="D41">
      <v>0</v>
    </oc>
    <nc r="D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8" sId="3" odxf="1" dxf="1" numFmtId="4">
    <oc r="E41">
      <v>0</v>
    </oc>
    <nc r="E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9" sId="3" odxf="1" dxf="1" numFmtId="4">
    <oc r="F41">
      <v>0</v>
    </oc>
    <nc r="F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0" sId="3" odxf="1" dxf="1" numFmtId="4">
    <oc r="G41">
      <v>0</v>
    </oc>
    <nc r="G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81" sId="3" odxf="1" dxf="1" numFmtId="4">
    <oc r="J41">
      <v>0</v>
    </oc>
    <nc r="J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2" sId="3" odxf="1" dxf="1" numFmtId="4">
    <oc r="K41">
      <v>0</v>
    </oc>
    <nc r="K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3" sId="3" odxf="1" dxf="1">
    <nc r="L41">
      <v>0</v>
    </nc>
    <odxf/>
    <ndxf/>
  </rcc>
  <rcc rId="4084" sId="3" odxf="1" dxf="1">
    <nc r="M41">
      <v>0</v>
    </nc>
    <odxf/>
    <ndxf/>
  </rcc>
  <rcc rId="4085" sId="3" odxf="1" dxf="1">
    <nc r="N41">
      <v>0</v>
    </nc>
    <odxf/>
    <ndxf/>
  </rcc>
  <rcc rId="4086" sId="3" odxf="1" dxf="1">
    <nc r="O41">
      <v>0</v>
    </nc>
    <odxf/>
    <ndxf/>
  </rcc>
  <rcc rId="4087" sId="3" odxf="1" dxf="1">
    <nc r="P41">
      <v>0</v>
    </nc>
    <odxf/>
    <ndxf/>
  </rcc>
  <rcc rId="4088" sId="3" odxf="1" dxf="1">
    <nc r="Q41">
      <v>0</v>
    </nc>
    <odxf/>
    <ndxf/>
  </rcc>
  <rfmt sheetId="3" sqref="A42" start="0" length="0">
    <dxf/>
  </rfmt>
  <rfmt sheetId="3" sqref="B42" start="0" length="0">
    <dxf/>
  </rfmt>
  <rcc rId="4089" sId="3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90" sId="3" odxf="1" dxf="1" numFmtId="4">
    <oc r="D42">
      <v>0</v>
    </oc>
    <nc r="D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1" sId="3" odxf="1" dxf="1" numFmtId="4">
    <oc r="E42">
      <v>0</v>
    </oc>
    <nc r="E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2" sId="3" odxf="1" dxf="1" numFmtId="4">
    <oc r="F42">
      <v>0</v>
    </oc>
    <nc r="F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3" sId="3" odxf="1" dxf="1" numFmtId="4">
    <oc r="G42">
      <v>0</v>
    </oc>
    <nc r="G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94" sId="3" odxf="1" dxf="1" numFmtId="4">
    <oc r="J42">
      <v>0</v>
    </oc>
    <nc r="J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5" sId="3" odxf="1" dxf="1" numFmtId="4">
    <oc r="K42">
      <v>0</v>
    </oc>
    <nc r="K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6" sId="3" odxf="1" dxf="1">
    <nc r="L42">
      <v>0</v>
    </nc>
    <odxf/>
    <ndxf/>
  </rcc>
  <rcc rId="4097" sId="3" odxf="1" dxf="1">
    <nc r="M42">
      <v>0</v>
    </nc>
    <odxf/>
    <ndxf/>
  </rcc>
  <rcc rId="4098" sId="3" odxf="1" dxf="1">
    <nc r="N42">
      <v>0</v>
    </nc>
    <odxf/>
    <ndxf/>
  </rcc>
  <rcc rId="4099" sId="3" odxf="1" dxf="1">
    <nc r="O42">
      <v>0</v>
    </nc>
    <odxf/>
    <ndxf/>
  </rcc>
  <rcc rId="4100" sId="3" odxf="1" dxf="1">
    <nc r="P42">
      <v>0</v>
    </nc>
    <odxf/>
    <ndxf/>
  </rcc>
  <rcc rId="4101" sId="3" odxf="1" dxf="1">
    <nc r="Q42">
      <v>0</v>
    </nc>
    <odxf/>
    <ndxf/>
  </rcc>
  <rfmt sheetId="3" sqref="A43" start="0" length="0">
    <dxf/>
  </rfmt>
  <rfmt sheetId="3" sqref="B43" start="0" length="0">
    <dxf/>
  </rfmt>
  <rcc rId="4102" sId="3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03" sId="3" odxf="1" dxf="1" numFmtId="4">
    <oc r="D43">
      <v>0</v>
    </oc>
    <nc r="D4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4" sId="3" odxf="1" dxf="1" numFmtId="4">
    <oc r="E43">
      <v>0</v>
    </oc>
    <nc r="E43">
      <f>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5" sId="3" odxf="1" dxf="1" numFmtId="4">
    <oc r="F43">
      <v>0</v>
    </oc>
    <nc r="F4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6" sId="3" odxf="1" dxf="1" numFmtId="4">
    <oc r="G43">
      <v>0</v>
    </oc>
    <nc r="G43">
      <v>10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07" sId="3" odxf="1" dxf="1" numFmtId="4">
    <oc r="J43">
      <v>0</v>
    </oc>
    <nc r="J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8" sId="3" odxf="1" dxf="1" numFmtId="4">
    <oc r="K43">
      <v>0</v>
    </oc>
    <nc r="K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9" sId="3" odxf="1" dxf="1">
    <nc r="L43">
      <v>0</v>
    </nc>
    <odxf/>
    <ndxf/>
  </rcc>
  <rcc rId="4110" sId="3" odxf="1" dxf="1">
    <nc r="M43">
      <v>0</v>
    </nc>
    <odxf/>
    <ndxf/>
  </rcc>
  <rcc rId="4111" sId="3" odxf="1" dxf="1">
    <nc r="N43">
      <v>0</v>
    </nc>
    <odxf/>
    <ndxf/>
  </rcc>
  <rcc rId="4112" sId="3" odxf="1" dxf="1">
    <nc r="O43">
      <v>0</v>
    </nc>
    <odxf/>
    <ndxf/>
  </rcc>
  <rcc rId="4113" sId="3" odxf="1" dxf="1">
    <nc r="P43">
      <v>0</v>
    </nc>
    <odxf/>
    <ndxf/>
  </rcc>
  <rcc rId="4114" sId="3" odxf="1" dxf="1">
    <nc r="Q43">
      <v>0</v>
    </nc>
    <odxf/>
    <ndxf/>
  </rcc>
  <rfmt sheetId="3" sqref="A44" start="0" length="0">
    <dxf/>
  </rfmt>
  <rfmt sheetId="3" sqref="B44" start="0" length="0">
    <dxf/>
  </rfmt>
  <rcc rId="4115" sId="3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16" sId="3" odxf="1" dxf="1" numFmtId="4">
    <oc r="D44">
      <v>0</v>
    </oc>
    <nc r="D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7" sId="3" odxf="1" dxf="1" numFmtId="4">
    <oc r="E44">
      <v>0</v>
    </oc>
    <nc r="E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8" sId="3" odxf="1" dxf="1" numFmtId="4">
    <oc r="F44">
      <v>0</v>
    </oc>
    <nc r="F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9" sId="3" odxf="1" dxf="1" numFmtId="4">
    <oc r="G44">
      <v>0</v>
    </oc>
    <nc r="G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20" sId="3" odxf="1" dxf="1" numFmtId="4">
    <oc r="J44">
      <v>2</v>
    </oc>
    <nc r="J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1" sId="3" odxf="1" dxf="1" numFmtId="4">
    <oc r="K44">
      <v>275</v>
    </oc>
    <nc r="K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2" sId="3" odxf="1" dxf="1">
    <nc r="L44">
      <v>0</v>
    </nc>
    <odxf>
      <numFmt numFmtId="2" formatCode="0.00"/>
    </odxf>
    <ndxf>
      <numFmt numFmtId="0" formatCode="General"/>
    </ndxf>
  </rcc>
  <rcc rId="4123" sId="3" odxf="1" dxf="1">
    <nc r="M44">
      <v>0</v>
    </nc>
    <odxf/>
    <ndxf/>
  </rcc>
  <rcc rId="4124" sId="3" odxf="1" dxf="1">
    <nc r="N44">
      <v>0</v>
    </nc>
    <odxf/>
    <ndxf/>
  </rcc>
  <rcc rId="4125" sId="3" odxf="1" dxf="1">
    <nc r="O44">
      <v>0</v>
    </nc>
    <odxf/>
    <ndxf/>
  </rcc>
  <rcc rId="4126" sId="3" odxf="1" dxf="1">
    <nc r="P44">
      <v>0</v>
    </nc>
    <odxf/>
    <ndxf/>
  </rcc>
  <rcc rId="4127" sId="3" odxf="1" dxf="1">
    <nc r="Q44">
      <v>0</v>
    </nc>
    <odxf/>
    <ndxf/>
  </rcc>
  <rfmt sheetId="3" sqref="A45" start="0" length="0">
    <dxf/>
  </rfmt>
  <rfmt sheetId="3" sqref="B45" start="0" length="0">
    <dxf/>
  </rfmt>
  <rcc rId="4128" sId="3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29" sId="3" odxf="1" dxf="1" numFmtId="4">
    <oc r="D45">
      <v>0</v>
    </oc>
    <nc r="D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0" sId="3" odxf="1" dxf="1" numFmtId="4">
    <oc r="E45">
      <v>0</v>
    </oc>
    <nc r="E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1" sId="3" odxf="1" dxf="1" numFmtId="4">
    <oc r="F45">
      <v>0</v>
    </oc>
    <nc r="F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2" sId="3" odxf="1" dxf="1" numFmtId="4">
    <oc r="G45">
      <v>0</v>
    </oc>
    <nc r="G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33" sId="3" odxf="1" dxf="1" numFmtId="4">
    <oc r="J45">
      <v>0</v>
    </oc>
    <nc r="J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4" sId="3" odxf="1" dxf="1" numFmtId="4">
    <oc r="K45">
      <v>0</v>
    </oc>
    <nc r="K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5" sId="3" odxf="1" dxf="1">
    <nc r="L45">
      <v>0</v>
    </nc>
    <odxf/>
    <ndxf/>
  </rcc>
  <rcc rId="4136" sId="3" odxf="1" dxf="1">
    <nc r="M45">
      <v>0</v>
    </nc>
    <odxf/>
    <ndxf/>
  </rcc>
  <rcc rId="4137" sId="3" odxf="1" dxf="1">
    <nc r="N45">
      <v>0</v>
    </nc>
    <odxf/>
    <ndxf/>
  </rcc>
  <rcc rId="4138" sId="3" odxf="1" dxf="1">
    <nc r="O45">
      <v>0</v>
    </nc>
    <odxf/>
    <ndxf/>
  </rcc>
  <rcc rId="4139" sId="3" odxf="1" dxf="1">
    <nc r="P45">
      <v>0</v>
    </nc>
    <odxf/>
    <ndxf/>
  </rcc>
  <rcc rId="4140" sId="3" odxf="1" dxf="1">
    <nc r="Q45">
      <v>0</v>
    </nc>
    <odxf/>
    <ndxf/>
  </rcc>
  <rfmt sheetId="3" sqref="A46" start="0" length="0">
    <dxf/>
  </rfmt>
  <rfmt sheetId="3" sqref="B46" start="0" length="0">
    <dxf/>
  </rfmt>
  <rcc rId="4141" sId="3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42" sId="3" odxf="1" dxf="1" numFmtId="4">
    <oc r="D46">
      <v>0</v>
    </oc>
    <nc r="D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3" sId="3" odxf="1" dxf="1" numFmtId="4">
    <oc r="E46">
      <v>0</v>
    </oc>
    <nc r="E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4" sId="3" odxf="1" dxf="1" numFmtId="4">
    <oc r="F46">
      <v>0</v>
    </oc>
    <nc r="F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5" sId="3" odxf="1" dxf="1" numFmtId="4">
    <oc r="G46">
      <v>0</v>
    </oc>
    <nc r="G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46" sId="3" odxf="1" dxf="1" numFmtId="4">
    <oc r="J46">
      <v>0</v>
    </oc>
    <nc r="J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7" sId="3" odxf="1" dxf="1" numFmtId="4">
    <oc r="K46">
      <v>0</v>
    </oc>
    <nc r="K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8" sId="3" odxf="1" dxf="1">
    <nc r="L46">
      <v>0</v>
    </nc>
    <odxf/>
    <ndxf/>
  </rcc>
  <rcc rId="4149" sId="3" odxf="1" dxf="1">
    <nc r="M46">
      <v>0</v>
    </nc>
    <odxf/>
    <ndxf/>
  </rcc>
  <rcc rId="4150" sId="3" odxf="1" dxf="1">
    <nc r="N46">
      <v>0</v>
    </nc>
    <odxf/>
    <ndxf/>
  </rcc>
  <rcc rId="4151" sId="3" odxf="1" dxf="1">
    <nc r="O46">
      <v>0</v>
    </nc>
    <odxf/>
    <ndxf/>
  </rcc>
  <rcc rId="4152" sId="3" odxf="1" dxf="1">
    <nc r="P46">
      <v>0</v>
    </nc>
    <odxf/>
    <ndxf/>
  </rcc>
  <rcc rId="4153" sId="3" odxf="1" dxf="1">
    <nc r="Q46">
      <v>0</v>
    </nc>
    <odxf/>
    <ndxf/>
  </rcc>
  <rfmt sheetId="3" sqref="A47" start="0" length="0">
    <dxf/>
  </rfmt>
  <rfmt sheetId="3" sqref="B47" start="0" length="0">
    <dxf/>
  </rfmt>
  <rcc rId="4154" sId="3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55" sId="3" odxf="1" dxf="1" numFmtId="4">
    <oc r="D47">
      <v>0</v>
    </oc>
    <nc r="D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6" sId="3" odxf="1" dxf="1" numFmtId="4">
    <oc r="E47">
      <v>0</v>
    </oc>
    <nc r="E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7" sId="3" odxf="1" dxf="1" numFmtId="4">
    <oc r="F47">
      <v>0</v>
    </oc>
    <nc r="F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8" sId="3" odxf="1" dxf="1" numFmtId="4">
    <oc r="G47">
      <v>0</v>
    </oc>
    <nc r="G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59" sId="3" odxf="1" dxf="1" numFmtId="4">
    <oc r="J47">
      <v>0</v>
    </oc>
    <nc r="J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0" sId="3" odxf="1" dxf="1" numFmtId="4">
    <oc r="K47">
      <v>0</v>
    </oc>
    <nc r="K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1" sId="3" odxf="1" dxf="1">
    <nc r="L47">
      <v>0</v>
    </nc>
    <odxf/>
    <ndxf/>
  </rcc>
  <rcc rId="4162" sId="3" odxf="1" dxf="1">
    <nc r="M47">
      <v>0</v>
    </nc>
    <odxf/>
    <ndxf/>
  </rcc>
  <rcc rId="4163" sId="3" odxf="1" dxf="1">
    <nc r="N47">
      <v>0</v>
    </nc>
    <odxf/>
    <ndxf/>
  </rcc>
  <rcc rId="4164" sId="3" odxf="1" dxf="1">
    <nc r="O47">
      <v>0</v>
    </nc>
    <odxf/>
    <ndxf/>
  </rcc>
  <rcc rId="4165" sId="3" odxf="1" dxf="1">
    <nc r="P47">
      <v>0</v>
    </nc>
    <odxf/>
    <ndxf/>
  </rcc>
  <rcc rId="4166" sId="3" odxf="1" dxf="1">
    <nc r="Q47">
      <v>0</v>
    </nc>
    <odxf/>
    <ndxf/>
  </rcc>
  <rfmt sheetId="3" sqref="A48" start="0" length="0">
    <dxf/>
  </rfmt>
  <rfmt sheetId="3" sqref="B48" start="0" length="0">
    <dxf/>
  </rfmt>
  <rcc rId="4167" sId="3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68" sId="3" odxf="1" dxf="1" numFmtId="4">
    <oc r="D48">
      <v>0</v>
    </oc>
    <nc r="D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9" sId="3" odxf="1" dxf="1" numFmtId="4">
    <oc r="E48">
      <v>0</v>
    </oc>
    <nc r="E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0" sId="3" odxf="1" dxf="1" numFmtId="4">
    <oc r="F48">
      <v>0</v>
    </oc>
    <nc r="F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1" sId="3" odxf="1" dxf="1" numFmtId="4">
    <oc r="G48">
      <v>0</v>
    </oc>
    <nc r="G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72" sId="3" odxf="1" dxf="1" numFmtId="4">
    <oc r="J48">
      <v>1</v>
    </oc>
    <nc r="J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3" sId="3" odxf="1" dxf="1" numFmtId="4">
    <oc r="K48">
      <v>15</v>
    </oc>
    <nc r="K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4" sId="3" odxf="1" dxf="1">
    <nc r="L48">
      <v>0</v>
    </nc>
    <odxf/>
    <ndxf/>
  </rcc>
  <rcc rId="4175" sId="3" odxf="1" dxf="1">
    <nc r="M48">
      <v>0</v>
    </nc>
    <odxf/>
    <ndxf/>
  </rcc>
  <rcc rId="4176" sId="3" odxf="1" dxf="1">
    <nc r="N48">
      <v>0</v>
    </nc>
    <odxf/>
    <ndxf/>
  </rcc>
  <rcc rId="4177" sId="3" odxf="1" dxf="1">
    <nc r="O48">
      <v>0</v>
    </nc>
    <odxf/>
    <ndxf/>
  </rcc>
  <rcc rId="4178" sId="3" odxf="1" dxf="1">
    <nc r="P48">
      <v>0</v>
    </nc>
    <odxf/>
    <ndxf/>
  </rcc>
  <rcc rId="4179" sId="3" odxf="1" dxf="1">
    <nc r="Q48">
      <v>0</v>
    </nc>
    <odxf/>
    <ndxf/>
  </rcc>
  <rfmt sheetId="3" sqref="A49" start="0" length="0">
    <dxf/>
  </rfmt>
  <rfmt sheetId="3" sqref="B49" start="0" length="0">
    <dxf/>
  </rfmt>
  <rcc rId="4180" sId="3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81" sId="3" odxf="1" dxf="1">
    <oc r="D49">
      <v>0</v>
    </oc>
    <nc r="D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2" sId="3" odxf="1" dxf="1">
    <oc r="E49">
      <v>0</v>
    </oc>
    <nc r="E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3" sId="3" odxf="1" dxf="1">
    <oc r="F49">
      <v>0</v>
    </oc>
    <nc r="F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4" sId="3" odxf="1" dxf="1">
    <oc r="G49">
      <v>0</v>
    </oc>
    <nc r="G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5" sId="3" odxf="1" dxf="1">
    <oc r="J49">
      <v>0</v>
    </oc>
    <nc r="J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6" sId="3" odxf="1" dxf="1">
    <oc r="K49">
      <v>0</v>
    </oc>
    <nc r="K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7" sId="3" odxf="1" dxf="1">
    <nc r="L49">
      <f>L37+L38+L39+L40+L41+L42+L43+L44+L45+L46+L47+L48</f>
    </nc>
    <odxf/>
    <ndxf/>
  </rcc>
  <rcc rId="4188" sId="3" odxf="1" dxf="1">
    <nc r="M49">
      <f>M37+M38+M39+M40+M41+M42+M43+M44+M45+M46+M47+M48</f>
    </nc>
    <odxf/>
    <ndxf/>
  </rcc>
  <rcc rId="4189" sId="3" odxf="1" dxf="1">
    <nc r="N49">
      <f>N37+N38+N39+N40+N41+N42+N43+N44+N45+N46+N47+N48</f>
    </nc>
    <odxf/>
    <ndxf/>
  </rcc>
  <rcc rId="4190" sId="3" odxf="1" dxf="1">
    <nc r="O49">
      <f>O37+O38+O39+O40+O41+O42+O43+O44+O45+O46+O47+O48</f>
    </nc>
    <odxf/>
    <ndxf/>
  </rcc>
  <rcc rId="4191" sId="3" odxf="1" dxf="1">
    <nc r="P49">
      <f>P37+P38+P39+P40+P41+P42+P43+P44+P45+P46+P47+P48</f>
    </nc>
    <odxf/>
    <ndxf/>
  </rcc>
  <rcc rId="4192" sId="3" odxf="1" dxf="1">
    <nc r="Q49">
      <f>Q37+Q38+Q39+Q40+Q41+Q42+Q43+Q44+Q45+Q46+Q47+Q48</f>
    </nc>
    <odxf/>
    <ndxf/>
  </rcc>
  <rfmt sheetId="3" sqref="A50" start="0" length="0">
    <dxf/>
  </rfmt>
  <rfmt sheetId="3" sqref="B50" start="0" length="0">
    <dxf/>
  </rfmt>
  <rcc rId="4193" sId="3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94" sId="3" odxf="1" dxf="1" numFmtId="4">
    <oc r="D50">
      <v>0</v>
    </oc>
    <nc r="D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5" sId="3" odxf="1" dxf="1" numFmtId="4">
    <oc r="E50">
      <v>0</v>
    </oc>
    <nc r="E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6" sId="3" odxf="1" dxf="1" numFmtId="4">
    <oc r="F50">
      <v>0</v>
    </oc>
    <nc r="F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7" sId="3" odxf="1" dxf="1" numFmtId="4">
    <oc r="G50">
      <v>0</v>
    </oc>
    <nc r="G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98" sId="3" odxf="1" dxf="1" numFmtId="4">
    <oc r="J50">
      <v>0</v>
    </oc>
    <nc r="J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9" sId="3" odxf="1" dxf="1" numFmtId="4">
    <oc r="K50">
      <v>0</v>
    </oc>
    <nc r="K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0" sId="3" odxf="1" dxf="1">
    <nc r="L50">
      <v>0</v>
    </nc>
    <odxf/>
    <ndxf/>
  </rcc>
  <rcc rId="4201" sId="3" odxf="1" dxf="1">
    <nc r="M50">
      <v>0</v>
    </nc>
    <odxf/>
    <ndxf/>
  </rcc>
  <rcc rId="4202" sId="3" odxf="1" dxf="1">
    <nc r="N50">
      <v>0</v>
    </nc>
    <odxf/>
    <ndxf/>
  </rcc>
  <rcc rId="4203" sId="3" odxf="1" dxf="1">
    <nc r="O50">
      <v>0</v>
    </nc>
    <odxf/>
    <ndxf/>
  </rcc>
  <rcc rId="4204" sId="3" odxf="1" dxf="1">
    <nc r="P50">
      <v>0</v>
    </nc>
    <odxf/>
    <ndxf/>
  </rcc>
  <rcc rId="4205" sId="3" odxf="1" dxf="1">
    <nc r="Q50">
      <v>0</v>
    </nc>
    <odxf/>
    <ndxf/>
  </rcc>
  <rfmt sheetId="3" sqref="A51" start="0" length="0">
    <dxf/>
  </rfmt>
  <rfmt sheetId="3" sqref="B51" start="0" length="0">
    <dxf/>
  </rfmt>
  <rcc rId="4206" sId="3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07" sId="3" odxf="1" dxf="1" numFmtId="4">
    <oc r="D51">
      <v>2</v>
    </oc>
    <nc r="D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8" sId="3" odxf="1" dxf="1" numFmtId="4">
    <oc r="E51">
      <v>10</v>
    </oc>
    <nc r="E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9" sId="3" odxf="1" dxf="1" numFmtId="4">
    <oc r="F51">
      <v>2</v>
    </oc>
    <nc r="F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0" sId="3" odxf="1" dxf="1" numFmtId="4">
    <oc r="G51">
      <v>10</v>
    </oc>
    <nc r="G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11" sId="3" odxf="1" dxf="1" numFmtId="4">
    <oc r="J51">
      <v>0</v>
    </oc>
    <nc r="J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2" sId="3" odxf="1" dxf="1" numFmtId="4">
    <oc r="K51">
      <v>0</v>
    </oc>
    <nc r="K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3" sId="3" odxf="1" dxf="1">
    <nc r="L51">
      <v>0</v>
    </nc>
    <odxf/>
    <ndxf/>
  </rcc>
  <rcc rId="4214" sId="3" odxf="1" dxf="1">
    <nc r="M51">
      <v>0</v>
    </nc>
    <odxf/>
    <ndxf/>
  </rcc>
  <rcc rId="4215" sId="3" odxf="1" dxf="1">
    <nc r="N51">
      <v>0</v>
    </nc>
    <odxf/>
    <ndxf/>
  </rcc>
  <rcc rId="4216" sId="3" odxf="1" dxf="1">
    <nc r="O51">
      <v>0</v>
    </nc>
    <odxf/>
    <ndxf/>
  </rcc>
  <rcc rId="4217" sId="3" odxf="1" dxf="1">
    <nc r="P51">
      <v>0</v>
    </nc>
    <odxf/>
    <ndxf/>
  </rcc>
  <rcc rId="4218" sId="3" odxf="1" dxf="1">
    <nc r="Q51">
      <v>0</v>
    </nc>
    <odxf/>
    <ndxf/>
  </rcc>
  <rfmt sheetId="3" sqref="A52" start="0" length="0">
    <dxf/>
  </rfmt>
  <rfmt sheetId="3" sqref="B52" start="0" length="0">
    <dxf/>
  </rfmt>
  <rcc rId="4219" sId="3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220" sId="3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4221" sId="3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4222" sId="3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4223" sId="3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4224" sId="3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5" sId="3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6" sId="3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4227" sId="3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4228" sId="3" odxf="1" dxf="1">
    <oc r="L52">
      <f>L40+L41+L42+L43+L44+L45+L46+L47+L48+L49+L50+L51</f>
    </oc>
    <nc r="L52">
      <v>0</v>
    </nc>
    <odxf/>
    <ndxf/>
  </rcc>
  <rcc rId="4229" sId="3" odxf="1" dxf="1">
    <oc r="M52">
      <f>M40+M41+M42+M43+M44+M45+M46+M47+M48+M49+M50+M51</f>
    </oc>
    <nc r="M52">
      <v>0</v>
    </nc>
    <odxf/>
    <ndxf/>
  </rcc>
  <rcc rId="4230" sId="3" odxf="1" dxf="1">
    <oc r="N52">
      <f>N40+N41+N42+N43+N44+N45+N46+N47+N48+N49+N50+N51</f>
    </oc>
    <nc r="N52">
      <v>0</v>
    </nc>
    <odxf/>
    <ndxf/>
  </rcc>
  <rcc rId="4231" sId="3" odxf="1" dxf="1">
    <oc r="O52">
      <f>O40+O41+O42+O43+O44+O45+O46+O47+O48+O49+O50+O51</f>
    </oc>
    <nc r="O52">
      <v>0</v>
    </nc>
    <odxf/>
    <ndxf/>
  </rcc>
  <rcc rId="4232" sId="3" odxf="1" dxf="1">
    <oc r="P52">
      <f>P40+P41+P42+P43+P44+P45+P46+P47+P48+P49+P50+P51</f>
    </oc>
    <nc r="P52">
      <v>0</v>
    </nc>
    <odxf/>
    <ndxf/>
  </rcc>
  <rcc rId="4233" sId="3" odxf="1" dxf="1">
    <oc r="Q52">
      <f>Q40+Q41+Q42+Q43+Q44+Q45+Q46+Q47+Q48+Q49+Q50+Q51</f>
    </oc>
    <nc r="Q52">
      <v>0</v>
    </nc>
    <odxf/>
    <ndxf/>
  </rcc>
  <rfmt sheetId="3" sqref="A53" start="0" length="0">
    <dxf/>
  </rfmt>
  <rfmt sheetId="3" sqref="B53" start="0" length="0">
    <dxf/>
  </rfmt>
  <rcc rId="4234" sId="3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53" start="0" length="0">
    <dxf>
      <numFmt numFmtId="2" formatCode="0.00"/>
    </dxf>
  </rfmt>
  <rfmt sheetId="3" sqref="F53" start="0" length="0">
    <dxf>
      <numFmt numFmtId="2" formatCode="0.00"/>
    </dxf>
  </rfmt>
  <rfmt sheetId="3" sqref="G53" start="0" length="0">
    <dxf>
      <numFmt numFmtId="2" formatCode="0.00"/>
    </dxf>
  </rfmt>
  <rfmt sheetId="3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53" start="0" length="0">
    <dxf>
      <numFmt numFmtId="2" formatCode="0.00"/>
    </dxf>
  </rfmt>
  <rfmt sheetId="3" sqref="K53" start="0" length="0">
    <dxf>
      <numFmt numFmtId="2" formatCode="0.00"/>
    </dxf>
  </rfmt>
  <rcc rId="4235" sId="3" odxf="1" dxf="1">
    <nc r="L53">
      <v>0</v>
    </nc>
    <odxf/>
    <ndxf/>
  </rcc>
  <rcc rId="4236" sId="3" odxf="1" dxf="1">
    <nc r="M53">
      <v>0</v>
    </nc>
    <odxf/>
    <ndxf/>
  </rcc>
  <rcc rId="4237" sId="3" odxf="1" dxf="1">
    <nc r="N53">
      <v>0</v>
    </nc>
    <odxf/>
    <ndxf/>
  </rcc>
  <rcc rId="4238" sId="3" odxf="1" dxf="1">
    <nc r="O53">
      <v>0</v>
    </nc>
    <odxf/>
    <ndxf/>
  </rcc>
  <rcc rId="4239" sId="3" odxf="1" dxf="1">
    <nc r="P53">
      <v>0</v>
    </nc>
    <odxf/>
    <ndxf/>
  </rcc>
  <rcc rId="4240" sId="3" odxf="1" dxf="1">
    <nc r="Q53">
      <v>0</v>
    </nc>
    <odxf/>
    <ndxf/>
  </rcc>
  <rfmt sheetId="3" sqref="A54" start="0" length="0">
    <dxf/>
  </rfmt>
  <rfmt sheetId="3" sqref="B54" start="0" length="0">
    <dxf>
      <numFmt numFmtId="0" formatCode="General"/>
    </dxf>
  </rfmt>
  <rcc rId="4241" sId="3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42" sId="3" odxf="1" dxf="1" numFmtId="4">
    <oc r="D54">
      <v>8</v>
    </oc>
    <nc r="D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3" sId="3" odxf="1" dxf="1" numFmtId="4">
    <oc r="E54">
      <v>718.7</v>
    </oc>
    <nc r="E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4" sId="3" odxf="1" dxf="1" numFmtId="4">
    <oc r="F54">
      <v>8</v>
    </oc>
    <nc r="F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5" sId="3" odxf="1" dxf="1" numFmtId="4">
    <oc r="G54">
      <v>718.7</v>
    </oc>
    <nc r="G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46" sId="3" odxf="1" dxf="1" numFmtId="4">
    <oc r="J54">
      <v>6</v>
    </oc>
    <nc r="J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7" sId="3" odxf="1" dxf="1" numFmtId="4">
    <oc r="K54">
      <v>946.26</v>
    </oc>
    <nc r="K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8" sId="3" odxf="1" dxf="1">
    <nc r="L54">
      <v>0</v>
    </nc>
    <odxf/>
    <ndxf/>
  </rcc>
  <rcc rId="4249" sId="3" odxf="1" dxf="1">
    <nc r="M54">
      <v>0</v>
    </nc>
    <odxf/>
    <ndxf/>
  </rcc>
  <rcc rId="4250" sId="3" odxf="1" dxf="1">
    <nc r="N54">
      <v>0</v>
    </nc>
    <odxf/>
    <ndxf/>
  </rcc>
  <rcc rId="4251" sId="3" odxf="1" dxf="1">
    <nc r="O54">
      <v>0</v>
    </nc>
    <odxf/>
    <ndxf/>
  </rcc>
  <rcc rId="4252" sId="3" odxf="1" dxf="1">
    <nc r="P54">
      <v>0</v>
    </nc>
    <odxf/>
    <ndxf/>
  </rcc>
  <rcc rId="4253" sId="3" odxf="1" dxf="1">
    <nc r="Q54">
      <v>0</v>
    </nc>
    <odxf/>
    <ndxf/>
  </rcc>
  <rfmt sheetId="3" sqref="A55" start="0" length="0">
    <dxf/>
  </rfmt>
  <rfmt sheetId="3" sqref="B55" start="0" length="0">
    <dxf/>
  </rfmt>
  <rcc rId="4254" sId="3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55" sId="3" odxf="1" dxf="1" numFmtId="4">
    <oc r="D55">
      <v>0</v>
    </oc>
    <nc r="D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6" sId="3" odxf="1" dxf="1" numFmtId="4">
    <oc r="E55">
      <v>0</v>
    </oc>
    <nc r="E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7" sId="3" odxf="1" dxf="1" numFmtId="4">
    <oc r="F55">
      <v>0</v>
    </oc>
    <nc r="F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8" sId="3" odxf="1" dxf="1" numFmtId="4">
    <oc r="G55">
      <v>0</v>
    </oc>
    <nc r="G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59" sId="3" odxf="1" dxf="1" numFmtId="4">
    <oc r="J55">
      <v>0</v>
    </oc>
    <nc r="J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0" sId="3" odxf="1" dxf="1" numFmtId="4">
    <oc r="K55">
      <v>0</v>
    </oc>
    <nc r="K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1" sId="3" odxf="1" dxf="1">
    <nc r="L55">
      <v>0</v>
    </nc>
    <odxf/>
    <ndxf/>
  </rcc>
  <rcc rId="4262" sId="3" odxf="1" dxf="1">
    <nc r="M55">
      <v>0</v>
    </nc>
    <odxf/>
    <ndxf/>
  </rcc>
  <rcc rId="4263" sId="3" odxf="1" dxf="1">
    <nc r="N55">
      <v>0</v>
    </nc>
    <odxf/>
    <ndxf/>
  </rcc>
  <rcc rId="4264" sId="3" odxf="1" dxf="1">
    <nc r="O55">
      <v>0</v>
    </nc>
    <odxf/>
    <ndxf/>
  </rcc>
  <rcc rId="4265" sId="3" odxf="1" dxf="1">
    <nc r="P55">
      <v>0</v>
    </nc>
    <odxf/>
    <ndxf/>
  </rcc>
  <rcc rId="4266" sId="3" odxf="1" dxf="1">
    <nc r="Q55">
      <v>0</v>
    </nc>
    <odxf/>
    <ndxf/>
  </rcc>
  <rfmt sheetId="3" sqref="A56" start="0" length="0">
    <dxf/>
  </rfmt>
  <rfmt sheetId="3" sqref="B56" start="0" length="0">
    <dxf/>
  </rfmt>
  <rcc rId="4267" sId="3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68" sId="3" odxf="1" dxf="1" numFmtId="4">
    <oc r="D56">
      <v>0</v>
    </oc>
    <nc r="D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9" sId="3" odxf="1" dxf="1" numFmtId="4">
    <oc r="E56">
      <v>0</v>
    </oc>
    <nc r="E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0" sId="3" odxf="1" dxf="1" numFmtId="4">
    <oc r="F56">
      <v>0</v>
    </oc>
    <nc r="F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1" sId="3" odxf="1" dxf="1" numFmtId="4">
    <oc r="G56">
      <v>0</v>
    </oc>
    <nc r="G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72" sId="3" odxf="1" dxf="1" numFmtId="4">
    <oc r="J56">
      <v>0</v>
    </oc>
    <nc r="J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3" sId="3" odxf="1" dxf="1" numFmtId="4">
    <oc r="K56">
      <v>0</v>
    </oc>
    <nc r="K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4" sId="3" odxf="1" dxf="1">
    <nc r="L56">
      <v>0</v>
    </nc>
    <odxf/>
    <ndxf/>
  </rcc>
  <rcc rId="4275" sId="3" odxf="1" dxf="1">
    <nc r="M56">
      <v>0</v>
    </nc>
    <odxf/>
    <ndxf/>
  </rcc>
  <rcc rId="4276" sId="3" odxf="1" dxf="1">
    <nc r="N56">
      <v>0</v>
    </nc>
    <odxf/>
    <ndxf/>
  </rcc>
  <rcc rId="4277" sId="3" odxf="1" dxf="1">
    <nc r="O56">
      <v>0</v>
    </nc>
    <odxf/>
    <ndxf/>
  </rcc>
  <rcc rId="4278" sId="3" odxf="1" dxf="1">
    <nc r="P56">
      <v>0</v>
    </nc>
    <odxf/>
    <ndxf/>
  </rcc>
  <rcc rId="4279" sId="3" odxf="1" dxf="1">
    <nc r="Q56">
      <v>0</v>
    </nc>
    <odxf/>
    <ndxf/>
  </rcc>
  <rfmt sheetId="3" sqref="A57" start="0" length="0">
    <dxf/>
  </rfmt>
  <rfmt sheetId="3" sqref="B57" start="0" length="0">
    <dxf/>
  </rfmt>
  <rcc rId="4280" sId="3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81" sId="3" odxf="1" dxf="1" numFmtId="4">
    <oc r="D57">
      <v>1</v>
    </oc>
    <nc r="D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2" sId="3" odxf="1" dxf="1" numFmtId="4">
    <oc r="E57">
      <v>15</v>
    </oc>
    <nc r="E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3" sId="3" odxf="1" dxf="1" numFmtId="4">
    <oc r="F57">
      <v>1</v>
    </oc>
    <nc r="F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4" sId="3" odxf="1" dxf="1" numFmtId="4">
    <oc r="G57">
      <v>15</v>
    </oc>
    <nc r="G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85" sId="3" odxf="1" dxf="1" numFmtId="4">
    <oc r="J57">
      <v>1</v>
    </oc>
    <nc r="J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6" sId="3" odxf="1" dxf="1" numFmtId="4">
    <oc r="K57">
      <v>15</v>
    </oc>
    <nc r="K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7" sId="3" odxf="1" dxf="1">
    <nc r="L57">
      <v>0</v>
    </nc>
    <odxf/>
    <ndxf/>
  </rcc>
  <rcc rId="4288" sId="3" odxf="1" dxf="1">
    <nc r="M57">
      <v>0</v>
    </nc>
    <odxf/>
    <ndxf/>
  </rcc>
  <rcc rId="4289" sId="3" odxf="1" dxf="1">
    <nc r="N57">
      <v>0</v>
    </nc>
    <odxf/>
    <ndxf/>
  </rcc>
  <rcc rId="4290" sId="3" odxf="1" dxf="1">
    <nc r="O57">
      <v>0</v>
    </nc>
    <odxf/>
    <ndxf/>
  </rcc>
  <rcc rId="4291" sId="3" odxf="1" dxf="1">
    <nc r="P57">
      <v>0</v>
    </nc>
    <odxf/>
    <ndxf/>
  </rcc>
  <rcc rId="4292" sId="3" odxf="1" dxf="1">
    <nc r="Q57">
      <v>0</v>
    </nc>
    <odxf/>
    <ndxf/>
  </rcc>
  <rfmt sheetId="3" sqref="A58" start="0" length="0">
    <dxf/>
  </rfmt>
  <rfmt sheetId="3" sqref="B58" start="0" length="0">
    <dxf/>
  </rfmt>
  <rcc rId="4293" sId="3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4" sId="3" odxf="1" dxf="1" numFmtId="4">
    <oc r="E58">
      <v>37</v>
    </oc>
    <nc r="E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5" sId="3" odxf="1" dxf="1" numFmtId="4">
    <oc r="G58">
      <v>37</v>
    </oc>
    <nc r="G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96" sId="3" odxf="1" dxf="1" numFmtId="4">
    <oc r="J58">
      <v>0</v>
    </oc>
    <nc r="J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7" sId="3" odxf="1" dxf="1" numFmtId="4">
    <oc r="K58">
      <v>0</v>
    </oc>
    <nc r="K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8" sId="3" odxf="1" dxf="1">
    <nc r="L58">
      <v>0</v>
    </nc>
    <odxf/>
    <ndxf/>
  </rcc>
  <rcc rId="4299" sId="3" odxf="1" dxf="1">
    <nc r="M58">
      <v>0</v>
    </nc>
    <odxf/>
    <ndxf/>
  </rcc>
  <rcc rId="4300" sId="3" odxf="1" dxf="1">
    <nc r="N58">
      <v>0</v>
    </nc>
    <odxf/>
    <ndxf/>
  </rcc>
  <rcc rId="4301" sId="3" odxf="1" dxf="1">
    <nc r="O58">
      <v>0</v>
    </nc>
    <odxf/>
    <ndxf/>
  </rcc>
  <rcc rId="4302" sId="3" odxf="1" dxf="1">
    <nc r="P58">
      <v>0</v>
    </nc>
    <odxf/>
    <ndxf/>
  </rcc>
  <rcc rId="4303" sId="3" odxf="1" dxf="1">
    <nc r="Q58">
      <v>0</v>
    </nc>
    <odxf/>
    <ndxf/>
  </rcc>
  <rfmt sheetId="3" sqref="A59" start="0" length="0">
    <dxf/>
  </rfmt>
  <rfmt sheetId="3" sqref="B59" start="0" length="0">
    <dxf>
      <numFmt numFmtId="0" formatCode="General"/>
    </dxf>
  </rfmt>
  <rcc rId="4304" sId="3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05" sId="3" odxf="1" dxf="1">
    <oc r="D59">
      <v>6</v>
    </oc>
    <nc r="D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6" sId="3" odxf="1" dxf="1">
    <oc r="E59">
      <v>774.25</v>
    </oc>
    <nc r="E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7" sId="3" odxf="1" dxf="1">
    <oc r="F59">
      <v>6</v>
    </oc>
    <nc r="F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8" sId="3" odxf="1" dxf="1">
    <oc r="G59">
      <v>774.25</v>
    </oc>
    <nc r="G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9" sId="3" odxf="1" dxf="1">
    <oc r="J59">
      <v>2</v>
    </oc>
    <nc r="J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0" sId="3" odxf="1" dxf="1">
    <oc r="K59">
      <v>55.6</v>
    </oc>
    <nc r="K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1" sId="3" odxf="1" dxf="1">
    <nc r="L59">
      <f>L50+L51+L52+L53+L54+L55+L56+L57+L58</f>
    </nc>
    <odxf/>
    <ndxf/>
  </rcc>
  <rcc rId="4312" sId="3" odxf="1" dxf="1">
    <nc r="M59">
      <f>M50+M51+M52+M53+M54+M55+M56+M57+M58</f>
    </nc>
    <odxf/>
    <ndxf/>
  </rcc>
  <rcc rId="4313" sId="3" odxf="1" dxf="1">
    <nc r="N59">
      <f>N50+N51+N52+N53+N54+N55+N56+N57+N58</f>
    </nc>
    <odxf/>
    <ndxf/>
  </rcc>
  <rcc rId="4314" sId="3" odxf="1" dxf="1">
    <nc r="O59">
      <f>O50+O51+O52+O53+O54+O55+O56+O57+O58</f>
    </nc>
    <odxf/>
    <ndxf/>
  </rcc>
  <rcc rId="4315" sId="3" odxf="1" dxf="1">
    <nc r="P59">
      <f>P50+P51+P52+P53+P54+P55+P56+P57+P58</f>
    </nc>
    <odxf/>
    <ndxf/>
  </rcc>
  <rcc rId="4316" sId="3" odxf="1" dxf="1">
    <nc r="Q59">
      <f>Q50+Q51+Q52+Q53+Q54+Q55+Q56+Q57+Q58</f>
    </nc>
    <odxf/>
    <ndxf/>
  </rcc>
  <rfmt sheetId="3" sqref="A60" start="0" length="0">
    <dxf/>
  </rfmt>
  <rfmt sheetId="3" sqref="B60" start="0" length="0">
    <dxf/>
  </rfmt>
  <rcc rId="4317" sId="3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18" sId="3" odxf="1" dxf="1" numFmtId="4">
    <oc r="D60">
      <v>0</v>
    </oc>
    <nc r="D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19" sId="3" odxf="1" dxf="1" numFmtId="4">
    <oc r="E60">
      <v>0</v>
    </oc>
    <nc r="E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0" sId="3" odxf="1" dxf="1" numFmtId="4">
    <oc r="F60">
      <v>0</v>
    </oc>
    <nc r="F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1" sId="3" odxf="1" dxf="1" numFmtId="4">
    <oc r="G60">
      <v>0</v>
    </oc>
    <nc r="G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22" sId="3" odxf="1" dxf="1" numFmtId="4">
    <oc r="J60">
      <v>2</v>
    </oc>
    <nc r="J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3" sId="3" odxf="1" dxf="1" numFmtId="4">
    <oc r="K60">
      <v>12</v>
    </oc>
    <nc r="K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4" sId="3" odxf="1" dxf="1">
    <nc r="L60">
      <v>0</v>
    </nc>
    <odxf/>
    <ndxf/>
  </rcc>
  <rcc rId="4325" sId="3" odxf="1" dxf="1">
    <nc r="M60">
      <v>0</v>
    </nc>
    <odxf/>
    <ndxf/>
  </rcc>
  <rcc rId="4326" sId="3" odxf="1" dxf="1">
    <nc r="N60">
      <v>0</v>
    </nc>
    <odxf/>
    <ndxf/>
  </rcc>
  <rcc rId="4327" sId="3" odxf="1" dxf="1">
    <nc r="O60">
      <v>0</v>
    </nc>
    <odxf/>
    <ndxf/>
  </rcc>
  <rcc rId="4328" sId="3" odxf="1" dxf="1">
    <nc r="P60">
      <v>0</v>
    </nc>
    <odxf/>
    <ndxf/>
  </rcc>
  <rcc rId="4329" sId="3" odxf="1" dxf="1">
    <nc r="Q60">
      <v>0</v>
    </nc>
    <odxf/>
    <ndxf/>
  </rcc>
  <rfmt sheetId="3" sqref="A61" start="0" length="0">
    <dxf/>
  </rfmt>
  <rfmt sheetId="3" sqref="B61" start="0" length="0">
    <dxf/>
  </rfmt>
  <rcc rId="4330" sId="3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31" sId="3" odxf="1" dxf="1" numFmtId="4">
    <oc r="D61">
      <v>0</v>
    </oc>
    <nc r="D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2" sId="3" odxf="1" dxf="1" numFmtId="4">
    <oc r="E61">
      <v>0</v>
    </oc>
    <nc r="E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3" sId="3" odxf="1" dxf="1" numFmtId="4">
    <oc r="F61">
      <v>0</v>
    </oc>
    <nc r="F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4" sId="3" odxf="1" dxf="1" numFmtId="4">
    <oc r="G61">
      <v>0</v>
    </oc>
    <nc r="G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35" sId="3" odxf="1" dxf="1" numFmtId="4">
    <oc r="J61">
      <v>1</v>
    </oc>
    <nc r="J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6" sId="3" odxf="1" dxf="1" numFmtId="4">
    <oc r="K61">
      <v>6</v>
    </oc>
    <nc r="K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7" sId="3" odxf="1" dxf="1">
    <nc r="L61">
      <v>0</v>
    </nc>
    <odxf/>
    <ndxf/>
  </rcc>
  <rcc rId="4338" sId="3" odxf="1" dxf="1">
    <nc r="M61">
      <v>0</v>
    </nc>
    <odxf/>
    <ndxf/>
  </rcc>
  <rcc rId="4339" sId="3" odxf="1" dxf="1">
    <nc r="N61">
      <v>0</v>
    </nc>
    <odxf/>
    <ndxf/>
  </rcc>
  <rcc rId="4340" sId="3" odxf="1" dxf="1">
    <nc r="O61">
      <v>0</v>
    </nc>
    <odxf/>
    <ndxf/>
  </rcc>
  <rcc rId="4341" sId="3" odxf="1" dxf="1">
    <nc r="P61">
      <v>0</v>
    </nc>
    <odxf/>
    <ndxf/>
  </rcc>
  <rcc rId="4342" sId="3" odxf="1" dxf="1">
    <nc r="Q61">
      <v>0</v>
    </nc>
    <odxf/>
    <ndxf/>
  </rcc>
  <rfmt sheetId="3" sqref="A62" start="0" length="0">
    <dxf/>
  </rfmt>
  <rfmt sheetId="3" sqref="B62" start="0" length="0">
    <dxf/>
  </rfmt>
  <rcc rId="4343" sId="3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44" sId="3" odxf="1" dxf="1" numFmtId="4">
    <oc r="D62">
      <v>1</v>
    </oc>
    <nc r="D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5" sId="3" odxf="1" dxf="1" numFmtId="4">
    <oc r="E62">
      <v>162.80000000000001</v>
    </oc>
    <nc r="E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6" sId="3" odxf="1" dxf="1" numFmtId="4">
    <oc r="F62">
      <v>1</v>
    </oc>
    <nc r="F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7" sId="3" odxf="1" dxf="1" numFmtId="4">
    <oc r="G62">
      <v>162.80000000000001</v>
    </oc>
    <nc r="G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48" sId="3" odxf="1" dxf="1" numFmtId="4">
    <oc r="J62">
      <v>0</v>
    </oc>
    <nc r="J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9" sId="3" odxf="1" dxf="1" numFmtId="4">
    <oc r="K62">
      <v>0</v>
    </oc>
    <nc r="K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50" sId="3" odxf="1" dxf="1">
    <nc r="L62">
      <v>0</v>
    </nc>
    <odxf/>
    <ndxf/>
  </rcc>
  <rcc rId="4351" sId="3" odxf="1" dxf="1">
    <nc r="M62">
      <v>0</v>
    </nc>
    <odxf/>
    <ndxf/>
  </rcc>
  <rcc rId="4352" sId="3" odxf="1" dxf="1">
    <nc r="N62">
      <v>0</v>
    </nc>
    <odxf/>
    <ndxf/>
  </rcc>
  <rcc rId="4353" sId="3" odxf="1" dxf="1">
    <nc r="O62">
      <v>0</v>
    </nc>
    <odxf/>
    <ndxf/>
  </rcc>
  <rcc rId="4354" sId="3" odxf="1" dxf="1">
    <nc r="P62">
      <v>0</v>
    </nc>
    <odxf/>
    <ndxf/>
  </rcc>
  <rcc rId="4355" sId="3" odxf="1" dxf="1">
    <nc r="Q62">
      <v>0</v>
    </nc>
    <odxf/>
    <ndxf/>
  </rcc>
  <rfmt sheetId="3" sqref="A63" start="0" length="0">
    <dxf/>
  </rfmt>
  <rfmt sheetId="3" sqref="B63" start="0" length="0">
    <dxf/>
  </rfmt>
  <rcc rId="4356" sId="3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57" sId="3" odxf="1" dxf="1">
    <oc r="D63">
      <f>D54+D55+D56+D57+D58+D59+D60+D61+D62</f>
    </oc>
    <nc r="D63"/>
    <odxf>
      <numFmt numFmtId="0" formatCode="General"/>
    </odxf>
    <ndxf>
      <numFmt numFmtId="2" formatCode="0.00"/>
    </ndxf>
  </rcc>
  <rcc rId="4358" sId="3" odxf="1" dxf="1">
    <oc r="E63">
      <f>E54+E55+E56+E57+E58+E59+E60+E61+E62</f>
    </oc>
    <nc r="E63"/>
    <odxf>
      <numFmt numFmtId="0" formatCode="General"/>
    </odxf>
    <ndxf>
      <numFmt numFmtId="2" formatCode="0.00"/>
    </ndxf>
  </rcc>
  <rcc rId="4359" sId="3" odxf="1" dxf="1">
    <oc r="F63">
      <f>F54+F55+F56+F57+F58+F59+F60+F61+F62</f>
    </oc>
    <nc r="F63"/>
    <odxf>
      <numFmt numFmtId="0" formatCode="General"/>
    </odxf>
    <ndxf>
      <numFmt numFmtId="2" formatCode="0.00"/>
    </ndxf>
  </rcc>
  <rcc rId="4360" sId="3" odxf="1" dxf="1">
    <oc r="G63">
      <f>G54+G55+G56+G57+G58+G59+G60+G61+G62</f>
    </oc>
    <nc r="G63"/>
    <odxf>
      <numFmt numFmtId="0" formatCode="General"/>
    </odxf>
    <ndxf>
      <numFmt numFmtId="2" formatCode="0.00"/>
    </ndxf>
  </rcc>
  <rcc rId="4361" sId="3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2" sId="3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3" sId="3" odxf="1" dxf="1">
    <oc r="J63">
      <f>J54+J55+J56+J57+J58+J59+J60+J61+J62</f>
    </oc>
    <nc r="J63"/>
    <odxf>
      <numFmt numFmtId="0" formatCode="General"/>
    </odxf>
    <ndxf>
      <numFmt numFmtId="2" formatCode="0.00"/>
    </ndxf>
  </rcc>
  <rcc rId="4364" sId="3" odxf="1" dxf="1">
    <oc r="K63">
      <f>K54+K55+K56+K57+K58+K59+K60+K61+K62</f>
    </oc>
    <nc r="K63"/>
    <odxf>
      <numFmt numFmtId="0" formatCode="General"/>
    </odxf>
    <ndxf>
      <numFmt numFmtId="2" formatCode="0.00"/>
    </ndxf>
  </rcc>
  <rcc rId="4365" sId="3" odxf="1" dxf="1">
    <oc r="L63">
      <f>L54+L55+L56+L57+L58+L59+L60+L61+L62</f>
    </oc>
    <nc r="L63">
      <v>0</v>
    </nc>
    <odxf/>
    <ndxf/>
  </rcc>
  <rcc rId="4366" sId="3" odxf="1" dxf="1">
    <oc r="M63">
      <f>M54+M55+M56+M57+M58+M59+M60+M61+M62</f>
    </oc>
    <nc r="M63">
      <v>0</v>
    </nc>
    <odxf/>
    <ndxf/>
  </rcc>
  <rcc rId="4367" sId="3" odxf="1" dxf="1">
    <oc r="N63">
      <f>N54+N55+N56+N57+N58+N59+N60+N61+N62</f>
    </oc>
    <nc r="N63">
      <v>0</v>
    </nc>
    <odxf/>
    <ndxf/>
  </rcc>
  <rcc rId="4368" sId="3" odxf="1" dxf="1">
    <oc r="O63">
      <f>O54+O55+O56+O57+O58+O59+O60+O61+O62</f>
    </oc>
    <nc r="O63">
      <v>0</v>
    </nc>
    <odxf/>
    <ndxf/>
  </rcc>
  <rcc rId="4369" sId="3" odxf="1" dxf="1">
    <oc r="P63">
      <f>P54+P55+P56+P57+P58+P59+P60+P61+P62</f>
    </oc>
    <nc r="P63">
      <v>0</v>
    </nc>
    <odxf/>
    <ndxf/>
  </rcc>
  <rcc rId="4370" sId="3" odxf="1" dxf="1">
    <oc r="Q63">
      <f>Q54+Q55+Q56+Q57+Q58+Q59+Q60+Q61+Q62</f>
    </oc>
    <nc r="Q63">
      <v>0</v>
    </nc>
    <odxf/>
    <ndxf/>
  </rcc>
  <rfmt sheetId="3" sqref="A64" start="0" length="0">
    <dxf/>
  </rfmt>
  <rfmt sheetId="3" sqref="B64" start="0" length="0">
    <dxf/>
  </rfmt>
  <rcc rId="4371" sId="3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64" start="0" length="0">
    <dxf>
      <numFmt numFmtId="2" formatCode="0.00"/>
    </dxf>
  </rfmt>
  <rfmt sheetId="3" sqref="F64" start="0" length="0">
    <dxf>
      <numFmt numFmtId="2" formatCode="0.00"/>
    </dxf>
  </rfmt>
  <rfmt sheetId="3" sqref="G64" start="0" length="0">
    <dxf>
      <numFmt numFmtId="2" formatCode="0.00"/>
    </dxf>
  </rfmt>
  <rfmt sheetId="3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64" start="0" length="0">
    <dxf>
      <numFmt numFmtId="2" formatCode="0.00"/>
    </dxf>
  </rfmt>
  <rfmt sheetId="3" sqref="K64" start="0" length="0">
    <dxf>
      <numFmt numFmtId="2" formatCode="0.00"/>
    </dxf>
  </rfmt>
  <rcc rId="4372" sId="3" odxf="1" dxf="1">
    <nc r="L64">
      <v>0</v>
    </nc>
    <odxf/>
    <ndxf/>
  </rcc>
  <rcc rId="4373" sId="3" odxf="1" dxf="1">
    <nc r="M64">
      <v>0</v>
    </nc>
    <odxf/>
    <ndxf/>
  </rcc>
  <rcc rId="4374" sId="3" odxf="1" dxf="1">
    <nc r="N64">
      <v>0</v>
    </nc>
    <odxf/>
    <ndxf/>
  </rcc>
  <rcc rId="4375" sId="3" odxf="1" dxf="1">
    <nc r="O64">
      <v>0</v>
    </nc>
    <odxf/>
    <ndxf/>
  </rcc>
  <rcc rId="4376" sId="3" odxf="1" dxf="1">
    <nc r="P64">
      <v>0</v>
    </nc>
    <odxf/>
    <ndxf/>
  </rcc>
  <rcc rId="4377" sId="3" odxf="1" dxf="1">
    <nc r="Q64">
      <v>0</v>
    </nc>
    <odxf/>
    <ndxf/>
  </rcc>
  <rfmt sheetId="3" sqref="A65" start="0" length="0">
    <dxf/>
  </rfmt>
  <rfmt sheetId="3" sqref="B65" start="0" length="0">
    <dxf/>
  </rfmt>
  <rcc rId="4378" sId="3">
    <oc r="C65" t="inlineStr">
      <is>
        <t>ПС «Майская»</t>
      </is>
    </oc>
    <nc r="C65" t="inlineStr">
      <is>
        <t>итого:</t>
      </is>
    </nc>
  </rcc>
  <rcc rId="4379" sId="3" odxf="1" dxf="1" numFmtId="4">
    <oc r="D65">
      <v>2</v>
    </oc>
    <nc r="D65">
      <f>SUM(D23:D64)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0" sId="3" odxf="1" dxf="1" numFmtId="4">
    <oc r="E65">
      <v>195</v>
    </oc>
    <nc r="E65">
      <f>SUM(E23:E64)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1" sId="3" odxf="1" dxf="1" numFmtId="4">
    <oc r="F65">
      <v>2</v>
    </oc>
    <nc r="F65">
      <f>SUM(F23:F64)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2" sId="3" odxf="1" dxf="1" numFmtId="4">
    <oc r="G65">
      <v>195</v>
    </oc>
    <nc r="G65">
      <f>SUM(G23:G64)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3" sId="3" odxf="1" dxf="1">
    <nc r="H65">
      <f>SUM(H23:H64)</f>
    </nc>
    <odxf>
      <numFmt numFmtId="0" formatCode="General"/>
    </odxf>
    <ndxf>
      <numFmt numFmtId="2" formatCode="0.00"/>
    </ndxf>
  </rcc>
  <rcc rId="4384" sId="3" odxf="1" dxf="1">
    <nc r="I65">
      <f>SUM(I23:I64)</f>
    </nc>
    <odxf>
      <numFmt numFmtId="0" formatCode="General"/>
    </odxf>
    <ndxf>
      <numFmt numFmtId="2" formatCode="0.00"/>
    </ndxf>
  </rcc>
  <rcc rId="4385" sId="3" odxf="1" dxf="1" numFmtId="4">
    <oc r="J65">
      <v>3</v>
    </oc>
    <nc r="J65">
      <f>SUM(J23:J64)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86" sId="3" odxf="1" dxf="1">
    <oc r="K65">
      <v>275</v>
    </oc>
    <nc r="K65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87" sId="3" odxf="1" dxf="1">
    <nc r="L65">
      <f>L60+L61+L62+L63+L64</f>
    </nc>
    <odxf/>
    <ndxf/>
  </rcc>
  <rcc rId="4388" sId="3" odxf="1" dxf="1">
    <nc r="M65">
      <f>M60+M61+M62+M63+M64</f>
    </nc>
    <odxf/>
    <ndxf/>
  </rcc>
  <rcc rId="4389" sId="3" odxf="1" dxf="1">
    <nc r="N65">
      <f>N60+N61+N62+N63+N64</f>
    </nc>
    <odxf/>
    <ndxf/>
  </rcc>
  <rcc rId="4390" sId="3" odxf="1" dxf="1">
    <nc r="O65">
      <f>O60+O61+O62+O63+O64</f>
    </nc>
    <odxf/>
    <ndxf/>
  </rcc>
  <rcc rId="4391" sId="3" odxf="1" dxf="1">
    <nc r="P65">
      <f>P60+P61+P62+P63+P64</f>
    </nc>
    <odxf/>
    <ndxf/>
  </rcc>
  <rcc rId="4392" sId="3" odxf="1" dxf="1">
    <nc r="Q65">
      <f>Q60+Q61+Q62+Q63+Q64</f>
    </nc>
    <odxf/>
    <ndxf/>
  </rcc>
  <rfmt sheetId="3" sqref="A66" start="0" length="0">
    <dxf/>
  </rfmt>
  <rfmt sheetId="3" sqref="B66" start="0" length="0">
    <dxf/>
  </rfmt>
  <rcc rId="4393" sId="3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4394" sId="3" odxf="1" s="1" dxf="1">
    <oc r="D66">
      <v>0</v>
    </oc>
    <nc r="D66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.5"/>
        <color auto="1"/>
        <name val="Arial Cyr"/>
        <scheme val="none"/>
      </font>
      <numFmt numFmtId="0" formatCode="General"/>
      <alignment horizontal="center" wrapText="1" readingOrder="0"/>
      <border outline="0">
        <left/>
      </border>
    </ndxf>
  </rcc>
  <rcc rId="4395" sId="3" odxf="1" dxf="1" numFmtId="4">
    <oc r="E66">
      <v>0</v>
    </oc>
    <nc r="E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6" sId="3" odxf="1" dxf="1" numFmtId="4">
    <oc r="F66">
      <v>0</v>
    </oc>
    <nc r="F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7" sId="3" odxf="1" dxf="1" numFmtId="4">
    <oc r="G66">
      <v>0</v>
    </oc>
    <nc r="G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98" sId="3" odxf="1" dxf="1" numFmtId="4">
    <oc r="J66">
      <v>1</v>
    </oc>
    <nc r="J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9" sId="3" odxf="1" dxf="1" numFmtId="4">
    <oc r="K66">
      <v>335</v>
    </oc>
    <nc r="K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0" sId="3" odxf="1" dxf="1">
    <nc r="L66">
      <v>0</v>
    </nc>
    <odxf/>
    <ndxf/>
  </rcc>
  <rcc rId="4401" sId="3" odxf="1" dxf="1">
    <nc r="M66">
      <v>0</v>
    </nc>
    <odxf/>
    <ndxf/>
  </rcc>
  <rcc rId="4402" sId="3" odxf="1" dxf="1">
    <nc r="N66">
      <v>0</v>
    </nc>
    <odxf/>
    <ndxf/>
  </rcc>
  <rcc rId="4403" sId="3" odxf="1" dxf="1">
    <nc r="O66">
      <v>0</v>
    </nc>
    <odxf/>
    <ndxf/>
  </rcc>
  <rcc rId="4404" sId="3" odxf="1" dxf="1">
    <nc r="P66">
      <v>0</v>
    </nc>
    <odxf/>
    <ndxf/>
  </rcc>
  <rcc rId="4405" sId="3" odxf="1" dxf="1">
    <nc r="Q66">
      <v>0</v>
    </nc>
    <odxf/>
    <ndxf/>
  </rcc>
  <rfmt sheetId="3" sqref="A67" start="0" length="0">
    <dxf/>
  </rfmt>
  <rfmt sheetId="3" sqref="B67" start="0" length="0">
    <dxf>
      <border outline="0">
        <right/>
      </border>
    </dxf>
  </rfmt>
  <rcc rId="4406" sId="3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07" sId="3" odxf="1" dxf="1" numFmtId="4">
    <oc r="D67">
      <v>3</v>
    </oc>
    <nc r="D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8" sId="3" odxf="1" dxf="1" numFmtId="4">
    <oc r="E67">
      <v>1137</v>
    </oc>
    <nc r="E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9" sId="3" odxf="1" dxf="1" numFmtId="4">
    <oc r="F67">
      <v>3</v>
    </oc>
    <nc r="F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0" sId="3" odxf="1" dxf="1" numFmtId="4">
    <oc r="G67">
      <v>1137</v>
    </oc>
    <nc r="G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11" sId="3" odxf="1" dxf="1" numFmtId="4">
    <oc r="J67">
      <v>1</v>
    </oc>
    <nc r="J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2" sId="3" odxf="1" dxf="1" numFmtId="4">
    <oc r="K67">
      <v>200</v>
    </oc>
    <nc r="K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3" sId="3" odxf="1" dxf="1">
    <nc r="L67">
      <v>0</v>
    </nc>
    <odxf/>
    <ndxf/>
  </rcc>
  <rcc rId="4414" sId="3" odxf="1" dxf="1">
    <nc r="M67">
      <v>0</v>
    </nc>
    <odxf/>
    <ndxf/>
  </rcc>
  <rcc rId="4415" sId="3" odxf="1" dxf="1">
    <nc r="N67">
      <v>0</v>
    </nc>
    <odxf/>
    <ndxf/>
  </rcc>
  <rcc rId="4416" sId="3" odxf="1" dxf="1">
    <nc r="O67">
      <v>0</v>
    </nc>
    <odxf/>
    <ndxf/>
  </rcc>
  <rcc rId="4417" sId="3" odxf="1" dxf="1">
    <nc r="P67">
      <v>0</v>
    </nc>
    <odxf/>
    <ndxf/>
  </rcc>
  <rcc rId="4418" sId="3" odxf="1" dxf="1">
    <nc r="Q67">
      <v>0</v>
    </nc>
    <odxf/>
    <ndxf/>
  </rcc>
  <rfmt sheetId="3" sqref="A68" start="0" length="0">
    <dxf/>
  </rfmt>
  <rfmt sheetId="3" sqref="B68" start="0" length="0">
    <dxf>
      <border outline="0">
        <right/>
      </border>
    </dxf>
  </rfmt>
  <rcc rId="4419" sId="3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0" sId="3" odxf="1" dxf="1" numFmtId="4">
    <oc r="D68">
      <v>0</v>
    </oc>
    <nc r="D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1" sId="3" odxf="1" dxf="1" numFmtId="4">
    <oc r="E68">
      <v>0</v>
    </oc>
    <nc r="E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2" sId="3" odxf="1" dxf="1" numFmtId="4">
    <oc r="F68">
      <v>0</v>
    </oc>
    <nc r="F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3" sId="3" odxf="1" dxf="1" numFmtId="4">
    <oc r="G68">
      <v>0</v>
    </oc>
    <nc r="G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24" sId="3" odxf="1" dxf="1" numFmtId="4">
    <oc r="J68">
      <v>1</v>
    </oc>
    <nc r="J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5" sId="3" odxf="1" dxf="1" numFmtId="4">
    <oc r="K68">
      <v>35</v>
    </oc>
    <nc r="K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8" start="0" length="0">
    <dxf/>
  </rfmt>
  <rfmt sheetId="3" sqref="M68" start="0" length="0">
    <dxf/>
  </rfmt>
  <rfmt sheetId="3" sqref="N68" start="0" length="0">
    <dxf/>
  </rfmt>
  <rfmt sheetId="3" sqref="O68" start="0" length="0">
    <dxf/>
  </rfmt>
  <rfmt sheetId="3" sqref="P68" start="0" length="0">
    <dxf/>
  </rfmt>
  <rfmt sheetId="3" sqref="Q68" start="0" length="0">
    <dxf/>
  </rfmt>
  <rfmt sheetId="3" sqref="A69" start="0" length="0">
    <dxf/>
  </rfmt>
  <rfmt sheetId="3" sqref="B69" start="0" length="0">
    <dxf>
      <border outline="0">
        <right/>
      </border>
    </dxf>
  </rfmt>
  <rcc rId="4426" sId="3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7" sId="3" odxf="1" dxf="1" numFmtId="4">
    <oc r="D69">
      <v>0</v>
    </oc>
    <nc r="D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8" sId="3" odxf="1" dxf="1" numFmtId="4">
    <oc r="E69">
      <v>0</v>
    </oc>
    <nc r="E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9" sId="3" odxf="1" dxf="1" numFmtId="4">
    <oc r="F69">
      <v>0</v>
    </oc>
    <nc r="F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0" sId="3" odxf="1" dxf="1" numFmtId="4">
    <oc r="G69">
      <v>0</v>
    </oc>
    <nc r="G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31" sId="3" odxf="1" dxf="1" numFmtId="4">
    <oc r="J69">
      <v>0</v>
    </oc>
    <nc r="J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2" sId="3" odxf="1" dxf="1" numFmtId="4">
    <oc r="K69">
      <v>0</v>
    </oc>
    <nc r="K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9" start="0" length="0">
    <dxf/>
  </rfmt>
  <rfmt sheetId="3" sqref="M69" start="0" length="0">
    <dxf/>
  </rfmt>
  <rfmt sheetId="3" sqref="N69" start="0" length="0">
    <dxf/>
  </rfmt>
  <rfmt sheetId="3" sqref="O69" start="0" length="0">
    <dxf/>
  </rfmt>
  <rfmt sheetId="3" sqref="P69" start="0" length="0">
    <dxf/>
  </rfmt>
  <rfmt sheetId="3" sqref="Q69" start="0" length="0">
    <dxf/>
  </rfmt>
  <rfmt sheetId="3" sqref="A70" start="0" length="0">
    <dxf/>
  </rfmt>
  <rfmt sheetId="3" sqref="B70" start="0" length="0">
    <dxf>
      <border outline="0">
        <right/>
      </border>
    </dxf>
  </rfmt>
  <rcc rId="4433" sId="3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34" sId="3" odxf="1" dxf="1">
    <oc r="D70">
      <f>D65+D66+D67+D68+D69</f>
    </oc>
    <nc r="D70"/>
    <odxf>
      <numFmt numFmtId="0" formatCode="General"/>
    </odxf>
    <ndxf>
      <numFmt numFmtId="2" formatCode="0.00"/>
    </ndxf>
  </rcc>
  <rcc rId="4435" sId="3" odxf="1" dxf="1">
    <oc r="E70">
      <f>E65+E66+E67+E68+E69</f>
    </oc>
    <nc r="E70"/>
    <odxf>
      <numFmt numFmtId="0" formatCode="General"/>
    </odxf>
    <ndxf>
      <numFmt numFmtId="2" formatCode="0.00"/>
    </ndxf>
  </rcc>
  <rcc rId="4436" sId="3" odxf="1" dxf="1">
    <oc r="F70">
      <f>F65+F66+F67+F68+F69</f>
    </oc>
    <nc r="F70"/>
    <odxf>
      <numFmt numFmtId="0" formatCode="General"/>
    </odxf>
    <ndxf>
      <numFmt numFmtId="2" formatCode="0.00"/>
    </ndxf>
  </rcc>
  <rcc rId="4437" sId="3" odxf="1" dxf="1">
    <oc r="G70">
      <f>G65+G66+G67+G68+G69</f>
    </oc>
    <nc r="G70"/>
    <odxf>
      <numFmt numFmtId="0" formatCode="General"/>
    </odxf>
    <ndxf>
      <numFmt numFmtId="2" formatCode="0.00"/>
    </ndxf>
  </rcc>
  <rcc rId="4438" sId="3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39" sId="3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40" sId="3" odxf="1" dxf="1">
    <oc r="J70">
      <f>J65+J66+J67+J68+J69</f>
    </oc>
    <nc r="J70"/>
    <odxf>
      <numFmt numFmtId="0" formatCode="General"/>
    </odxf>
    <ndxf>
      <numFmt numFmtId="2" formatCode="0.00"/>
    </ndxf>
  </rcc>
  <rcc rId="4441" sId="3" odxf="1" dxf="1">
    <oc r="K70">
      <f>K65+K66+K67+K68+K69</f>
    </oc>
    <nc r="K70"/>
    <odxf>
      <numFmt numFmtId="0" formatCode="General"/>
    </odxf>
    <ndxf>
      <numFmt numFmtId="2" formatCode="0.00"/>
    </ndxf>
  </rcc>
  <rcc rId="4442" sId="3" odxf="1" dxf="1">
    <oc r="L70">
      <f>L65+L66+L67+L68+L69</f>
    </oc>
    <nc r="L70"/>
    <odxf/>
    <ndxf/>
  </rcc>
  <rcc rId="4443" sId="3" odxf="1" dxf="1">
    <oc r="M70">
      <f>M65+M66+M67+M68+M69</f>
    </oc>
    <nc r="M70"/>
    <odxf/>
    <ndxf/>
  </rcc>
  <rcc rId="4444" sId="3" odxf="1" dxf="1">
    <oc r="N70">
      <f>N65+N66+N67+N68+N69</f>
    </oc>
    <nc r="N70"/>
    <odxf/>
    <ndxf/>
  </rcc>
  <rcc rId="4445" sId="3" odxf="1" dxf="1">
    <oc r="O70">
      <f>O65+O66+O67+O68+O69</f>
    </oc>
    <nc r="O70"/>
    <odxf/>
    <ndxf/>
  </rcc>
  <rcc rId="4446" sId="3" odxf="1" dxf="1">
    <oc r="P70">
      <f>P65+P66+P67+P68+P69</f>
    </oc>
    <nc r="P70"/>
    <odxf/>
    <ndxf/>
  </rcc>
  <rcc rId="4447" sId="3" odxf="1" dxf="1">
    <oc r="Q70">
      <f>Q65+Q66+Q67+Q68+Q69</f>
    </oc>
    <nc r="Q70"/>
    <odxf/>
    <ndxf/>
  </rcc>
  <rfmt sheetId="3" sqref="A71" start="0" length="0">
    <dxf/>
  </rfmt>
  <rfmt sheetId="3" sqref="B71" start="0" length="0">
    <dxf>
      <border outline="0">
        <right/>
      </border>
    </dxf>
  </rfmt>
  <rcc rId="4448" sId="3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1" start="0" length="0">
    <dxf>
      <numFmt numFmtId="2" formatCode="0.00"/>
    </dxf>
  </rfmt>
  <rfmt sheetId="3" sqref="F71" start="0" length="0">
    <dxf>
      <numFmt numFmtId="2" formatCode="0.00"/>
    </dxf>
  </rfmt>
  <rfmt sheetId="3" sqref="G71" start="0" length="0">
    <dxf>
      <numFmt numFmtId="2" formatCode="0.00"/>
    </dxf>
  </rfmt>
  <rfmt sheetId="3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1" start="0" length="0">
    <dxf>
      <numFmt numFmtId="2" formatCode="0.00"/>
    </dxf>
  </rfmt>
  <rfmt sheetId="3" sqref="K71" start="0" length="0">
    <dxf>
      <numFmt numFmtId="2" formatCode="0.00"/>
    </dxf>
  </rfmt>
  <rfmt sheetId="3" sqref="L71" start="0" length="0">
    <dxf/>
  </rfmt>
  <rfmt sheetId="3" sqref="M71" start="0" length="0">
    <dxf/>
  </rfmt>
  <rfmt sheetId="3" sqref="N71" start="0" length="0">
    <dxf/>
  </rfmt>
  <rfmt sheetId="3" sqref="O71" start="0" length="0">
    <dxf/>
  </rfmt>
  <rfmt sheetId="3" sqref="P71" start="0" length="0">
    <dxf/>
  </rfmt>
  <rfmt sheetId="3" sqref="Q71" start="0" length="0">
    <dxf/>
  </rfmt>
  <rfmt sheetId="3" sqref="A72" start="0" length="0">
    <dxf/>
  </rfmt>
  <rfmt sheetId="3" sqref="B72" start="0" length="0">
    <dxf>
      <border outline="0">
        <right/>
      </border>
    </dxf>
  </rfmt>
  <rcc rId="4449" sId="3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0" sId="3" odxf="1" dxf="1" numFmtId="4">
    <oc r="D72">
      <v>5</v>
    </oc>
    <nc r="D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1" sId="3" odxf="1" dxf="1" numFmtId="4">
    <oc r="E72">
      <v>960</v>
    </oc>
    <nc r="E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2" sId="3" odxf="1" dxf="1" numFmtId="4">
    <oc r="F72">
      <v>5</v>
    </oc>
    <nc r="F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3" sId="3" odxf="1" dxf="1" numFmtId="4">
    <oc r="G72">
      <v>960</v>
    </oc>
    <nc r="G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54" sId="3" odxf="1" dxf="1" numFmtId="4">
    <oc r="J72">
      <v>5</v>
    </oc>
    <nc r="J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5" sId="3" odxf="1" dxf="1" numFmtId="4">
    <oc r="K72">
      <v>589</v>
    </oc>
    <nc r="K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2" start="0" length="0">
    <dxf/>
  </rfmt>
  <rfmt sheetId="3" sqref="M72" start="0" length="0">
    <dxf/>
  </rfmt>
  <rfmt sheetId="3" sqref="N72" start="0" length="0">
    <dxf/>
  </rfmt>
  <rfmt sheetId="3" sqref="O72" start="0" length="0">
    <dxf/>
  </rfmt>
  <rfmt sheetId="3" sqref="P72" start="0" length="0">
    <dxf/>
  </rfmt>
  <rfmt sheetId="3" sqref="Q72" start="0" length="0">
    <dxf/>
  </rfmt>
  <rfmt sheetId="3" sqref="A73" start="0" length="0">
    <dxf/>
  </rfmt>
  <rfmt sheetId="3" sqref="B73" start="0" length="0">
    <dxf>
      <border outline="0">
        <right/>
      </border>
    </dxf>
  </rfmt>
  <rcc rId="4456" sId="3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7" sId="3" odxf="1" dxf="1" numFmtId="4">
    <oc r="D73">
      <v>2</v>
    </oc>
    <nc r="D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8" sId="3" odxf="1" dxf="1" numFmtId="4">
    <oc r="E73">
      <v>407</v>
    </oc>
    <nc r="E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9" sId="3" odxf="1" dxf="1" numFmtId="4">
    <oc r="F73">
      <v>2</v>
    </oc>
    <nc r="F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0" sId="3" odxf="1" dxf="1" numFmtId="4">
    <oc r="G73">
      <v>407</v>
    </oc>
    <nc r="G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1" sId="3" odxf="1" dxf="1" numFmtId="4">
    <oc r="J73">
      <v>2</v>
    </oc>
    <nc r="J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2" sId="3" odxf="1" dxf="1" numFmtId="4">
    <oc r="K73">
      <v>13</v>
    </oc>
    <nc r="K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3" start="0" length="0">
    <dxf/>
  </rfmt>
  <rfmt sheetId="3" sqref="M73" start="0" length="0">
    <dxf/>
  </rfmt>
  <rfmt sheetId="3" sqref="N73" start="0" length="0">
    <dxf/>
  </rfmt>
  <rfmt sheetId="3" sqref="O73" start="0" length="0">
    <dxf/>
  </rfmt>
  <rfmt sheetId="3" sqref="P73" start="0" length="0">
    <dxf/>
  </rfmt>
  <rfmt sheetId="3" sqref="Q73" start="0" length="0">
    <dxf/>
  </rfmt>
  <rfmt sheetId="3" sqref="A74" start="0" length="0">
    <dxf/>
  </rfmt>
  <rfmt sheetId="3" sqref="B74" start="0" length="0">
    <dxf>
      <border outline="0">
        <right/>
      </border>
    </dxf>
  </rfmt>
  <rcc rId="4463" sId="3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64" sId="3" odxf="1" dxf="1" numFmtId="4">
    <oc r="D74">
      <v>1</v>
    </oc>
    <nc r="D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5" sId="3" odxf="1" dxf="1" numFmtId="4">
    <oc r="E74">
      <v>6</v>
    </oc>
    <nc r="E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6" sId="3" odxf="1" dxf="1" numFmtId="4">
    <oc r="F74">
      <v>1</v>
    </oc>
    <nc r="F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7" sId="3" odxf="1" dxf="1" numFmtId="4">
    <oc r="G74">
      <v>6</v>
    </oc>
    <nc r="G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8" sId="3" odxf="1" dxf="1" numFmtId="4">
    <oc r="J74">
      <v>0</v>
    </oc>
    <nc r="J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9" sId="3" odxf="1" dxf="1" numFmtId="4">
    <oc r="K74">
      <v>0</v>
    </oc>
    <nc r="K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74" start="0" length="0">
    <dxf/>
  </rfmt>
  <rfmt sheetId="3" sqref="M74" start="0" length="0">
    <dxf/>
  </rfmt>
  <rfmt sheetId="3" sqref="N74" start="0" length="0">
    <dxf/>
  </rfmt>
  <rfmt sheetId="3" sqref="O74" start="0" length="0">
    <dxf/>
  </rfmt>
  <rfmt sheetId="3" sqref="P74" start="0" length="0">
    <dxf/>
  </rfmt>
  <rfmt sheetId="3" sqref="Q74" start="0" length="0">
    <dxf/>
  </rfmt>
  <rfmt sheetId="3" sqref="A75" start="0" length="0">
    <dxf/>
  </rfmt>
  <rfmt sheetId="3" sqref="B75" start="0" length="0">
    <dxf>
      <border outline="0">
        <right/>
      </border>
    </dxf>
  </rfmt>
  <rcc rId="4470" sId="3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71" sId="3" odxf="1" dxf="1" numFmtId="4">
    <oc r="D75">
      <v>3</v>
    </oc>
    <nc r="D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2" sId="3" odxf="1" dxf="1" numFmtId="4">
    <oc r="E75">
      <v>37</v>
    </oc>
    <nc r="E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3" sId="3" odxf="1" dxf="1" numFmtId="4">
    <oc r="F75">
      <v>3</v>
    </oc>
    <nc r="F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4" sId="3" odxf="1" dxf="1" numFmtId="4">
    <oc r="G75">
      <v>37</v>
    </oc>
    <nc r="G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75" sId="3" odxf="1" dxf="1" numFmtId="4">
    <oc r="J75">
      <v>2</v>
    </oc>
    <nc r="J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6" sId="3" odxf="1" dxf="1" numFmtId="4">
    <oc r="K75">
      <v>30</v>
    </oc>
    <nc r="K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5" start="0" length="0">
    <dxf/>
  </rfmt>
  <rfmt sheetId="3" sqref="M75" start="0" length="0">
    <dxf/>
  </rfmt>
  <rfmt sheetId="3" sqref="N75" start="0" length="0">
    <dxf/>
  </rfmt>
  <rfmt sheetId="3" sqref="O75" start="0" length="0">
    <dxf/>
  </rfmt>
  <rfmt sheetId="3" sqref="P75" start="0" length="0">
    <dxf/>
  </rfmt>
  <rfmt sheetId="3" sqref="Q75" start="0" length="0">
    <dxf/>
  </rfmt>
  <rfmt sheetId="3" sqref="A76" start="0" length="0">
    <dxf/>
  </rfmt>
  <rfmt sheetId="3" sqref="B76" start="0" length="0">
    <dxf>
      <border outline="0">
        <right/>
      </border>
    </dxf>
  </rfmt>
  <rcc rId="4477" sId="3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8" sId="3" odxf="1" dxf="1" numFmtId="4">
    <oc r="E76">
      <v>3</v>
    </oc>
    <nc r="E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9" sId="3" odxf="1" dxf="1" numFmtId="4">
    <oc r="G76">
      <v>3</v>
    </oc>
    <nc r="G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0" sId="3" odxf="1" dxf="1" numFmtId="4">
    <oc r="J76">
      <v>1</v>
    </oc>
    <nc r="J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81" sId="3" odxf="1" dxf="1" numFmtId="4">
    <oc r="K76">
      <v>6</v>
    </oc>
    <nc r="K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6" start="0" length="0">
    <dxf/>
  </rfmt>
  <rfmt sheetId="3" sqref="M76" start="0" length="0">
    <dxf/>
  </rfmt>
  <rfmt sheetId="3" sqref="N76" start="0" length="0">
    <dxf/>
  </rfmt>
  <rfmt sheetId="3" sqref="O76" start="0" length="0">
    <dxf/>
  </rfmt>
  <rfmt sheetId="3" sqref="P76" start="0" length="0">
    <dxf/>
  </rfmt>
  <rfmt sheetId="3" sqref="Q76" start="0" length="0">
    <dxf/>
  </rfmt>
  <rfmt sheetId="3" sqref="A77" start="0" length="0">
    <dxf/>
  </rfmt>
  <rfmt sheetId="3" sqref="B77" start="0" length="0">
    <dxf>
      <border outline="0">
        <right/>
      </border>
    </dxf>
  </rfmt>
  <rcc rId="4482" sId="3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83" sId="3" odxf="1" dxf="1" numFmtId="4">
    <oc r="D77">
      <v>0</v>
    </oc>
    <nc r="D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4" sId="3" odxf="1" dxf="1" numFmtId="4">
    <oc r="E77">
      <v>0</v>
    </oc>
    <nc r="E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5" sId="3" odxf="1" dxf="1" numFmtId="4">
    <oc r="F77">
      <v>0</v>
    </oc>
    <nc r="F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6" sId="3" odxf="1" dxf="1" numFmtId="4">
    <oc r="G77">
      <v>0</v>
    </oc>
    <nc r="G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7" sId="3" odxf="1" dxf="1" numFmtId="4">
    <oc r="J77">
      <v>0</v>
    </oc>
    <nc r="J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8" sId="3" odxf="1" dxf="1" numFmtId="4">
    <oc r="K77">
      <v>0</v>
    </oc>
    <nc r="K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7" start="0" length="0">
    <dxf/>
  </rfmt>
  <rfmt sheetId="3" sqref="M77" start="0" length="0">
    <dxf/>
  </rfmt>
  <rfmt sheetId="3" sqref="N77" start="0" length="0">
    <dxf/>
  </rfmt>
  <rfmt sheetId="3" sqref="O77" start="0" length="0">
    <dxf/>
  </rfmt>
  <rfmt sheetId="3" sqref="P77" start="0" length="0">
    <dxf/>
  </rfmt>
  <rfmt sheetId="3" sqref="Q77" start="0" length="0">
    <dxf/>
  </rfmt>
  <rfmt sheetId="3" sqref="A78" start="0" length="0">
    <dxf/>
  </rfmt>
  <rfmt sheetId="3" sqref="B78" start="0" length="0">
    <dxf>
      <border outline="0">
        <right/>
      </border>
    </dxf>
  </rfmt>
  <rcc rId="4489" sId="3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90" sId="3" odxf="1" dxf="1">
    <oc r="D78">
      <f>D72+D73+D74+D75+D76+D77</f>
    </oc>
    <nc r="D78"/>
    <odxf>
      <numFmt numFmtId="0" formatCode="General"/>
    </odxf>
    <ndxf>
      <numFmt numFmtId="2" formatCode="0.00"/>
    </ndxf>
  </rcc>
  <rcc rId="4491" sId="3" odxf="1" dxf="1">
    <oc r="E78">
      <f>E72+E73+E74+E75+E76+E77</f>
    </oc>
    <nc r="E78"/>
    <odxf>
      <numFmt numFmtId="0" formatCode="General"/>
    </odxf>
    <ndxf>
      <numFmt numFmtId="2" formatCode="0.00"/>
    </ndxf>
  </rcc>
  <rcc rId="4492" sId="3" odxf="1" dxf="1">
    <oc r="F78">
      <f>F72+F73+F74+F75+F76+F77</f>
    </oc>
    <nc r="F78"/>
    <odxf>
      <numFmt numFmtId="0" formatCode="General"/>
    </odxf>
    <ndxf>
      <numFmt numFmtId="2" formatCode="0.00"/>
    </ndxf>
  </rcc>
  <rcc rId="4493" sId="3" odxf="1" dxf="1">
    <oc r="G78">
      <f>G72+G73+G74+G75+G76+G77</f>
    </oc>
    <nc r="G78"/>
    <odxf>
      <numFmt numFmtId="0" formatCode="General"/>
    </odxf>
    <ndxf>
      <numFmt numFmtId="2" formatCode="0.00"/>
    </ndxf>
  </rcc>
  <rcc rId="4494" sId="3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5" sId="3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6" sId="3" odxf="1" dxf="1">
    <oc r="J78">
      <f>J72+J73+J74+J75+J76+J77</f>
    </oc>
    <nc r="J78"/>
    <odxf>
      <numFmt numFmtId="0" formatCode="General"/>
    </odxf>
    <ndxf>
      <numFmt numFmtId="2" formatCode="0.00"/>
    </ndxf>
  </rcc>
  <rcc rId="4497" sId="3" odxf="1" dxf="1">
    <oc r="K78">
      <f>K72+K73+K74+K75+K76+K77</f>
    </oc>
    <nc r="K78"/>
    <odxf>
      <numFmt numFmtId="0" formatCode="General"/>
    </odxf>
    <ndxf>
      <numFmt numFmtId="2" formatCode="0.00"/>
    </ndxf>
  </rcc>
  <rcc rId="4498" sId="3" odxf="1" dxf="1">
    <oc r="L78">
      <f>L72+L73+L74+L75+L76+L77</f>
    </oc>
    <nc r="L78"/>
    <odxf/>
    <ndxf/>
  </rcc>
  <rcc rId="4499" sId="3" odxf="1" dxf="1">
    <oc r="M78">
      <f>M72+M73+M74+M75+M76+M77</f>
    </oc>
    <nc r="M78"/>
    <odxf/>
    <ndxf/>
  </rcc>
  <rcc rId="4500" sId="3" odxf="1" dxf="1">
    <oc r="N78">
      <f>N72+N73+N74+N75+N76+N77</f>
    </oc>
    <nc r="N78"/>
    <odxf/>
    <ndxf/>
  </rcc>
  <rcc rId="4501" sId="3" odxf="1" dxf="1">
    <oc r="O78">
      <f>O72+O73+O74+O75+O76+O77</f>
    </oc>
    <nc r="O78"/>
    <odxf/>
    <ndxf/>
  </rcc>
  <rcc rId="4502" sId="3" odxf="1" dxf="1">
    <oc r="P78">
      <f>P72+P73+P74+P75+P76+P77</f>
    </oc>
    <nc r="P78"/>
    <odxf/>
    <ndxf/>
  </rcc>
  <rcc rId="4503" sId="3" odxf="1" dxf="1">
    <oc r="Q78">
      <f>Q72+Q73+Q74+Q75+Q76+Q77</f>
    </oc>
    <nc r="Q78"/>
    <odxf/>
    <ndxf/>
  </rcc>
  <rfmt sheetId="3" sqref="A79" start="0" length="0">
    <dxf/>
  </rfmt>
  <rfmt sheetId="3" sqref="B79" start="0" length="0">
    <dxf>
      <border outline="0">
        <right/>
      </border>
    </dxf>
  </rfmt>
  <rcc rId="4504" sId="3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9" start="0" length="0">
    <dxf>
      <numFmt numFmtId="2" formatCode="0.00"/>
    </dxf>
  </rfmt>
  <rfmt sheetId="3" sqref="F79" start="0" length="0">
    <dxf>
      <numFmt numFmtId="2" formatCode="0.00"/>
    </dxf>
  </rfmt>
  <rfmt sheetId="3" sqref="G79" start="0" length="0">
    <dxf>
      <numFmt numFmtId="2" formatCode="0.00"/>
    </dxf>
  </rfmt>
  <rfmt sheetId="3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9" start="0" length="0">
    <dxf>
      <numFmt numFmtId="2" formatCode="0.00"/>
    </dxf>
  </rfmt>
  <rfmt sheetId="3" sqref="K79" start="0" length="0">
    <dxf>
      <numFmt numFmtId="2" formatCode="0.00"/>
    </dxf>
  </rfmt>
  <rfmt sheetId="3" sqref="L79" start="0" length="0">
    <dxf/>
  </rfmt>
  <rfmt sheetId="3" sqref="M79" start="0" length="0">
    <dxf/>
  </rfmt>
  <rfmt sheetId="3" sqref="N79" start="0" length="0">
    <dxf/>
  </rfmt>
  <rfmt sheetId="3" sqref="O79" start="0" length="0">
    <dxf/>
  </rfmt>
  <rfmt sheetId="3" sqref="P79" start="0" length="0">
    <dxf/>
  </rfmt>
  <rfmt sheetId="3" sqref="Q79" start="0" length="0">
    <dxf/>
  </rfmt>
  <rfmt sheetId="3" sqref="A80" start="0" length="0">
    <dxf/>
  </rfmt>
  <rfmt sheetId="3" sqref="B80" start="0" length="0">
    <dxf>
      <border outline="0">
        <right/>
      </border>
    </dxf>
  </rfmt>
  <rcc rId="4505" sId="3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06" sId="3" odxf="1" dxf="1" numFmtId="4">
    <oc r="D80">
      <v>2</v>
    </oc>
    <nc r="D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7" sId="3" odxf="1" dxf="1" numFmtId="4">
    <oc r="E80">
      <v>17.600000000000001</v>
    </oc>
    <nc r="E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8" sId="3" odxf="1" dxf="1" numFmtId="4">
    <oc r="F80">
      <v>2</v>
    </oc>
    <nc r="F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9" sId="3" odxf="1" dxf="1" numFmtId="4">
    <oc r="G80">
      <v>17.600000000000001</v>
    </oc>
    <nc r="G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0" sId="3" odxf="1" dxf="1" numFmtId="4">
    <oc r="J80">
      <v>3</v>
    </oc>
    <nc r="J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11" sId="3" odxf="1" dxf="1" numFmtId="4">
    <oc r="K80">
      <v>32.6</v>
    </oc>
    <nc r="K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0" start="0" length="0">
    <dxf/>
  </rfmt>
  <rfmt sheetId="3" sqref="M80" start="0" length="0">
    <dxf/>
  </rfmt>
  <rfmt sheetId="3" sqref="N80" start="0" length="0">
    <dxf/>
  </rfmt>
  <rfmt sheetId="3" sqref="O80" start="0" length="0">
    <dxf/>
  </rfmt>
  <rfmt sheetId="3" sqref="P80" start="0" length="0">
    <dxf/>
  </rfmt>
  <rfmt sheetId="3" sqref="Q80" start="0" length="0">
    <dxf/>
  </rfmt>
  <rfmt sheetId="3" sqref="A81" start="0" length="0">
    <dxf/>
  </rfmt>
  <rfmt sheetId="3" sqref="B81" start="0" length="0">
    <dxf>
      <border outline="0">
        <right/>
      </border>
    </dxf>
  </rfmt>
  <rcc rId="4512" sId="3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13" sId="3" odxf="1" dxf="1" numFmtId="4">
    <oc r="D81">
      <v>4</v>
    </oc>
    <nc r="D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4" sId="3" odxf="1" dxf="1" numFmtId="4">
    <oc r="E81">
      <v>631</v>
    </oc>
    <nc r="E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5" sId="3" odxf="1" dxf="1" numFmtId="4">
    <oc r="F81">
      <v>4</v>
    </oc>
    <nc r="F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6" sId="3" odxf="1" dxf="1" numFmtId="4">
    <oc r="G81">
      <v>631</v>
    </oc>
    <nc r="G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7" sId="3" odxf="1" dxf="1" numFmtId="4">
    <oc r="J81">
      <v>2</v>
    </oc>
    <nc r="J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18" sId="3" odxf="1" dxf="1" numFmtId="4">
    <oc r="K81">
      <v>215</v>
    </oc>
    <nc r="K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81" start="0" length="0">
    <dxf/>
  </rfmt>
  <rfmt sheetId="3" sqref="M81" start="0" length="0">
    <dxf/>
  </rfmt>
  <rfmt sheetId="3" sqref="N81" start="0" length="0">
    <dxf/>
  </rfmt>
  <rfmt sheetId="3" sqref="O81" start="0" length="0">
    <dxf/>
  </rfmt>
  <rfmt sheetId="3" sqref="P81" start="0" length="0">
    <dxf/>
  </rfmt>
  <rfmt sheetId="3" sqref="Q81" start="0" length="0">
    <dxf/>
  </rfmt>
  <rfmt sheetId="3" sqref="A82" start="0" length="0">
    <dxf/>
  </rfmt>
  <rfmt sheetId="3" sqref="B82" start="0" length="0">
    <dxf>
      <border outline="0">
        <right/>
      </border>
    </dxf>
  </rfmt>
  <rcc rId="4519" sId="3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0" sId="3" odxf="1" dxf="1" numFmtId="4">
    <oc r="E82">
      <v>15</v>
    </oc>
    <nc r="E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1" sId="3" odxf="1" dxf="1" numFmtId="4">
    <oc r="G82">
      <v>15</v>
    </oc>
    <nc r="G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2" sId="3" odxf="1" dxf="1" numFmtId="4">
    <oc r="J82">
      <v>1</v>
    </oc>
    <nc r="J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23" sId="3" odxf="1" dxf="1" numFmtId="4">
    <oc r="K82">
      <v>6</v>
    </oc>
    <nc r="K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2" start="0" length="0">
    <dxf/>
  </rfmt>
  <rfmt sheetId="3" sqref="M82" start="0" length="0">
    <dxf/>
  </rfmt>
  <rfmt sheetId="3" sqref="N82" start="0" length="0">
    <dxf/>
  </rfmt>
  <rfmt sheetId="3" sqref="O82" start="0" length="0">
    <dxf/>
  </rfmt>
  <rfmt sheetId="3" sqref="P82" start="0" length="0">
    <dxf/>
  </rfmt>
  <rfmt sheetId="3" sqref="Q82" start="0" length="0">
    <dxf/>
  </rfmt>
  <rfmt sheetId="3" sqref="A83" start="0" length="0">
    <dxf/>
  </rfmt>
  <rfmt sheetId="3" sqref="B83" start="0" length="0">
    <dxf>
      <border outline="0">
        <right/>
      </border>
    </dxf>
  </rfmt>
  <rcc rId="4524" sId="3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25" sId="3" odxf="1" dxf="1" numFmtId="4">
    <oc r="D83">
      <v>1</v>
    </oc>
    <nc r="D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6" sId="3" odxf="1" dxf="1" numFmtId="4">
    <oc r="E83">
      <v>450</v>
    </oc>
    <nc r="E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7" sId="3" odxf="1" dxf="1" numFmtId="4">
    <oc r="F83">
      <v>1</v>
    </oc>
    <nc r="F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8" sId="3" odxf="1" dxf="1" numFmtId="4">
    <oc r="G83">
      <v>450</v>
    </oc>
    <nc r="G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9" sId="3" odxf="1" dxf="1" numFmtId="4">
    <oc r="J83">
      <v>2</v>
    </oc>
    <nc r="J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0" sId="3" odxf="1" dxf="1" numFmtId="4">
    <oc r="K83">
      <v>26.5</v>
    </oc>
    <nc r="K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3" start="0" length="0">
    <dxf/>
  </rfmt>
  <rfmt sheetId="3" sqref="M83" start="0" length="0">
    <dxf/>
  </rfmt>
  <rfmt sheetId="3" sqref="N83" start="0" length="0">
    <dxf/>
  </rfmt>
  <rfmt sheetId="3" sqref="O83" start="0" length="0">
    <dxf/>
  </rfmt>
  <rfmt sheetId="3" sqref="P83" start="0" length="0">
    <dxf/>
  </rfmt>
  <rfmt sheetId="3" sqref="Q83" start="0" length="0">
    <dxf/>
  </rfmt>
  <rfmt sheetId="3" sqref="A84" start="0" length="0">
    <dxf/>
  </rfmt>
  <rfmt sheetId="3" sqref="B84" start="0" length="0">
    <dxf>
      <border outline="0">
        <right/>
      </border>
    </dxf>
  </rfmt>
  <rcc rId="4531" sId="3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2" sId="3" odxf="1" dxf="1" numFmtId="4">
    <oc r="D84">
      <v>0</v>
    </oc>
    <nc r="D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3" sId="3" odxf="1" dxf="1" numFmtId="4">
    <oc r="E84">
      <v>0</v>
    </oc>
    <nc r="E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4" sId="3" odxf="1" dxf="1" numFmtId="4">
    <oc r="F84">
      <v>0</v>
    </oc>
    <nc r="F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5" sId="3" odxf="1" dxf="1" numFmtId="4">
    <oc r="G84">
      <v>0</v>
    </oc>
    <nc r="G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36" sId="3" odxf="1" dxf="1" numFmtId="4">
    <oc r="J84">
      <v>0</v>
    </oc>
    <nc r="J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7" sId="3" odxf="1" dxf="1" numFmtId="4">
    <oc r="K84">
      <v>0</v>
    </oc>
    <nc r="K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4" start="0" length="0">
    <dxf/>
  </rfmt>
  <rfmt sheetId="3" sqref="M84" start="0" length="0">
    <dxf/>
  </rfmt>
  <rfmt sheetId="3" sqref="N84" start="0" length="0">
    <dxf/>
  </rfmt>
  <rfmt sheetId="3" sqref="O84" start="0" length="0">
    <dxf/>
  </rfmt>
  <rfmt sheetId="3" sqref="P84" start="0" length="0">
    <dxf/>
  </rfmt>
  <rfmt sheetId="3" sqref="Q84" start="0" length="0">
    <dxf/>
  </rfmt>
  <rfmt sheetId="3" sqref="A85" start="0" length="0">
    <dxf/>
  </rfmt>
  <rfmt sheetId="3" sqref="B85" start="0" length="0">
    <dxf>
      <border outline="0">
        <right/>
      </border>
    </dxf>
  </rfmt>
  <rcc rId="4538" sId="3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9" sId="3" odxf="1" dxf="1" numFmtId="4">
    <oc r="D85">
      <v>0</v>
    </oc>
    <nc r="D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0" sId="3" odxf="1" dxf="1" numFmtId="4">
    <oc r="E85">
      <v>0</v>
    </oc>
    <nc r="E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1" sId="3" odxf="1" dxf="1" numFmtId="4">
    <oc r="F85">
      <v>0</v>
    </oc>
    <nc r="F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2" sId="3" odxf="1" dxf="1" numFmtId="4">
    <oc r="G85">
      <v>0</v>
    </oc>
    <nc r="G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43" sId="3" odxf="1" dxf="1" numFmtId="4">
    <oc r="J85">
      <v>2</v>
    </oc>
    <nc r="J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44" sId="3" odxf="1" dxf="1" numFmtId="4">
    <oc r="K85">
      <v>21</v>
    </oc>
    <nc r="K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5" start="0" length="0">
    <dxf/>
  </rfmt>
  <rfmt sheetId="3" sqref="M85" start="0" length="0">
    <dxf/>
  </rfmt>
  <rfmt sheetId="3" sqref="N85" start="0" length="0">
    <dxf/>
  </rfmt>
  <rfmt sheetId="3" sqref="O85" start="0" length="0">
    <dxf/>
  </rfmt>
  <rfmt sheetId="3" sqref="P85" start="0" length="0">
    <dxf/>
  </rfmt>
  <rfmt sheetId="3" sqref="Q85" start="0" length="0">
    <dxf/>
  </rfmt>
  <rfmt sheetId="3" sqref="A86" start="0" length="0">
    <dxf/>
  </rfmt>
  <rfmt sheetId="3" sqref="B86" start="0" length="0">
    <dxf>
      <border outline="0">
        <right/>
      </border>
    </dxf>
  </rfmt>
  <rcc rId="4545" sId="3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46" sId="3" odxf="1" dxf="1" numFmtId="4">
    <oc r="D86">
      <v>0</v>
    </oc>
    <nc r="D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7" sId="3" odxf="1" dxf="1" numFmtId="4">
    <oc r="E86">
      <v>0</v>
    </oc>
    <nc r="E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8" sId="3" odxf="1" dxf="1" numFmtId="4">
    <oc r="F86">
      <v>0</v>
    </oc>
    <nc r="F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9" sId="3" odxf="1" dxf="1" numFmtId="4">
    <oc r="G86">
      <v>0</v>
    </oc>
    <nc r="G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0" sId="3" odxf="1" dxf="1" numFmtId="4">
    <oc r="J86">
      <v>1</v>
    </oc>
    <nc r="J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51" sId="3" odxf="1" dxf="1" numFmtId="4">
    <oc r="K86">
      <v>6</v>
    </oc>
    <nc r="K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6" start="0" length="0">
    <dxf/>
  </rfmt>
  <rfmt sheetId="3" sqref="M86" start="0" length="0">
    <dxf/>
  </rfmt>
  <rfmt sheetId="3" sqref="N86" start="0" length="0">
    <dxf/>
  </rfmt>
  <rfmt sheetId="3" sqref="O86" start="0" length="0">
    <dxf/>
  </rfmt>
  <rfmt sheetId="3" sqref="P86" start="0" length="0">
    <dxf/>
  </rfmt>
  <rfmt sheetId="3" sqref="Q86" start="0" length="0">
    <dxf/>
  </rfmt>
  <rfmt sheetId="3" sqref="A87" start="0" length="0">
    <dxf/>
  </rfmt>
  <rfmt sheetId="3" sqref="B87" start="0" length="0">
    <dxf>
      <border outline="0">
        <right/>
      </border>
    </dxf>
  </rfmt>
  <rcc rId="4552" sId="3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53" sId="3" odxf="1" dxf="1" numFmtId="4">
    <oc r="D87">
      <v>1</v>
    </oc>
    <nc r="D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4" sId="3" odxf="1" dxf="1" numFmtId="4">
    <oc r="E87">
      <v>7</v>
    </oc>
    <nc r="E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5" sId="3" odxf="1" dxf="1" numFmtId="4">
    <oc r="F87">
      <v>1</v>
    </oc>
    <nc r="F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6" sId="3" odxf="1" dxf="1" numFmtId="4">
    <oc r="G87">
      <v>7</v>
    </oc>
    <nc r="G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7" sId="3" odxf="1" dxf="1" numFmtId="4">
    <oc r="J87">
      <v>2</v>
    </oc>
    <nc r="J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8" sId="3" odxf="1" dxf="1" numFmtId="4">
    <oc r="K87">
      <v>22</v>
    </oc>
    <nc r="K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7" start="0" length="0">
    <dxf/>
  </rfmt>
  <rfmt sheetId="3" sqref="M87" start="0" length="0">
    <dxf/>
  </rfmt>
  <rfmt sheetId="3" sqref="N87" start="0" length="0">
    <dxf/>
  </rfmt>
  <rfmt sheetId="3" sqref="O87" start="0" length="0">
    <dxf/>
  </rfmt>
  <rfmt sheetId="3" sqref="P87" start="0" length="0">
    <dxf/>
  </rfmt>
  <rfmt sheetId="3" sqref="Q87" start="0" length="0">
    <dxf/>
  </rfmt>
  <rfmt sheetId="3" sqref="A88" start="0" length="0">
    <dxf/>
  </rfmt>
  <rfmt sheetId="3" sqref="B88" start="0" length="0">
    <dxf>
      <border outline="0">
        <right/>
      </border>
    </dxf>
  </rfmt>
  <rcc rId="4559" sId="3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0" sId="3" odxf="1" dxf="1" numFmtId="4">
    <oc r="D88">
      <v>0</v>
    </oc>
    <nc r="D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1" sId="3" odxf="1" dxf="1" numFmtId="4">
    <oc r="E88">
      <v>0</v>
    </oc>
    <nc r="E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2" sId="3" odxf="1" dxf="1" numFmtId="4">
    <oc r="F88">
      <v>0</v>
    </oc>
    <nc r="F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3" sId="3" odxf="1" dxf="1" numFmtId="4">
    <oc r="G88">
      <v>0</v>
    </oc>
    <nc r="G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64" sId="3" odxf="1" dxf="1" numFmtId="4">
    <oc r="J88">
      <v>1</v>
    </oc>
    <nc r="J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65" sId="3" odxf="1" dxf="1" numFmtId="4">
    <oc r="K88">
      <v>6</v>
    </oc>
    <nc r="K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8" start="0" length="0">
    <dxf/>
  </rfmt>
  <rfmt sheetId="3" sqref="M88" start="0" length="0">
    <dxf/>
  </rfmt>
  <rfmt sheetId="3" sqref="N88" start="0" length="0">
    <dxf/>
  </rfmt>
  <rfmt sheetId="3" sqref="O88" start="0" length="0">
    <dxf/>
  </rfmt>
  <rfmt sheetId="3" sqref="P88" start="0" length="0">
    <dxf/>
  </rfmt>
  <rfmt sheetId="3" sqref="Q88" start="0" length="0">
    <dxf/>
  </rfmt>
  <rfmt sheetId="3" sqref="A89" start="0" length="0">
    <dxf/>
  </rfmt>
  <rfmt sheetId="3" sqref="B89" start="0" length="0">
    <dxf>
      <border outline="0">
        <right/>
      </border>
    </dxf>
  </rfmt>
  <rcc rId="4566" sId="3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7" sId="3" odxf="1" dxf="1" numFmtId="4">
    <oc r="D89">
      <v>1</v>
    </oc>
    <nc r="D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8" sId="3" odxf="1" dxf="1" numFmtId="4">
    <oc r="E89">
      <v>50</v>
    </oc>
    <nc r="E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9" sId="3" odxf="1" dxf="1" numFmtId="4">
    <oc r="F89">
      <v>1</v>
    </oc>
    <nc r="F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0" sId="3" odxf="1" dxf="1" numFmtId="4">
    <oc r="G89">
      <v>50</v>
    </oc>
    <nc r="G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1" sId="3" odxf="1" dxf="1" numFmtId="4">
    <oc r="J89">
      <v>1</v>
    </oc>
    <nc r="J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2" sId="3" odxf="1" dxf="1" numFmtId="4">
    <oc r="K89">
      <v>12</v>
    </oc>
    <nc r="K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9" start="0" length="0">
    <dxf/>
  </rfmt>
  <rfmt sheetId="3" sqref="M89" start="0" length="0">
    <dxf/>
  </rfmt>
  <rfmt sheetId="3" sqref="N89" start="0" length="0">
    <dxf/>
  </rfmt>
  <rfmt sheetId="3" sqref="O89" start="0" length="0">
    <dxf/>
  </rfmt>
  <rfmt sheetId="3" sqref="P89" start="0" length="0">
    <dxf/>
  </rfmt>
  <rfmt sheetId="3" sqref="Q89" start="0" length="0">
    <dxf/>
  </rfmt>
  <rfmt sheetId="3" sqref="A90" start="0" length="0">
    <dxf/>
  </rfmt>
  <rfmt sheetId="3" sqref="B90" start="0" length="0">
    <dxf>
      <border outline="0">
        <right/>
      </border>
    </dxf>
  </rfmt>
  <rcc rId="4573" sId="3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74" sId="3" odxf="1" dxf="1" numFmtId="4">
    <oc r="D90">
      <v>0</v>
    </oc>
    <nc r="D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5" sId="3" odxf="1" dxf="1" numFmtId="4">
    <oc r="E90">
      <v>0</v>
    </oc>
    <nc r="E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6" sId="3" odxf="1" dxf="1" numFmtId="4">
    <oc r="F90">
      <v>0</v>
    </oc>
    <nc r="F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7" sId="3" odxf="1" dxf="1" numFmtId="4">
    <oc r="G90">
      <v>0</v>
    </oc>
    <nc r="G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8" sId="3" odxf="1" dxf="1" numFmtId="4">
    <oc r="J90">
      <v>1</v>
    </oc>
    <nc r="J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9" sId="3" odxf="1" dxf="1" numFmtId="4">
    <oc r="K90">
      <v>6</v>
    </oc>
    <nc r="K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90" start="0" length="0">
    <dxf/>
  </rfmt>
  <rfmt sheetId="3" sqref="M90" start="0" length="0">
    <dxf/>
  </rfmt>
  <rfmt sheetId="3" sqref="N90" start="0" length="0">
    <dxf/>
  </rfmt>
  <rfmt sheetId="3" sqref="O90" start="0" length="0">
    <dxf/>
  </rfmt>
  <rfmt sheetId="3" sqref="P90" start="0" length="0">
    <dxf/>
  </rfmt>
  <rfmt sheetId="3" sqref="Q90" start="0" length="0">
    <dxf/>
  </rfmt>
  <rfmt sheetId="3" sqref="A91" start="0" length="0">
    <dxf/>
  </rfmt>
  <rfmt sheetId="3" sqref="B91" start="0" length="0">
    <dxf>
      <border outline="0">
        <right/>
      </border>
    </dxf>
  </rfmt>
  <rcc rId="4580" sId="3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581" sId="3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4582" sId="3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4583" sId="3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4584" sId="3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4585" sId="3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6" sId="3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7" sId="3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4588" sId="3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4589" sId="3" odxf="1" dxf="1">
    <oc r="L91">
      <f>L80+L81+L82+L83+L84+L85+L86+L87+L88+L89+L90</f>
    </oc>
    <nc r="L91"/>
    <odxf/>
    <ndxf/>
  </rcc>
  <rcc rId="4590" sId="3" odxf="1" dxf="1">
    <oc r="M91">
      <f>M80+M81+M82+M83+M84+M85+M86+M87+M88+M89+M90</f>
    </oc>
    <nc r="M91"/>
    <odxf/>
    <ndxf/>
  </rcc>
  <rcc rId="4591" sId="3" odxf="1" dxf="1">
    <oc r="N91">
      <f>N80+N81+N82+N83+N84+N85+N86+N87+N88+N89+N90</f>
    </oc>
    <nc r="N91"/>
    <odxf/>
    <ndxf/>
  </rcc>
  <rcc rId="4592" sId="3" odxf="1" dxf="1">
    <oc r="O91">
      <f>O80+O81+O82+O83+O84+O85+O86+O87+O88+O89+O90</f>
    </oc>
    <nc r="O91"/>
    <odxf/>
    <ndxf/>
  </rcc>
  <rcc rId="4593" sId="3" odxf="1" dxf="1">
    <oc r="P91">
      <f>P80+P81+P82+P83+P84+P85+P86+P87+P88+P89+P90</f>
    </oc>
    <nc r="P91"/>
    <odxf/>
    <ndxf/>
  </rcc>
  <rcc rId="4594" sId="3" odxf="1" dxf="1">
    <oc r="Q91">
      <f>Q80+Q81+Q82+Q83+Q84+Q85+Q86+Q87+Q88+Q89+Q90</f>
    </oc>
    <nc r="Q91"/>
    <odxf/>
    <ndxf/>
  </rcc>
  <rfmt sheetId="3" sqref="A92" start="0" length="0">
    <dxf/>
  </rfmt>
  <rfmt sheetId="3" sqref="B92" start="0" length="0">
    <dxf>
      <border outline="0">
        <right/>
      </border>
    </dxf>
  </rfmt>
  <rcc rId="4595" sId="3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92" start="0" length="0">
    <dxf>
      <numFmt numFmtId="2" formatCode="0.00"/>
    </dxf>
  </rfmt>
  <rfmt sheetId="3" sqref="F92" start="0" length="0">
    <dxf>
      <numFmt numFmtId="2" formatCode="0.00"/>
    </dxf>
  </rfmt>
  <rfmt sheetId="3" sqref="G92" start="0" length="0">
    <dxf>
      <numFmt numFmtId="2" formatCode="0.00"/>
    </dxf>
  </rfmt>
  <rfmt sheetId="3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92" start="0" length="0">
    <dxf>
      <numFmt numFmtId="2" formatCode="0.00"/>
    </dxf>
  </rfmt>
  <rfmt sheetId="3" sqref="K92" start="0" length="0">
    <dxf>
      <numFmt numFmtId="2" formatCode="0.00"/>
    </dxf>
  </rfmt>
  <rfmt sheetId="3" sqref="L92" start="0" length="0">
    <dxf/>
  </rfmt>
  <rfmt sheetId="3" sqref="M92" start="0" length="0">
    <dxf/>
  </rfmt>
  <rfmt sheetId="3" sqref="N92" start="0" length="0">
    <dxf/>
  </rfmt>
  <rfmt sheetId="3" sqref="O92" start="0" length="0">
    <dxf/>
  </rfmt>
  <rfmt sheetId="3" sqref="P92" start="0" length="0">
    <dxf/>
  </rfmt>
  <rfmt sheetId="3" sqref="Q92" start="0" length="0">
    <dxf/>
  </rfmt>
  <rfmt sheetId="3" sqref="A93" start="0" length="0">
    <dxf/>
  </rfmt>
  <rfmt sheetId="3" sqref="B93" start="0" length="0">
    <dxf>
      <border outline="0">
        <right/>
      </border>
    </dxf>
  </rfmt>
  <rcc rId="4596" sId="3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97" sId="3" odxf="1" dxf="1" numFmtId="4">
    <oc r="D93">
      <v>1</v>
    </oc>
    <nc r="D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8" sId="3" odxf="1" dxf="1" numFmtId="4">
    <oc r="E93">
      <v>464.2</v>
    </oc>
    <nc r="E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9" sId="3" odxf="1" dxf="1" numFmtId="4">
    <oc r="F93">
      <v>1</v>
    </oc>
    <nc r="F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0" sId="3" odxf="1" dxf="1" numFmtId="4">
    <oc r="G93">
      <v>464.2</v>
    </oc>
    <nc r="G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1" sId="3" odxf="1" dxf="1" numFmtId="4">
    <oc r="J93">
      <v>1</v>
    </oc>
    <nc r="J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2" sId="3" odxf="1" dxf="1" numFmtId="4">
    <oc r="K93">
      <v>52</v>
    </oc>
    <nc r="K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3" start="0" length="0">
    <dxf/>
  </rfmt>
  <rfmt sheetId="3" sqref="M93" start="0" length="0">
    <dxf/>
  </rfmt>
  <rfmt sheetId="3" sqref="N93" start="0" length="0">
    <dxf/>
  </rfmt>
  <rfmt sheetId="3" sqref="O93" start="0" length="0">
    <dxf/>
  </rfmt>
  <rfmt sheetId="3" sqref="P93" start="0" length="0">
    <dxf/>
  </rfmt>
  <rfmt sheetId="3" sqref="Q93" start="0" length="0">
    <dxf/>
  </rfmt>
  <rfmt sheetId="3" sqref="A94" start="0" length="0">
    <dxf/>
  </rfmt>
  <rfmt sheetId="3" sqref="B94" start="0" length="0">
    <dxf>
      <border outline="0">
        <right/>
      </border>
    </dxf>
  </rfmt>
  <rcc rId="4603" sId="3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04" sId="3" odxf="1" dxf="1" numFmtId="4">
    <oc r="D94">
      <v>2</v>
    </oc>
    <nc r="D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5" sId="3" odxf="1" dxf="1" numFmtId="4">
    <oc r="E94">
      <v>63</v>
    </oc>
    <nc r="E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6" sId="3" odxf="1" dxf="1" numFmtId="4">
    <oc r="F94">
      <v>2</v>
    </oc>
    <nc r="F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7" sId="3" odxf="1" dxf="1" numFmtId="4">
    <oc r="G94">
      <v>63</v>
    </oc>
    <nc r="G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8" sId="3" odxf="1" dxf="1" numFmtId="4">
    <oc r="J94">
      <v>2</v>
    </oc>
    <nc r="J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9" sId="3" odxf="1" dxf="1" numFmtId="4">
    <oc r="K94">
      <v>54</v>
    </oc>
    <nc r="K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4" start="0" length="0">
    <dxf/>
  </rfmt>
  <rfmt sheetId="3" sqref="M94" start="0" length="0">
    <dxf/>
  </rfmt>
  <rfmt sheetId="3" sqref="N94" start="0" length="0">
    <dxf/>
  </rfmt>
  <rfmt sheetId="3" sqref="O94" start="0" length="0">
    <dxf/>
  </rfmt>
  <rfmt sheetId="3" sqref="P94" start="0" length="0">
    <dxf/>
  </rfmt>
  <rfmt sheetId="3" sqref="Q94" start="0" length="0">
    <dxf/>
  </rfmt>
  <rfmt sheetId="3" sqref="A95" start="0" length="0">
    <dxf/>
  </rfmt>
  <rfmt sheetId="3" sqref="B95" start="0" length="0">
    <dxf>
      <border outline="0">
        <right/>
      </border>
    </dxf>
  </rfmt>
  <rcc rId="4610" sId="3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1" sId="3" odxf="1" dxf="1" numFmtId="4">
    <oc r="D95">
      <v>0</v>
    </oc>
    <nc r="D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2" sId="3" odxf="1" dxf="1" numFmtId="4">
    <oc r="E95">
      <v>0</v>
    </oc>
    <nc r="E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3" sId="3" odxf="1" dxf="1" numFmtId="4">
    <oc r="F95">
      <v>0</v>
    </oc>
    <nc r="F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4" sId="3" odxf="1" dxf="1" numFmtId="4">
    <oc r="G95">
      <v>0</v>
    </oc>
    <nc r="G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15" sId="3" odxf="1" dxf="1" numFmtId="4">
    <oc r="J95">
      <v>0</v>
    </oc>
    <nc r="J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6" sId="3" odxf="1" dxf="1" numFmtId="4">
    <oc r="K95">
      <v>0</v>
    </oc>
    <nc r="K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5" start="0" length="0">
    <dxf/>
  </rfmt>
  <rfmt sheetId="3" sqref="M95" start="0" length="0">
    <dxf/>
  </rfmt>
  <rfmt sheetId="3" sqref="N95" start="0" length="0">
    <dxf/>
  </rfmt>
  <rfmt sheetId="3" sqref="O95" start="0" length="0">
    <dxf/>
  </rfmt>
  <rfmt sheetId="3" sqref="P95" start="0" length="0">
    <dxf/>
  </rfmt>
  <rfmt sheetId="3" sqref="Q95" start="0" length="0">
    <dxf/>
  </rfmt>
  <rfmt sheetId="3" sqref="A96" start="0" length="0">
    <dxf/>
  </rfmt>
  <rfmt sheetId="3" sqref="B96" start="0" length="0">
    <dxf>
      <border outline="0">
        <right/>
      </border>
    </dxf>
  </rfmt>
  <rcc rId="4617" sId="3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8" sId="3" odxf="1" dxf="1" numFmtId="4">
    <oc r="D96">
      <v>1</v>
    </oc>
    <nc r="D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19" sId="3" odxf="1" dxf="1" numFmtId="4">
    <oc r="E96">
      <v>4</v>
    </oc>
    <nc r="E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0" sId="3" odxf="1" dxf="1" numFmtId="4">
    <oc r="F96">
      <v>1</v>
    </oc>
    <nc r="F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1" sId="3" odxf="1" dxf="1" numFmtId="4">
    <oc r="G96">
      <v>4</v>
    </oc>
    <nc r="G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2" sId="3" odxf="1" dxf="1" numFmtId="4">
    <oc r="J96">
      <v>0</v>
    </oc>
    <nc r="J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3" sId="3" odxf="1" dxf="1" numFmtId="4">
    <oc r="K96">
      <v>0</v>
    </oc>
    <nc r="K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6" start="0" length="0">
    <dxf/>
  </rfmt>
  <rfmt sheetId="3" sqref="M96" start="0" length="0">
    <dxf/>
  </rfmt>
  <rfmt sheetId="3" sqref="N96" start="0" length="0">
    <dxf/>
  </rfmt>
  <rfmt sheetId="3" sqref="O96" start="0" length="0">
    <dxf/>
  </rfmt>
  <rfmt sheetId="3" sqref="P96" start="0" length="0">
    <dxf/>
  </rfmt>
  <rfmt sheetId="3" sqref="Q96" start="0" length="0">
    <dxf/>
  </rfmt>
  <rfmt sheetId="3" sqref="A97" start="0" length="0">
    <dxf/>
  </rfmt>
  <rfmt sheetId="3" sqref="B97" start="0" length="0">
    <dxf>
      <border outline="0">
        <right/>
      </border>
    </dxf>
  </rfmt>
  <rcc rId="4624" sId="3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25" sId="3" odxf="1" dxf="1" numFmtId="4">
    <oc r="D97">
      <v>0</v>
    </oc>
    <nc r="D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6" sId="3" odxf="1" dxf="1" numFmtId="4">
    <oc r="E97">
      <v>0</v>
    </oc>
    <nc r="E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7" sId="3" odxf="1" dxf="1" numFmtId="4">
    <oc r="F97">
      <v>0</v>
    </oc>
    <nc r="F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8" sId="3" odxf="1" dxf="1" numFmtId="4">
    <oc r="G97">
      <v>0</v>
    </oc>
    <nc r="G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9" sId="3" odxf="1" dxf="1" numFmtId="4">
    <oc r="J97">
      <v>0</v>
    </oc>
    <nc r="J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0" sId="3" odxf="1" dxf="1" numFmtId="4">
    <oc r="K97">
      <v>0</v>
    </oc>
    <nc r="K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7" start="0" length="0">
    <dxf/>
  </rfmt>
  <rfmt sheetId="3" sqref="M97" start="0" length="0">
    <dxf/>
  </rfmt>
  <rfmt sheetId="3" sqref="N97" start="0" length="0">
    <dxf/>
  </rfmt>
  <rfmt sheetId="3" sqref="O97" start="0" length="0">
    <dxf/>
  </rfmt>
  <rfmt sheetId="3" sqref="P97" start="0" length="0">
    <dxf/>
  </rfmt>
  <rfmt sheetId="3" sqref="Q97" start="0" length="0">
    <dxf/>
  </rfmt>
  <rfmt sheetId="3" sqref="A98" start="0" length="0">
    <dxf/>
  </rfmt>
  <rfmt sheetId="3" sqref="B98" start="0" length="0">
    <dxf>
      <border outline="0">
        <right/>
      </border>
    </dxf>
  </rfmt>
  <rcc rId="4631" sId="3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2" sId="3" odxf="1" dxf="1" numFmtId="4">
    <oc r="D98">
      <v>0</v>
    </oc>
    <nc r="D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3" sId="3" odxf="1" dxf="1" numFmtId="4">
    <oc r="E98">
      <v>0</v>
    </oc>
    <nc r="E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4" sId="3" odxf="1" dxf="1" numFmtId="4">
    <oc r="F98">
      <v>0</v>
    </oc>
    <nc r="F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5" sId="3" odxf="1" dxf="1" numFmtId="4">
    <oc r="G98">
      <v>0</v>
    </oc>
    <nc r="G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36" sId="3" odxf="1" dxf="1" numFmtId="4">
    <oc r="J98">
      <v>0</v>
    </oc>
    <nc r="J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7" sId="3" odxf="1" dxf="1" numFmtId="4">
    <oc r="K98">
      <v>0</v>
    </oc>
    <nc r="K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8" start="0" length="0">
    <dxf/>
  </rfmt>
  <rfmt sheetId="3" sqref="M98" start="0" length="0">
    <dxf/>
  </rfmt>
  <rfmt sheetId="3" sqref="N98" start="0" length="0">
    <dxf/>
  </rfmt>
  <rfmt sheetId="3" sqref="O98" start="0" length="0">
    <dxf/>
  </rfmt>
  <rfmt sheetId="3" sqref="P98" start="0" length="0">
    <dxf/>
  </rfmt>
  <rfmt sheetId="3" sqref="Q98" start="0" length="0">
    <dxf/>
  </rfmt>
  <rfmt sheetId="3" sqref="A99" start="0" length="0">
    <dxf/>
  </rfmt>
  <rfmt sheetId="3" sqref="B99" start="0" length="0">
    <dxf>
      <border outline="0">
        <right/>
      </border>
    </dxf>
  </rfmt>
  <rcc rId="4638" sId="3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9" sId="3" odxf="1" dxf="1" numFmtId="4">
    <oc r="D99">
      <v>0</v>
    </oc>
    <nc r="D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0" sId="3" odxf="1" dxf="1" numFmtId="4">
    <oc r="E99">
      <v>0</v>
    </oc>
    <nc r="E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1" sId="3" odxf="1" dxf="1" numFmtId="4">
    <oc r="F99">
      <v>0</v>
    </oc>
    <nc r="F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2" sId="3" odxf="1" dxf="1" numFmtId="4">
    <oc r="G99">
      <v>0</v>
    </oc>
    <nc r="G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43" sId="3" odxf="1" dxf="1" numFmtId="4">
    <oc r="J99">
      <v>0</v>
    </oc>
    <nc r="J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4" sId="3" odxf="1" dxf="1" numFmtId="4">
    <oc r="K99">
      <v>0</v>
    </oc>
    <nc r="K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9" start="0" length="0">
    <dxf/>
  </rfmt>
  <rfmt sheetId="3" sqref="M99" start="0" length="0">
    <dxf/>
  </rfmt>
  <rfmt sheetId="3" sqref="N99" start="0" length="0">
    <dxf/>
  </rfmt>
  <rfmt sheetId="3" sqref="O99" start="0" length="0">
    <dxf/>
  </rfmt>
  <rfmt sheetId="3" sqref="P99" start="0" length="0">
    <dxf/>
  </rfmt>
  <rfmt sheetId="3" sqref="Q99" start="0" length="0">
    <dxf/>
  </rfmt>
  <rfmt sheetId="3" sqref="A100" start="0" length="0">
    <dxf/>
  </rfmt>
  <rfmt sheetId="3" sqref="B100" start="0" length="0">
    <dxf>
      <border outline="0">
        <right/>
      </border>
    </dxf>
  </rfmt>
  <rcc rId="4645" sId="3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46" sId="3" odxf="1" dxf="1" numFmtId="4">
    <oc r="D100">
      <v>2</v>
    </oc>
    <nc r="D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7" sId="3" odxf="1" dxf="1" numFmtId="4">
    <oc r="E100">
      <v>92</v>
    </oc>
    <nc r="E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8" sId="3" odxf="1" dxf="1" numFmtId="4">
    <oc r="F100">
      <v>2</v>
    </oc>
    <nc r="F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9" sId="3" odxf="1" dxf="1" numFmtId="4">
    <oc r="G100">
      <v>92</v>
    </oc>
    <nc r="G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0" sId="3" odxf="1" dxf="1" numFmtId="4">
    <oc r="J100">
      <v>2</v>
    </oc>
    <nc r="J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1" sId="3" odxf="1" dxf="1" numFmtId="4">
    <oc r="K100">
      <v>500</v>
    </oc>
    <nc r="K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0" start="0" length="0">
    <dxf/>
  </rfmt>
  <rfmt sheetId="3" sqref="M100" start="0" length="0">
    <dxf/>
  </rfmt>
  <rfmt sheetId="3" sqref="N100" start="0" length="0">
    <dxf/>
  </rfmt>
  <rfmt sheetId="3" sqref="O100" start="0" length="0">
    <dxf/>
  </rfmt>
  <rfmt sheetId="3" sqref="P100" start="0" length="0">
    <dxf/>
  </rfmt>
  <rfmt sheetId="3" sqref="Q100" start="0" length="0">
    <dxf/>
  </rfmt>
  <rfmt sheetId="3" sqref="A101" start="0" length="0">
    <dxf/>
  </rfmt>
  <rfmt sheetId="3" sqref="B101" start="0" length="0">
    <dxf>
      <border outline="0">
        <right/>
      </border>
    </dxf>
  </rfmt>
  <rcc rId="4652" sId="3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53" sId="3" odxf="1" dxf="1" numFmtId="4">
    <oc r="D101">
      <v>1</v>
    </oc>
    <nc r="D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4" sId="3" odxf="1" dxf="1" numFmtId="4">
    <oc r="E101">
      <v>14</v>
    </oc>
    <nc r="E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5" sId="3" odxf="1" dxf="1" numFmtId="4">
    <oc r="F101">
      <v>1</v>
    </oc>
    <nc r="F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6" sId="3" odxf="1" dxf="1" numFmtId="4">
    <oc r="G101">
      <v>14</v>
    </oc>
    <nc r="G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7" sId="3" odxf="1" dxf="1" numFmtId="4">
    <oc r="J101">
      <v>1</v>
    </oc>
    <nc r="J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8" sId="3" odxf="1" dxf="1" numFmtId="4">
    <oc r="K101">
      <v>200</v>
    </oc>
    <nc r="K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1" start="0" length="0">
    <dxf/>
  </rfmt>
  <rfmt sheetId="3" sqref="M101" start="0" length="0">
    <dxf/>
  </rfmt>
  <rfmt sheetId="3" sqref="N101" start="0" length="0">
    <dxf/>
  </rfmt>
  <rfmt sheetId="3" sqref="O101" start="0" length="0">
    <dxf/>
  </rfmt>
  <rfmt sheetId="3" sqref="P101" start="0" length="0">
    <dxf/>
  </rfmt>
  <rfmt sheetId="3" sqref="Q101" start="0" length="0">
    <dxf/>
  </rfmt>
  <rfmt sheetId="3" sqref="A102" start="0" length="0">
    <dxf/>
  </rfmt>
  <rfmt sheetId="3" sqref="B102" start="0" length="0">
    <dxf>
      <border outline="0">
        <right/>
      </border>
    </dxf>
  </rfmt>
  <rcc rId="4659" sId="3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60" sId="3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4661" sId="3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4662" sId="3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4663" sId="3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4664" sId="3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5" sId="3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6" sId="3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4667" sId="3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4668" sId="3" odxf="1" dxf="1">
    <oc r="L102">
      <f>L93+L94+L95+L96+L97+L98+L99+L100+L101</f>
    </oc>
    <nc r="L102"/>
    <odxf/>
    <ndxf/>
  </rcc>
  <rcc rId="4669" sId="3" odxf="1" dxf="1">
    <oc r="M102">
      <f>M93+M94+M95+M96+M97+M98+M99+M100+M101</f>
    </oc>
    <nc r="M102"/>
    <odxf/>
    <ndxf/>
  </rcc>
  <rcc rId="4670" sId="3" odxf="1" dxf="1">
    <oc r="N102">
      <f>N93+N94+N95+N96+N97+N98+N99+N100+N101</f>
    </oc>
    <nc r="N102"/>
    <odxf/>
    <ndxf/>
  </rcc>
  <rcc rId="4671" sId="3" odxf="1" dxf="1">
    <oc r="O102">
      <f>O93+O94+O95+O96+O97+O98+O99+O100+O101</f>
    </oc>
    <nc r="O102"/>
    <odxf/>
    <ndxf/>
  </rcc>
  <rcc rId="4672" sId="3" odxf="1" dxf="1">
    <oc r="P102">
      <f>P93+P94+P95+P96+P97+P98+P99+P100+P101</f>
    </oc>
    <nc r="P102"/>
    <odxf/>
    <ndxf/>
  </rcc>
  <rcc rId="4673" sId="3" odxf="1" dxf="1">
    <oc r="Q102">
      <f>Q93+Q94+Q95+Q96+Q97+Q98+Q99+Q100+Q101</f>
    </oc>
    <nc r="Q102"/>
    <odxf/>
    <ndxf/>
  </rcc>
  <rfmt sheetId="3" sqref="A103" start="0" length="0">
    <dxf/>
  </rfmt>
  <rfmt sheetId="3" sqref="B103" start="0" length="0">
    <dxf/>
  </rfmt>
  <rcc rId="4674" sId="3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4675" sId="3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4676" sId="3" odxf="1" dxf="1">
    <nc r="E103">
      <f>SUM(E67:E102)</f>
    </nc>
    <odxf>
      <numFmt numFmtId="0" formatCode="General"/>
    </odxf>
    <ndxf>
      <numFmt numFmtId="2" formatCode="0.00"/>
    </ndxf>
  </rcc>
  <rcc rId="4677" sId="3" odxf="1" dxf="1">
    <nc r="F103">
      <f>SUM(F67:F102)</f>
    </nc>
    <odxf>
      <numFmt numFmtId="0" formatCode="General"/>
    </odxf>
    <ndxf>
      <numFmt numFmtId="2" formatCode="0.00"/>
    </ndxf>
  </rcc>
  <rcc rId="4678" sId="3" odxf="1" dxf="1">
    <nc r="G103">
      <f>SUM(G67:G102)</f>
    </nc>
    <odxf>
      <numFmt numFmtId="0" formatCode="General"/>
    </odxf>
    <ndxf>
      <numFmt numFmtId="2" formatCode="0.00"/>
    </ndxf>
  </rcc>
  <rcc rId="4679" sId="3" odxf="1" dxf="1">
    <nc r="H103">
      <f>SUM(H67:H102)</f>
    </nc>
    <odxf>
      <numFmt numFmtId="0" formatCode="General"/>
    </odxf>
    <ndxf>
      <numFmt numFmtId="2" formatCode="0.00"/>
    </ndxf>
  </rcc>
  <rcc rId="4680" sId="3" odxf="1" dxf="1">
    <nc r="I103">
      <f>SUM(I67:I102)</f>
    </nc>
    <odxf>
      <numFmt numFmtId="0" formatCode="General"/>
    </odxf>
    <ndxf>
      <numFmt numFmtId="2" formatCode="0.00"/>
    </ndxf>
  </rcc>
  <rcc rId="4681" sId="3" odxf="1" dxf="1">
    <nc r="J103">
      <f>SUM(J67:J102)</f>
    </nc>
    <odxf>
      <numFmt numFmtId="0" formatCode="General"/>
    </odxf>
    <ndxf>
      <numFmt numFmtId="2" formatCode="0.00"/>
    </ndxf>
  </rcc>
  <rcc rId="4682" sId="3" odxf="1" dxf="1">
    <nc r="K103">
      <f>SUM(K67:K102)</f>
    </nc>
    <odxf>
      <numFmt numFmtId="0" formatCode="General"/>
    </odxf>
    <ndxf>
      <numFmt numFmtId="2" formatCode="0.00"/>
    </ndxf>
  </rcc>
  <rfmt sheetId="3" sqref="L103" start="0" length="0">
    <dxf/>
  </rfmt>
  <rfmt sheetId="3" sqref="M103" start="0" length="0">
    <dxf/>
  </rfmt>
  <rfmt sheetId="3" sqref="N103" start="0" length="0">
    <dxf/>
  </rfmt>
  <rfmt sheetId="3" sqref="O103" start="0" length="0">
    <dxf/>
  </rfmt>
  <rfmt sheetId="3" sqref="P103" start="0" length="0">
    <dxf/>
  </rfmt>
  <rfmt sheetId="3" sqref="Q103" start="0" length="0">
    <dxf/>
  </rfmt>
  <rfmt sheetId="3" sqref="A104" start="0" length="0">
    <dxf/>
  </rfmt>
  <rfmt sheetId="3" sqref="B104" start="0" length="0">
    <dxf/>
  </rfmt>
  <rcc rId="4683" sId="3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4684" sId="3" odxf="1" dxf="1" numFmtId="4">
    <oc r="D104">
      <v>1</v>
    </oc>
    <nc r="D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5" sId="3" odxf="1" dxf="1" numFmtId="4">
    <oc r="E104">
      <v>45</v>
    </oc>
    <nc r="E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6" sId="3" odxf="1" dxf="1" numFmtId="4">
    <oc r="F104">
      <v>1</v>
    </oc>
    <nc r="F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7" sId="3" odxf="1" dxf="1" numFmtId="4">
    <oc r="G104">
      <v>45</v>
    </oc>
    <nc r="G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88" sId="3" odxf="1" dxf="1" numFmtId="4">
    <oc r="J104">
      <v>3</v>
    </oc>
    <nc r="J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9" sId="3" odxf="1" dxf="1" numFmtId="4">
    <oc r="K104">
      <v>80</v>
    </oc>
    <nc r="K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4" start="0" length="0">
    <dxf/>
  </rfmt>
  <rfmt sheetId="3" sqref="M104" start="0" length="0">
    <dxf/>
  </rfmt>
  <rfmt sheetId="3" sqref="N104" start="0" length="0">
    <dxf/>
  </rfmt>
  <rfmt sheetId="3" sqref="O104" start="0" length="0">
    <dxf/>
  </rfmt>
  <rfmt sheetId="3" sqref="P104" start="0" length="0">
    <dxf/>
  </rfmt>
  <rfmt sheetId="3" sqref="Q104" start="0" length="0">
    <dxf/>
  </rfmt>
  <rfmt sheetId="3" sqref="A105" start="0" length="0">
    <dxf/>
  </rfmt>
  <rfmt sheetId="3" sqref="B105" start="0" length="0">
    <dxf>
      <border outline="0">
        <right/>
      </border>
    </dxf>
  </rfmt>
  <rcc rId="4690" sId="3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1" sId="3" odxf="1" dxf="1" numFmtId="4">
    <oc r="E105">
      <v>74.5</v>
    </oc>
    <nc r="E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2" sId="3" odxf="1" dxf="1" numFmtId="4">
    <oc r="G105">
      <v>74.5</v>
    </oc>
    <nc r="G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93" sId="3" odxf="1" dxf="1" numFmtId="4">
    <oc r="J105">
      <v>1</v>
    </oc>
    <nc r="J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4" sId="3" odxf="1" dxf="1" numFmtId="4">
    <oc r="K105">
      <v>15</v>
    </oc>
    <nc r="K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05" start="0" length="0">
    <dxf/>
  </rfmt>
  <rfmt sheetId="3" sqref="M105" start="0" length="0">
    <dxf/>
  </rfmt>
  <rfmt sheetId="3" sqref="N105" start="0" length="0">
    <dxf/>
  </rfmt>
  <rfmt sheetId="3" sqref="O105" start="0" length="0">
    <dxf/>
  </rfmt>
  <rfmt sheetId="3" sqref="P105" start="0" length="0">
    <dxf/>
  </rfmt>
  <rfmt sheetId="3" sqref="Q105" start="0" length="0">
    <dxf/>
  </rfmt>
  <rfmt sheetId="3" sqref="A106" start="0" length="0">
    <dxf/>
  </rfmt>
  <rfmt sheetId="3" sqref="B106" start="0" length="0">
    <dxf>
      <border outline="0">
        <right/>
      </border>
    </dxf>
  </rfmt>
  <rcc rId="4695" sId="3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96" sId="3" odxf="1" dxf="1" numFmtId="4">
    <oc r="D106">
      <v>0</v>
    </oc>
    <nc r="D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7" sId="3" odxf="1" dxf="1" numFmtId="4">
    <oc r="E106">
      <v>0</v>
    </oc>
    <nc r="E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8" sId="3" odxf="1" dxf="1" numFmtId="4">
    <oc r="F106">
      <v>0</v>
    </oc>
    <nc r="F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9" sId="3" odxf="1" dxf="1" numFmtId="4">
    <oc r="G106">
      <v>0</v>
    </oc>
    <nc r="G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0" sId="3" odxf="1" dxf="1" numFmtId="4">
    <oc r="J106">
      <v>2</v>
    </oc>
    <nc r="J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01" sId="3" odxf="1" dxf="1" numFmtId="4">
    <oc r="K106">
      <v>11.5</v>
    </oc>
    <nc r="K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06" start="0" length="0">
    <dxf/>
  </rfmt>
  <rfmt sheetId="3" sqref="M106" start="0" length="0">
    <dxf/>
  </rfmt>
  <rfmt sheetId="3" sqref="N106" start="0" length="0">
    <dxf/>
  </rfmt>
  <rfmt sheetId="3" sqref="O106" start="0" length="0">
    <dxf/>
  </rfmt>
  <rfmt sheetId="3" sqref="P106" start="0" length="0">
    <dxf/>
  </rfmt>
  <rfmt sheetId="3" sqref="Q106" start="0" length="0">
    <dxf/>
  </rfmt>
  <rfmt sheetId="3" sqref="A107" start="0" length="0">
    <dxf/>
  </rfmt>
  <rfmt sheetId="3" sqref="B107" start="0" length="0">
    <dxf>
      <border outline="0">
        <right/>
      </border>
    </dxf>
  </rfmt>
  <rcc rId="4702" sId="3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03" sId="3" odxf="1" dxf="1" numFmtId="4">
    <oc r="D107">
      <v>3</v>
    </oc>
    <nc r="D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4" sId="3" odxf="1" dxf="1" numFmtId="4">
    <oc r="E107">
      <v>200</v>
    </oc>
    <nc r="E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5" sId="3" odxf="1" dxf="1" numFmtId="4">
    <oc r="F107">
      <v>3</v>
    </oc>
    <nc r="F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6" sId="3" odxf="1" dxf="1" numFmtId="4">
    <oc r="G107">
      <v>200</v>
    </oc>
    <nc r="G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7" sId="3" odxf="1" dxf="1" numFmtId="4">
    <oc r="J107">
      <v>2</v>
    </oc>
    <nc r="J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8" sId="3" odxf="1" dxf="1" numFmtId="4">
    <oc r="K107">
      <v>20</v>
    </oc>
    <nc r="K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7" start="0" length="0">
    <dxf/>
  </rfmt>
  <rfmt sheetId="3" sqref="M107" start="0" length="0">
    <dxf/>
  </rfmt>
  <rfmt sheetId="3" sqref="N107" start="0" length="0">
    <dxf/>
  </rfmt>
  <rfmt sheetId="3" sqref="O107" start="0" length="0">
    <dxf/>
  </rfmt>
  <rfmt sheetId="3" sqref="P107" start="0" length="0">
    <dxf/>
  </rfmt>
  <rfmt sheetId="3" sqref="Q107" start="0" length="0">
    <dxf/>
  </rfmt>
  <rfmt sheetId="3" sqref="A108" start="0" length="0">
    <dxf/>
  </rfmt>
  <rfmt sheetId="3" sqref="B108" start="0" length="0">
    <dxf>
      <border outline="0">
        <right/>
      </border>
    </dxf>
  </rfmt>
  <rcc rId="4709" sId="3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0" sId="3" odxf="1" dxf="1" numFmtId="4">
    <oc r="D108">
      <v>1</v>
    </oc>
    <nc r="D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1" sId="3" odxf="1" dxf="1" numFmtId="4">
    <oc r="E108">
      <v>15</v>
    </oc>
    <nc r="E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2" sId="3" odxf="1" dxf="1" numFmtId="4">
    <oc r="F108">
      <v>1</v>
    </oc>
    <nc r="F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3" sId="3" odxf="1" dxf="1" numFmtId="4">
    <oc r="G108">
      <v>15</v>
    </oc>
    <nc r="G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14" sId="3" odxf="1" dxf="1" numFmtId="4">
    <oc r="J108">
      <v>1</v>
    </oc>
    <nc r="J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5" sId="3" odxf="1" dxf="1" numFmtId="4">
    <oc r="K108">
      <v>15</v>
    </oc>
    <nc r="K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8" start="0" length="0">
    <dxf/>
  </rfmt>
  <rfmt sheetId="3" sqref="M108" start="0" length="0">
    <dxf/>
  </rfmt>
  <rfmt sheetId="3" sqref="N108" start="0" length="0">
    <dxf/>
  </rfmt>
  <rfmt sheetId="3" sqref="O108" start="0" length="0">
    <dxf/>
  </rfmt>
  <rfmt sheetId="3" sqref="P108" start="0" length="0">
    <dxf/>
  </rfmt>
  <rfmt sheetId="3" sqref="Q108" start="0" length="0">
    <dxf/>
  </rfmt>
  <rfmt sheetId="3" sqref="A109" start="0" length="0">
    <dxf/>
  </rfmt>
  <rfmt sheetId="3" sqref="B109" start="0" length="0">
    <dxf>
      <border outline="0">
        <right/>
      </border>
    </dxf>
  </rfmt>
  <rcc rId="4716" sId="3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7" sId="3" odxf="1" dxf="1" numFmtId="4">
    <oc r="D109">
      <v>1</v>
    </oc>
    <nc r="D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8" sId="3" odxf="1" dxf="1" numFmtId="4">
    <oc r="E109">
      <v>58</v>
    </oc>
    <nc r="E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9" sId="3" odxf="1" dxf="1" numFmtId="4">
    <oc r="F109">
      <v>1</v>
    </oc>
    <nc r="F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0" sId="3" odxf="1" dxf="1" numFmtId="4">
    <oc r="G109">
      <v>58</v>
    </oc>
    <nc r="G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1" sId="3" odxf="1" dxf="1" numFmtId="4">
    <oc r="J109">
      <v>1</v>
    </oc>
    <nc r="J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2" sId="3" odxf="1" dxf="1" numFmtId="4">
    <oc r="K109">
      <v>200</v>
    </oc>
    <nc r="K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9" start="0" length="0">
    <dxf/>
  </rfmt>
  <rfmt sheetId="3" sqref="M109" start="0" length="0">
    <dxf/>
  </rfmt>
  <rfmt sheetId="3" sqref="N109" start="0" length="0">
    <dxf/>
  </rfmt>
  <rfmt sheetId="3" sqref="O109" start="0" length="0">
    <dxf/>
  </rfmt>
  <rfmt sheetId="3" sqref="P109" start="0" length="0">
    <dxf/>
  </rfmt>
  <rfmt sheetId="3" sqref="Q109" start="0" length="0">
    <dxf/>
  </rfmt>
  <rfmt sheetId="3" sqref="A110" start="0" length="0">
    <dxf/>
  </rfmt>
  <rfmt sheetId="3" sqref="B110" start="0" length="0">
    <dxf>
      <border outline="0">
        <right/>
      </border>
    </dxf>
  </rfmt>
  <rcc rId="4723" sId="3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4" sId="3" odxf="1" dxf="1" numFmtId="4">
    <oc r="E110">
      <v>100</v>
    </oc>
    <nc r="E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5" sId="3" odxf="1" dxf="1" numFmtId="4">
    <oc r="G110">
      <v>100</v>
    </oc>
    <nc r="G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6" sId="3" odxf="1" dxf="1" numFmtId="4">
    <oc r="J110">
      <v>1</v>
    </oc>
    <nc r="J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27" sId="3" odxf="1" dxf="1" numFmtId="4">
    <oc r="K110">
      <v>6</v>
    </oc>
    <nc r="K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0" start="0" length="0">
    <dxf/>
  </rfmt>
  <rfmt sheetId="3" sqref="M110" start="0" length="0">
    <dxf/>
  </rfmt>
  <rfmt sheetId="3" sqref="N110" start="0" length="0">
    <dxf/>
  </rfmt>
  <rfmt sheetId="3" sqref="O110" start="0" length="0">
    <dxf/>
  </rfmt>
  <rfmt sheetId="3" sqref="P110" start="0" length="0">
    <dxf/>
  </rfmt>
  <rfmt sheetId="3" sqref="Q110" start="0" length="0">
    <dxf/>
  </rfmt>
  <rfmt sheetId="3" sqref="A111" start="0" length="0">
    <dxf/>
  </rfmt>
  <rfmt sheetId="3" sqref="B111" start="0" length="0">
    <dxf>
      <border outline="0">
        <right/>
      </border>
    </dxf>
  </rfmt>
  <rcc rId="4728" sId="3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29" sId="3" odxf="1" dxf="1" numFmtId="4">
    <oc r="D111">
      <v>0</v>
    </oc>
    <nc r="D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0" sId="3" odxf="1" dxf="1" numFmtId="4">
    <oc r="E111">
      <v>0</v>
    </oc>
    <nc r="E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1" sId="3" odxf="1" dxf="1" numFmtId="4">
    <oc r="F111">
      <v>0</v>
    </oc>
    <nc r="F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2" sId="3" odxf="1" dxf="1" numFmtId="4">
    <oc r="G111">
      <v>0</v>
    </oc>
    <nc r="G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33" sId="3" odxf="1" dxf="1" numFmtId="4">
    <oc r="J111">
      <v>1</v>
    </oc>
    <nc r="J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34" sId="3" odxf="1" dxf="1" numFmtId="4">
    <oc r="K111">
      <v>6</v>
    </oc>
    <nc r="K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1" start="0" length="0">
    <dxf/>
  </rfmt>
  <rfmt sheetId="3" sqref="M111" start="0" length="0">
    <dxf/>
  </rfmt>
  <rfmt sheetId="3" sqref="N111" start="0" length="0">
    <dxf/>
  </rfmt>
  <rfmt sheetId="3" sqref="O111" start="0" length="0">
    <dxf/>
  </rfmt>
  <rfmt sheetId="3" sqref="P111" start="0" length="0">
    <dxf/>
  </rfmt>
  <rfmt sheetId="3" sqref="Q111" start="0" length="0">
    <dxf/>
  </rfmt>
  <rfmt sheetId="3" sqref="A112" start="0" length="0">
    <dxf/>
  </rfmt>
  <rfmt sheetId="3" sqref="B112" start="0" length="0">
    <dxf>
      <border outline="0">
        <right/>
      </border>
    </dxf>
  </rfmt>
  <rcc rId="4735" sId="3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36" sId="3" odxf="1" dxf="1" numFmtId="4">
    <oc r="D112">
      <v>1</v>
    </oc>
    <nc r="D112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7" sId="3" odxf="1" dxf="1" numFmtId="4">
    <oc r="E112">
      <v>15</v>
    </oc>
    <nc r="E112">
      <f>50+10+5+5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8" sId="3" odxf="1" dxf="1" numFmtId="4">
    <oc r="F112">
      <v>1</v>
    </oc>
    <nc r="F112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9" sId="3" odxf="1" dxf="1" numFmtId="4">
    <oc r="G112">
      <v>15</v>
    </oc>
    <nc r="G112">
      <f>50+10+5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0" sId="3" odxf="1" dxf="1" numFmtId="4">
    <oc r="J112">
      <v>1</v>
    </oc>
    <nc r="J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41" sId="3" odxf="1" dxf="1" numFmtId="4">
    <oc r="K112">
      <v>6</v>
    </oc>
    <nc r="K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2" start="0" length="0">
    <dxf/>
  </rfmt>
  <rfmt sheetId="3" sqref="M112" start="0" length="0">
    <dxf/>
  </rfmt>
  <rfmt sheetId="3" sqref="N112" start="0" length="0">
    <dxf/>
  </rfmt>
  <rfmt sheetId="3" sqref="O112" start="0" length="0">
    <dxf/>
  </rfmt>
  <rfmt sheetId="3" sqref="P112" start="0" length="0">
    <dxf/>
  </rfmt>
  <rfmt sheetId="3" sqref="Q112" start="0" length="0">
    <dxf/>
  </rfmt>
  <rfmt sheetId="3" sqref="A113" start="0" length="0">
    <dxf/>
  </rfmt>
  <rfmt sheetId="3" sqref="B113" start="0" length="0">
    <dxf>
      <border outline="0">
        <right/>
      </border>
    </dxf>
  </rfmt>
  <rcc rId="4742" sId="3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43" sId="3" odxf="1" dxf="1" numFmtId="4">
    <oc r="D113">
      <v>0</v>
    </oc>
    <nc r="D11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4" sId="3" odxf="1" dxf="1" numFmtId="4">
    <oc r="E113">
      <v>0</v>
    </oc>
    <nc r="E113">
      <f>6+4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5" sId="3" odxf="1" dxf="1" numFmtId="4">
    <oc r="F113">
      <v>0</v>
    </oc>
    <nc r="F11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6" sId="3" odxf="1" dxf="1" numFmtId="4">
    <oc r="G113">
      <v>0</v>
    </oc>
    <nc r="G113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7" sId="3" odxf="1" dxf="1" numFmtId="4">
    <oc r="J113">
      <v>1</v>
    </oc>
    <nc r="J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8" sId="3" odxf="1" dxf="1" numFmtId="4">
    <oc r="K113">
      <v>5</v>
    </oc>
    <nc r="K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3" start="0" length="0">
    <dxf/>
  </rfmt>
  <rfmt sheetId="3" sqref="M113" start="0" length="0">
    <dxf/>
  </rfmt>
  <rfmt sheetId="3" sqref="N113" start="0" length="0">
    <dxf/>
  </rfmt>
  <rfmt sheetId="3" sqref="O113" start="0" length="0">
    <dxf/>
  </rfmt>
  <rfmt sheetId="3" sqref="P113" start="0" length="0">
    <dxf/>
  </rfmt>
  <rfmt sheetId="3" sqref="Q113" start="0" length="0">
    <dxf/>
  </rfmt>
  <rfmt sheetId="3" sqref="A114" start="0" length="0">
    <dxf/>
  </rfmt>
  <rfmt sheetId="3" sqref="B114" start="0" length="0">
    <dxf>
      <border outline="0">
        <right/>
      </border>
    </dxf>
  </rfmt>
  <rcc rId="4749" sId="3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0" sId="3" odxf="1" dxf="1" numFmtId="4">
    <oc r="D114">
      <v>0</v>
    </oc>
    <nc r="D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1" sId="3" odxf="1" dxf="1" numFmtId="4">
    <oc r="E114">
      <v>0</v>
    </oc>
    <nc r="E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2" sId="3" odxf="1" dxf="1" numFmtId="4">
    <oc r="F114">
      <v>0</v>
    </oc>
    <nc r="F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3" sId="3" odxf="1" dxf="1" numFmtId="4">
    <oc r="G114">
      <v>0</v>
    </oc>
    <nc r="G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54" sId="3" odxf="1" dxf="1" numFmtId="4">
    <oc r="J114">
      <v>0</v>
    </oc>
    <nc r="J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5" sId="3" odxf="1" dxf="1" numFmtId="4">
    <oc r="K114">
      <v>0</v>
    </oc>
    <nc r="K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4" start="0" length="0">
    <dxf/>
  </rfmt>
  <rfmt sheetId="3" sqref="M114" start="0" length="0">
    <dxf/>
  </rfmt>
  <rfmt sheetId="3" sqref="N114" start="0" length="0">
    <dxf/>
  </rfmt>
  <rfmt sheetId="3" sqref="O114" start="0" length="0">
    <dxf/>
  </rfmt>
  <rfmt sheetId="3" sqref="P114" start="0" length="0">
    <dxf/>
  </rfmt>
  <rfmt sheetId="3" sqref="Q114" start="0" length="0">
    <dxf/>
  </rfmt>
  <rfmt sheetId="3" sqref="A115" start="0" length="0">
    <dxf/>
  </rfmt>
  <rfmt sheetId="3" sqref="B115" start="0" length="0">
    <dxf>
      <border outline="0">
        <right/>
      </border>
    </dxf>
  </rfmt>
  <rcc rId="4756" sId="3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7" sId="3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4758" sId="3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4759" sId="3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4760" sId="3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4761" sId="3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2" sId="3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3" sId="3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4764" sId="3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4765" sId="3" odxf="1" dxf="1">
    <oc r="L115">
      <f>L104+L105+L106+L107+L108+L109+L110+L111+L112+L113+L114</f>
    </oc>
    <nc r="L115"/>
    <odxf/>
    <ndxf/>
  </rcc>
  <rcc rId="4766" sId="3" odxf="1" dxf="1">
    <oc r="M115">
      <f>M104+M105+M106+M107+M108+M109+M110+M111+M112+M113+M114</f>
    </oc>
    <nc r="M115"/>
    <odxf/>
    <ndxf/>
  </rcc>
  <rcc rId="4767" sId="3" odxf="1" dxf="1">
    <oc r="N115">
      <f>N104+N105+N106+N107+N108+N109+N110+N111+N112+N113+N114</f>
    </oc>
    <nc r="N115"/>
    <odxf/>
    <ndxf/>
  </rcc>
  <rcc rId="4768" sId="3" odxf="1" dxf="1">
    <oc r="O115">
      <f>O104+O105+O106+O107+O108+O109+O110+O111+O112+O113+O114</f>
    </oc>
    <nc r="O115"/>
    <odxf/>
    <ndxf/>
  </rcc>
  <rcc rId="4769" sId="3" odxf="1" dxf="1">
    <oc r="P115">
      <f>P104+P105+P106+P107+P108+P109+P110+P111+P112+P113+P114</f>
    </oc>
    <nc r="P115"/>
    <odxf/>
    <ndxf/>
  </rcc>
  <rcc rId="4770" sId="3" odxf="1" dxf="1">
    <oc r="Q115">
      <f>Q104+Q105+Q106+Q107+Q108+Q109+Q110+Q111+Q112+Q113+Q114</f>
    </oc>
    <nc r="Q115"/>
    <odxf/>
    <ndxf/>
  </rcc>
  <rfmt sheetId="3" sqref="A116" start="0" length="0">
    <dxf/>
  </rfmt>
  <rfmt sheetId="3" sqref="B116" start="0" length="0">
    <dxf>
      <border outline="0">
        <right/>
      </border>
    </dxf>
  </rfmt>
  <rcc rId="4771" sId="3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116" start="0" length="0">
    <dxf>
      <numFmt numFmtId="2" formatCode="0.00"/>
    </dxf>
  </rfmt>
  <rfmt sheetId="3" sqref="F116" start="0" length="0">
    <dxf>
      <numFmt numFmtId="2" formatCode="0.00"/>
    </dxf>
  </rfmt>
  <rfmt sheetId="3" sqref="G116" start="0" length="0">
    <dxf>
      <numFmt numFmtId="2" formatCode="0.00"/>
    </dxf>
  </rfmt>
  <rfmt sheetId="3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116" start="0" length="0">
    <dxf>
      <numFmt numFmtId="2" formatCode="0.00"/>
    </dxf>
  </rfmt>
  <rfmt sheetId="3" sqref="K116" start="0" length="0">
    <dxf>
      <numFmt numFmtId="2" formatCode="0.00"/>
    </dxf>
  </rfmt>
  <rfmt sheetId="3" sqref="L116" start="0" length="0">
    <dxf/>
  </rfmt>
  <rfmt sheetId="3" sqref="M116" start="0" length="0">
    <dxf/>
  </rfmt>
  <rfmt sheetId="3" sqref="N116" start="0" length="0">
    <dxf/>
  </rfmt>
  <rfmt sheetId="3" sqref="O116" start="0" length="0">
    <dxf/>
  </rfmt>
  <rfmt sheetId="3" sqref="P116" start="0" length="0">
    <dxf/>
  </rfmt>
  <rfmt sheetId="3" sqref="Q116" start="0" length="0">
    <dxf/>
  </rfmt>
  <rfmt sheetId="3" sqref="A117" start="0" length="0">
    <dxf/>
  </rfmt>
  <rfmt sheetId="3" sqref="B117" start="0" length="0">
    <dxf>
      <border outline="0">
        <right/>
      </border>
    </dxf>
  </rfmt>
  <rcc rId="4772" sId="3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73" sId="3" odxf="1" dxf="1" numFmtId="4">
    <oc r="D117">
      <v>0</v>
    </oc>
    <nc r="D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4" sId="3" odxf="1" dxf="1" numFmtId="4">
    <oc r="E117">
      <v>0</v>
    </oc>
    <nc r="E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5" sId="3" odxf="1" dxf="1" numFmtId="4">
    <oc r="F117">
      <v>0</v>
    </oc>
    <nc r="F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6" sId="3" odxf="1" dxf="1" numFmtId="4">
    <oc r="G117">
      <v>0</v>
    </oc>
    <nc r="G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77" sId="3" odxf="1" dxf="1" numFmtId="4">
    <oc r="J117">
      <v>1</v>
    </oc>
    <nc r="J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8" sId="3" odxf="1" dxf="1" numFmtId="4">
    <oc r="K117">
      <v>270</v>
    </oc>
    <nc r="K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7" start="0" length="0">
    <dxf/>
  </rfmt>
  <rfmt sheetId="3" sqref="M117" start="0" length="0">
    <dxf/>
  </rfmt>
  <rfmt sheetId="3" sqref="N117" start="0" length="0">
    <dxf/>
  </rfmt>
  <rfmt sheetId="3" sqref="O117" start="0" length="0">
    <dxf/>
  </rfmt>
  <rfmt sheetId="3" sqref="P117" start="0" length="0">
    <dxf/>
  </rfmt>
  <rfmt sheetId="3" sqref="Q117" start="0" length="0">
    <dxf/>
  </rfmt>
  <rfmt sheetId="3" sqref="A118" start="0" length="0">
    <dxf/>
  </rfmt>
  <rfmt sheetId="3" sqref="B118" start="0" length="0">
    <dxf>
      <border outline="0">
        <right/>
      </border>
    </dxf>
  </rfmt>
  <rcc rId="4779" sId="3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0" sId="3" odxf="1" dxf="1" numFmtId="4">
    <oc r="D118">
      <v>0</v>
    </oc>
    <nc r="D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1" sId="3" odxf="1" dxf="1" numFmtId="4">
    <oc r="E118">
      <v>0</v>
    </oc>
    <nc r="E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2" sId="3" odxf="1" dxf="1" numFmtId="4">
    <oc r="F118">
      <v>0</v>
    </oc>
    <nc r="F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3" sId="3" odxf="1" dxf="1" numFmtId="4">
    <oc r="G118">
      <v>0</v>
    </oc>
    <nc r="G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84" sId="3" odxf="1" dxf="1" numFmtId="4">
    <oc r="J118">
      <v>0</v>
    </oc>
    <nc r="J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5" sId="3" odxf="1" dxf="1" numFmtId="4">
    <oc r="K118">
      <v>0</v>
    </oc>
    <nc r="K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8" start="0" length="0">
    <dxf/>
  </rfmt>
  <rfmt sheetId="3" sqref="M118" start="0" length="0">
    <dxf/>
  </rfmt>
  <rfmt sheetId="3" sqref="N118" start="0" length="0">
    <dxf/>
  </rfmt>
  <rfmt sheetId="3" sqref="O118" start="0" length="0">
    <dxf/>
  </rfmt>
  <rfmt sheetId="3" sqref="P118" start="0" length="0">
    <dxf/>
  </rfmt>
  <rfmt sheetId="3" sqref="Q118" start="0" length="0">
    <dxf/>
  </rfmt>
  <rfmt sheetId="3" sqref="A119" start="0" length="0">
    <dxf/>
  </rfmt>
  <rfmt sheetId="3" sqref="B119" start="0" length="0">
    <dxf>
      <border outline="0">
        <right/>
      </border>
    </dxf>
  </rfmt>
  <rcc rId="4786" sId="3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7" sId="3" odxf="1" dxf="1" numFmtId="4">
    <oc r="D119">
      <v>1</v>
    </oc>
    <nc r="D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8" sId="3" odxf="1" dxf="1" numFmtId="4">
    <oc r="E119">
      <v>20</v>
    </oc>
    <nc r="E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9" sId="3" odxf="1" dxf="1" numFmtId="4">
    <oc r="F119">
      <v>1</v>
    </oc>
    <nc r="F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0" sId="3" odxf="1" dxf="1" numFmtId="4">
    <oc r="G119">
      <v>20</v>
    </oc>
    <nc r="G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1" sId="3" odxf="1" dxf="1" numFmtId="4">
    <oc r="J119">
      <v>1</v>
    </oc>
    <nc r="J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2" sId="3" odxf="1" dxf="1" numFmtId="4">
    <oc r="K119">
      <v>20</v>
    </oc>
    <nc r="K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9" start="0" length="0">
    <dxf/>
  </rfmt>
  <rfmt sheetId="3" sqref="M119" start="0" length="0">
    <dxf/>
  </rfmt>
  <rfmt sheetId="3" sqref="N119" start="0" length="0">
    <dxf/>
  </rfmt>
  <rfmt sheetId="3" sqref="O119" start="0" length="0">
    <dxf/>
  </rfmt>
  <rfmt sheetId="3" sqref="P119" start="0" length="0">
    <dxf/>
  </rfmt>
  <rfmt sheetId="3" sqref="Q119" start="0" length="0">
    <dxf/>
  </rfmt>
  <rfmt sheetId="3" sqref="A120" start="0" length="0">
    <dxf/>
  </rfmt>
  <rfmt sheetId="3" sqref="B120" start="0" length="0">
    <dxf>
      <border outline="0">
        <right/>
      </border>
    </dxf>
  </rfmt>
  <rcc rId="4793" sId="3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94" sId="3" odxf="1" dxf="1" numFmtId="4">
    <oc r="D120">
      <v>3</v>
    </oc>
    <nc r="D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5" sId="3" odxf="1" dxf="1" numFmtId="4">
    <oc r="E120">
      <v>583</v>
    </oc>
    <nc r="E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6" sId="3" odxf="1" dxf="1" numFmtId="4">
    <oc r="F120">
      <v>3</v>
    </oc>
    <nc r="F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7" sId="3" odxf="1" dxf="1" numFmtId="4">
    <oc r="G120">
      <v>583</v>
    </oc>
    <nc r="G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8" sId="3" odxf="1" dxf="1" numFmtId="4">
    <oc r="J120">
      <v>1</v>
    </oc>
    <nc r="J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9" sId="3" odxf="1" dxf="1" numFmtId="4">
    <oc r="K120">
      <v>15</v>
    </oc>
    <nc r="K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0" start="0" length="0">
    <dxf/>
  </rfmt>
  <rfmt sheetId="3" sqref="M120" start="0" length="0">
    <dxf/>
  </rfmt>
  <rfmt sheetId="3" sqref="N120" start="0" length="0">
    <dxf/>
  </rfmt>
  <rfmt sheetId="3" sqref="O120" start="0" length="0">
    <dxf/>
  </rfmt>
  <rfmt sheetId="3" sqref="P120" start="0" length="0">
    <dxf/>
  </rfmt>
  <rfmt sheetId="3" sqref="Q120" start="0" length="0">
    <dxf/>
  </rfmt>
  <rfmt sheetId="3" sqref="A121" start="0" length="0">
    <dxf/>
  </rfmt>
  <rfmt sheetId="3" sqref="B121" start="0" length="0">
    <dxf>
      <border outline="0">
        <right/>
      </border>
    </dxf>
  </rfmt>
  <rcc rId="4800" sId="3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1" sId="3" odxf="1" dxf="1" numFmtId="4">
    <oc r="D121">
      <v>0</v>
    </oc>
    <nc r="D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2" sId="3" odxf="1" dxf="1" numFmtId="4">
    <oc r="E121">
      <v>0</v>
    </oc>
    <nc r="E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3" sId="3" odxf="1" dxf="1" numFmtId="4">
    <oc r="F121">
      <v>0</v>
    </oc>
    <nc r="F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4" sId="3" odxf="1" dxf="1" numFmtId="4">
    <oc r="G121">
      <v>0</v>
    </oc>
    <nc r="G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05" sId="3" odxf="1" dxf="1" numFmtId="4">
    <oc r="J121">
      <v>1</v>
    </oc>
    <nc r="J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6" sId="3" odxf="1" dxf="1" numFmtId="4">
    <oc r="K121">
      <v>114</v>
    </oc>
    <nc r="K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1" start="0" length="0">
    <dxf/>
  </rfmt>
  <rfmt sheetId="3" sqref="M121" start="0" length="0">
    <dxf/>
  </rfmt>
  <rfmt sheetId="3" sqref="N121" start="0" length="0">
    <dxf/>
  </rfmt>
  <rfmt sheetId="3" sqref="O121" start="0" length="0">
    <dxf/>
  </rfmt>
  <rfmt sheetId="3" sqref="P121" start="0" length="0">
    <dxf/>
  </rfmt>
  <rfmt sheetId="3" sqref="Q121" start="0" length="0">
    <dxf/>
  </rfmt>
  <rfmt sheetId="3" sqref="A122" start="0" length="0">
    <dxf/>
  </rfmt>
  <rfmt sheetId="3" sqref="B122" start="0" length="0">
    <dxf>
      <border outline="0">
        <right/>
      </border>
    </dxf>
  </rfmt>
  <rcc rId="4807" sId="3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8" sId="3" odxf="1" dxf="1" numFmtId="4">
    <oc r="D122">
      <v>1</v>
    </oc>
    <nc r="D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9" sId="3" odxf="1" dxf="1" numFmtId="4">
    <oc r="E122">
      <v>12</v>
    </oc>
    <nc r="E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0" sId="3" odxf="1" dxf="1" numFmtId="4">
    <oc r="F122">
      <v>1</v>
    </oc>
    <nc r="F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1" sId="3" odxf="1" dxf="1" numFmtId="4">
    <oc r="G122">
      <v>12</v>
    </oc>
    <nc r="G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2" sId="3" odxf="1" dxf="1" numFmtId="4">
    <oc r="J122">
      <v>0</v>
    </oc>
    <nc r="J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3" sId="3" odxf="1" dxf="1" numFmtId="4">
    <oc r="K122">
      <v>0</v>
    </oc>
    <nc r="K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2" start="0" length="0">
    <dxf/>
  </rfmt>
  <rfmt sheetId="3" sqref="M122" start="0" length="0">
    <dxf/>
  </rfmt>
  <rfmt sheetId="3" sqref="N122" start="0" length="0">
    <dxf/>
  </rfmt>
  <rfmt sheetId="3" sqref="O122" start="0" length="0">
    <dxf/>
  </rfmt>
  <rfmt sheetId="3" sqref="P122" start="0" length="0">
    <dxf/>
  </rfmt>
  <rfmt sheetId="3" sqref="Q122" start="0" length="0">
    <dxf/>
  </rfmt>
  <rfmt sheetId="3" sqref="B123" start="0" length="0">
    <dxf>
      <border outline="0">
        <right/>
      </border>
    </dxf>
  </rfmt>
  <rcc rId="4814" sId="3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15" sId="3" odxf="1" dxf="1" numFmtId="4">
    <oc r="D123">
      <v>0</v>
    </oc>
    <nc r="D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6" sId="3" odxf="1" dxf="1" numFmtId="4">
    <oc r="E123">
      <v>0</v>
    </oc>
    <nc r="E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7" sId="3" odxf="1" dxf="1" numFmtId="4">
    <oc r="F123">
      <v>0</v>
    </oc>
    <nc r="F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8" sId="3" odxf="1" dxf="1" numFmtId="4">
    <oc r="G123">
      <v>0</v>
    </oc>
    <nc r="G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9" sId="3" odxf="1" dxf="1" numFmtId="4">
    <oc r="J123">
      <v>0</v>
    </oc>
    <nc r="J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0" sId="3" odxf="1" dxf="1" numFmtId="4">
    <oc r="K123">
      <v>0</v>
    </oc>
    <nc r="K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4" start="0" length="0">
    <dxf>
      <border outline="0">
        <right/>
      </border>
    </dxf>
  </rfmt>
  <rcc rId="4821" sId="3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22" sId="3" odxf="1" dxf="1" numFmtId="4">
    <oc r="D124">
      <v>0</v>
    </oc>
    <nc r="D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3" sId="3" odxf="1" dxf="1" numFmtId="4">
    <oc r="E124">
      <v>0</v>
    </oc>
    <nc r="E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4" sId="3" odxf="1" dxf="1" numFmtId="4">
    <oc r="F124">
      <v>0</v>
    </oc>
    <nc r="F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5" sId="3" odxf="1" dxf="1" numFmtId="4">
    <oc r="G124">
      <v>0</v>
    </oc>
    <nc r="G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26" sId="3" odxf="1" dxf="1" numFmtId="4">
    <oc r="J124">
      <v>0</v>
    </oc>
    <nc r="J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7" sId="3" odxf="1" dxf="1" numFmtId="4">
    <oc r="K124">
      <v>0</v>
    </oc>
    <nc r="K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5" start="0" length="0">
    <dxf>
      <border outline="0">
        <right/>
      </border>
    </dxf>
  </rfmt>
  <rcc rId="4828" sId="3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25" start="0" length="0">
    <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dxf>
  </rfmt>
  <rcc rId="4829" sId="3" odxf="1" dxf="1" numFmtId="4">
    <oc r="E125">
      <v>4</v>
    </oc>
    <nc r="E125">
      <f>2.5</f>
    </nc>
    <odxf>
      <font/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ndxf>
  </rcc>
  <rcc rId="4830" sId="3" odxf="1" dxf="1" numFmtId="4">
    <oc r="F125">
      <v>1</v>
    </oc>
    <nc r="F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1" sId="3" odxf="1" dxf="1" numFmtId="4">
    <oc r="G125">
      <v>4</v>
    </oc>
    <nc r="G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2" sId="3" odxf="1" dxf="1" numFmtId="4">
    <oc r="J125">
      <v>0</v>
    </oc>
    <nc r="J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3" sId="3" odxf="1" dxf="1" numFmtId="4">
    <oc r="K125">
      <v>0</v>
    </oc>
    <nc r="K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6" start="0" length="0">
    <dxf>
      <border outline="0">
        <right/>
      </border>
    </dxf>
  </rfmt>
  <rcc rId="4834" sId="3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35" sId="3" odxf="1" dxf="1" numFmtId="4">
    <oc r="D126">
      <v>0</v>
    </oc>
    <nc r="D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6" sId="3" odxf="1" dxf="1" numFmtId="4">
    <oc r="E126">
      <v>0</v>
    </oc>
    <nc r="E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7" sId="3" odxf="1" dxf="1" numFmtId="4">
    <oc r="F126">
      <v>0</v>
    </oc>
    <nc r="F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8" sId="3" odxf="1" dxf="1" numFmtId="4">
    <oc r="G126">
      <v>0</v>
    </oc>
    <nc r="G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9" sId="3" odxf="1" dxf="1" numFmtId="4">
    <oc r="J126">
      <v>0</v>
    </oc>
    <nc r="J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0" sId="3" odxf="1" dxf="1" numFmtId="4">
    <oc r="K126">
      <v>0</v>
    </oc>
    <nc r="K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7" start="0" length="0">
    <dxf>
      <border outline="0">
        <right/>
      </border>
    </dxf>
  </rfmt>
  <rcc rId="4841" sId="3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cc rId="4842" sId="3" odxf="1" dxf="1" numFmtId="4">
    <oc r="D127">
      <v>0</v>
    </oc>
    <nc r="D127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3" sId="3" odxf="1" dxf="1" numFmtId="4">
    <oc r="E127">
      <v>0</v>
    </oc>
    <nc r="E127">
      <f>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4" sId="3" odxf="1" dxf="1" numFmtId="4">
    <oc r="F127">
      <v>0</v>
    </oc>
    <nc r="F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5" sId="3" odxf="1" dxf="1" numFmtId="4">
    <oc r="G127">
      <v>0</v>
    </oc>
    <nc r="G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46" sId="3" odxf="1" dxf="1" numFmtId="4">
    <oc r="J127">
      <v>0</v>
    </oc>
    <nc r="J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7" sId="3" odxf="1" dxf="1" numFmtId="4">
    <oc r="K127">
      <v>0</v>
    </oc>
    <nc r="K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8" start="0" length="0">
    <dxf>
      <border outline="0">
        <right/>
      </border>
    </dxf>
  </rfmt>
  <rcc rId="4848" sId="3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49" sId="3" odxf="1" dxf="1" numFmtId="4">
    <oc r="D128">
      <v>0</v>
    </oc>
    <nc r="D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0" sId="3" odxf="1" dxf="1" numFmtId="4">
    <oc r="E128">
      <v>0</v>
    </oc>
    <nc r="E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1" sId="3" odxf="1" dxf="1" numFmtId="4">
    <oc r="F128">
      <v>0</v>
    </oc>
    <nc r="F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2" sId="3" odxf="1" dxf="1" numFmtId="4">
    <oc r="G128">
      <v>0</v>
    </oc>
    <nc r="G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53" sId="3" odxf="1" dxf="1" numFmtId="4">
    <oc r="J128">
      <v>0</v>
    </oc>
    <nc r="J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4" sId="3" odxf="1" dxf="1" numFmtId="4">
    <oc r="K128">
      <v>0</v>
    </oc>
    <nc r="K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9" start="0" length="0">
    <dxf>
      <border outline="0">
        <right/>
      </border>
    </dxf>
  </rfmt>
  <rcc rId="4855" sId="3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56" sId="3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4857" sId="3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4858" sId="3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4859" sId="3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4860" sId="3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1" sId="3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2" sId="3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4863" sId="3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4864" sId="3">
    <oc r="L129">
      <f>L117+L118+L119+L120+L121+L122+L123+L124+L125+L126+L127+L128</f>
    </oc>
    <nc r="L129"/>
  </rcc>
  <rcc rId="4865" sId="3">
    <oc r="M129">
      <f>M117+M118+M119+M120+M121+M122+M123+M124+M125+M126+M127+M128</f>
    </oc>
    <nc r="M129"/>
  </rcc>
  <rcc rId="4866" sId="3">
    <oc r="N129">
      <f>N117+N118+N119+N120+N121+N122+N123+N124+N125+N126+N127+N128</f>
    </oc>
    <nc r="N129"/>
  </rcc>
  <rcc rId="4867" sId="3">
    <oc r="O129">
      <f>O117+O118+O119+O120+O121+O122+O123+O124+O125+O126+O127+O128</f>
    </oc>
    <nc r="O129"/>
  </rcc>
  <rcc rId="4868" sId="3">
    <oc r="P129">
      <f>P117+P118+P119+P120+P121+P122+P123+P124+P125+P126+P127+P128</f>
    </oc>
    <nc r="P129"/>
  </rcc>
  <rcc rId="4869" sId="3">
    <oc r="Q129">
      <f>Q117+Q118+Q119+Q120+Q121+Q122+Q123+Q124+Q125+Q126+Q127+Q128</f>
    </oc>
    <nc r="Q129"/>
  </rcc>
  <rfmt sheetId="3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3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4870" sId="3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4871" sId="3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2" sId="3" odxf="1" dxf="1">
    <oc r="E130">
      <f>E30+E38+E52+E63+E70+E78+E91+E102+E115+E129</f>
    </oc>
    <nc r="E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3" sId="3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4" sId="3" odxf="1" dxf="1">
    <oc r="G130">
      <f>G30+G38+G52+G63+G70+G78+G91+G102+G115+G129</f>
    </oc>
    <nc r="G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5" sId="3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6" sId="3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7" sId="3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8" sId="3" odxf="1" dxf="1">
    <oc r="K130">
      <f>K30+K38+K52+K63+K70+K78+K91+K102+K115+K129</f>
    </oc>
    <nc r="K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9" sId="3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0" sId="3" odxf="1" dxf="1">
    <oc r="M130">
      <f>M30+M38+M52+M63+M70+M78+M91+M102+M115+M129</f>
    </oc>
    <nc r="M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1" sId="3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2" sId="3" odxf="1" dxf="1">
    <oc r="O130">
      <f>O30+O38+O52+O63+O70+O78+O91+O102+O115+O129</f>
    </oc>
    <nc r="O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3" sId="3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4" sId="3" odxf="1" dxf="1">
    <oc r="Q130">
      <f>Q30+Q38+Q52+Q63+Q70+Q78+Q91+Q102+Q115+Q129</f>
    </oc>
    <nc r="Q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5" sId="3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4886" sId="3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87" sId="3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4888" sId="3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89" sId="3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0" sId="3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1" sId="3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2" sId="3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3" sId="3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4" sId="3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5" sId="3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6" sId="3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7" sId="3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8" sId="3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9" sId="3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0" sId="3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1" sId="3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3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2" sId="3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3" sId="3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4" sId="3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5" sId="3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6" sId="3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7" sId="3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8" sId="3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9" sId="3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0" sId="3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1" sId="3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2" sId="3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3" sId="3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4" sId="3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5" sId="3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6" sId="3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7" sId="3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8" sId="3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9" sId="3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0" sId="3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1" sId="3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2" sId="3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3" sId="3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24" sId="3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25" sId="3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6" sId="3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7" sId="3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8" sId="3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9" sId="3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0" sId="3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1" sId="3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2" sId="3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3" sId="3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4" sId="3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5" sId="3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6" sId="3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7" sId="3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8" sId="3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9" sId="3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0" sId="3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1" sId="3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2" sId="3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3" sId="3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4" sId="3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45" sId="3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46" sId="3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7" sId="3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8" sId="3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9" sId="3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0" sId="3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1" sId="3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2" sId="3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53" sId="3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4" sId="3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5" sId="3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6" sId="3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7" sId="3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8" sId="3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9" sId="3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0" sId="3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1" sId="3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2" sId="3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3" sId="3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4" sId="3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5" sId="3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6" sId="3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7" sId="3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68" sId="3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9" sId="3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0" sId="3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1" sId="3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2" sId="3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3" sId="3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4" sId="3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75" sId="3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76" sId="3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7" sId="3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8" sId="3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9" sId="3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0" sId="3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1" sId="3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2" sId="3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83" sId="3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4" sId="3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5" sId="3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6" sId="3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7" sId="3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8" sId="3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9" sId="3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0" sId="3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1" sId="3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2" sId="3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3" sId="3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4" sId="3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5" sId="3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96" sId="3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7" sId="3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8" sId="3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9" sId="3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0" sId="3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1" sId="3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2" sId="3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3" sId="3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4" sId="3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05" sId="3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6" sId="3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7" sId="3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8" sId="3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9" sId="3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0" sId="3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1" sId="3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2" sId="3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3" sId="3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4" sId="3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5" sId="3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16" sId="3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7" sId="3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8" sId="3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9" sId="3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0" sId="3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1" sId="3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2" sId="3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23" sId="3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4" sId="3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5" sId="3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6" sId="3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7" sId="3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8" sId="3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9" sId="3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0" sId="3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1" sId="3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2" sId="3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33" sId="3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4" sId="3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5" sId="3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6" sId="3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7" sId="3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8" sId="3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9" sId="3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40" sId="3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1" sId="3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2" sId="3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3" sId="3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4" sId="3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5" sId="3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46" sId="3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7" sId="3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8" sId="3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9" sId="3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0" sId="3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1" sId="3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2" sId="3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3" sId="3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4" sId="3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3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5" sId="3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6" sId="3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7" sId="3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8" sId="3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9" sId="3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0" sId="3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1" sId="3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2" sId="3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3" sId="3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4" sId="3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5" sId="3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6" sId="3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7" sId="3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8" sId="3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9" sId="3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0" sId="3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1" sId="3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2" sId="3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3" sId="3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4" sId="3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5" sId="3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6" sId="3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7" sId="3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8" sId="3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9" sId="3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0" sId="3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1" sId="3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2" sId="3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3" sId="3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4" sId="3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5" sId="3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6" sId="3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7" sId="3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8" sId="3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9" sId="3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0" sId="3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1" sId="3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2" sId="3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3" sId="3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4" sId="3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5" sId="3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6" sId="3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7" sId="3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8" sId="3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9" sId="3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0" sId="3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1" sId="3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2" sId="3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3" sId="3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4" sId="3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5" sId="3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6" sId="3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7" sId="3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8" sId="3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9" sId="3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0" sId="3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1" sId="3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2" sId="3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3" sId="3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4" sId="3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5" sId="3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6" sId="3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7" sId="3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8" sId="3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9" sId="3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0" sId="3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1" sId="3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2" sId="3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3" sId="3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4" sId="3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5" sId="3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6" sId="3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7" sId="3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8" sId="3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9" sId="3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0" sId="3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1" sId="3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2" sId="3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3" sId="3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4" sId="3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5" sId="3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6" sId="3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7" sId="3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8" sId="3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9" sId="3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0" sId="3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1" sId="3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2" sId="3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3" sId="3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4" sId="3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5" sId="3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6" sId="3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7" sId="3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8" sId="3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9" sId="3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0" sId="3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1" sId="3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2" sId="3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3" sId="3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54" sId="3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5" sId="3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6" sId="3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7" sId="3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8" sId="3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9" sId="3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0" sId="3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1" sId="3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2" sId="3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3" sId="3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4" sId="3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5" sId="3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6" sId="3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7" sId="3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8" sId="3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9" sId="3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0" sId="3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1" sId="3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2" sId="3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3" sId="3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4" sId="3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5" sId="3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6" sId="3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7" sId="3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8" sId="3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9" sId="3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0" sId="3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1" sId="3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2" sId="3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3" sId="3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4" sId="3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5" sId="3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6" sId="3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7" sId="3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8" sId="3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9" sId="3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0" sId="3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1" sId="3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2" sId="3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3" sId="3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4" sId="3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5" sId="3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6" sId="3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7" sId="3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8" sId="3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9" sId="3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0" sId="3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1" sId="3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2" sId="3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3" sId="3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4" sId="3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5" sId="3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6" sId="3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7" sId="3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8" sId="3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9" sId="3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0" sId="3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1" sId="3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2" sId="3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3" sId="3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4" sId="3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5" sId="3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6" sId="3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7" sId="3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8" sId="3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9" sId="3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0" sId="3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1" sId="3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2" sId="3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3" sId="3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4" sId="3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5" sId="3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6" sId="3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7" sId="3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8" sId="3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9" sId="3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0" sId="3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1" sId="3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2" sId="3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3" sId="3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4" sId="3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5" sId="3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6" sId="3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7" sId="3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8" sId="3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9" sId="3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0" sId="3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1" sId="3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2" sId="3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3" sId="3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4" sId="3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45" sId="3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6" sId="3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7" sId="3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8" sId="3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9" sId="3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0" sId="3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1" sId="3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2" sId="3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3" sId="3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4" sId="3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5" sId="3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6" sId="3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7" sId="3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8" sId="3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9" sId="3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0" sId="3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1" sId="3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2" sId="3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3" sId="3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4" sId="3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5" sId="3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6" sId="3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7" sId="3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8" sId="3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9" sId="3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0" sId="3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1" sId="3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2" sId="3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3" sId="3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4" sId="3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5" sId="3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6" sId="3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7" sId="3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8" sId="3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9" sId="3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0" sId="3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1" sId="3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2" sId="3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3" sId="3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4" sId="3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5" sId="3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6" sId="3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7" sId="3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8" sId="3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3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9" sId="3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0" sId="3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1" sId="3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2" sId="3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3" sId="3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4" sId="3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95" sId="3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6" sId="3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7" sId="3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8" sId="3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9" sId="3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0" sId="3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1" sId="3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2" sId="3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3" sId="3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04" sId="3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3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5" sId="3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6" sId="3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7" sId="3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8" sId="3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9" sId="3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0" sId="3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1" sId="3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2" sId="3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3" sId="3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4" sId="3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5" sId="3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6" sId="3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7" sId="3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8" sId="3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9" sId="3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0" sId="3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1" sId="3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2" sId="3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3" sId="3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4" sId="3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5" sId="3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6" sId="3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7" sId="3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8" sId="3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29" sId="3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5330" sId="3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1" sId="3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2" sId="3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3" sId="3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4" sId="3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5" sId="3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6" sId="3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7" sId="3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38" sId="3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3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39" sId="3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0" sId="3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1" sId="3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2" sId="3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3" sId="3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4" sId="3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5" sId="3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6" sId="3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7" sId="3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8" sId="3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9" sId="3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0" sId="3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1" sId="3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2" sId="3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3" sId="3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4" sId="3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5" sId="3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6" sId="3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7" sId="3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8" sId="3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9" sId="3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0" sId="3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1" sId="3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2" sId="3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3" sId="3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4" sId="3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5" sId="3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6" sId="3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7" sId="3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8" sId="3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9" sId="3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0" sId="3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1" sId="3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2" sId="3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3" sId="3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4" sId="3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5" sId="3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6" sId="3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7" sId="3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8" sId="3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9" sId="3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0" sId="3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1" sId="3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2" sId="3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3" sId="3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4" sId="3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5" sId="3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6" sId="3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7" sId="3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8" sId="3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9" sId="3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0" sId="3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1" sId="3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2" sId="3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3" sId="3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4" sId="3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5" sId="3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6" sId="3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7" sId="3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8" sId="3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9" sId="3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0" sId="3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01" sId="3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2" sId="3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3" sId="3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4" sId="3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5" sId="3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6" sId="3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7" sId="3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8" sId="3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3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5409" sId="3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0" sId="3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1" sId="3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2" sId="3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3" sId="3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4" sId="3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5" sId="3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6" sId="3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7" sId="3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8" sId="3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9" sId="3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0" sId="3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1" sId="3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2" sId="3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3" sId="3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4" sId="3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5" sId="3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426" sId="3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7" sId="3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8" sId="3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9" sId="3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0" sId="3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1" sId="3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2" sId="3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3" sId="3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4" sId="3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5" sId="3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6" sId="3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7" sId="3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8" sId="3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9" sId="3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G250" start="0" length="0">
    <dxf>
      <numFmt numFmtId="4" formatCode="#,##0.00"/>
    </dxf>
  </rfmt>
  <rcc rId="5440" sId="3">
    <nc r="B251" t="inlineStr">
      <is>
        <t>* отчет не учитывает заявки потребителей максимальной присоединенной мощностью более 670 кВт</t>
      </is>
    </nc>
  </rcc>
  <rcc rId="5441" sId="3" odxf="1">
    <nc r="I252" t="inlineStr">
      <is>
        <t>Расторгнутые договора</t>
      </is>
    </nc>
    <odxf/>
  </rcc>
  <rfmt sheetId="3" sqref="F253" start="0" length="0">
    <dxf/>
  </rfmt>
  <rfmt sheetId="3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3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42" sId="4" numFmtId="4">
    <oc r="D118">
      <v>5</v>
    </oc>
    <nc r="D118">
      <v>3</v>
    </nc>
  </rcc>
  <rcc rId="5443" sId="4">
    <oc r="E118">
      <v>27.5</v>
    </oc>
    <nc r="E118">
      <f>5+15+320</f>
    </nc>
  </rcc>
  <rcc rId="5444" sId="4" numFmtId="4">
    <oc r="F118">
      <v>5</v>
    </oc>
    <nc r="F118">
      <v>3</v>
    </nc>
  </rcc>
  <rcc rId="5445" sId="4">
    <oc r="G118">
      <v>27.5</v>
    </oc>
    <nc r="G118">
      <f>5+15+320</f>
    </nc>
  </rcc>
  <rcc rId="5446" sId="4" numFmtId="4">
    <nc r="D48">
      <v>3</v>
    </nc>
  </rcc>
  <rcc rId="5447" sId="4">
    <nc r="E48">
      <f>15+10+10</f>
    </nc>
  </rcc>
  <rcc rId="5448" sId="4" numFmtId="4">
    <nc r="F48">
      <v>3</v>
    </nc>
  </rcc>
  <rcc rId="5449" sId="4">
    <nc r="G48">
      <f>15+10+10</f>
    </nc>
  </rcc>
  <rcc rId="5450" sId="4" numFmtId="4">
    <oc r="D82">
      <v>16</v>
    </oc>
    <nc r="D82"/>
  </rcc>
  <rcc rId="5451" sId="4">
    <oc r="E82">
      <v>88.3</v>
    </oc>
    <nc r="E82"/>
  </rcc>
  <rcc rId="5452" sId="4" numFmtId="4">
    <oc r="F82">
      <v>16</v>
    </oc>
    <nc r="F82"/>
  </rcc>
  <rcc rId="5453" sId="4">
    <oc r="G82">
      <v>88.3</v>
    </oc>
    <nc r="G82"/>
  </rcc>
  <rcc rId="5454" sId="4" numFmtId="4">
    <oc r="D124">
      <v>29</v>
    </oc>
    <nc r="D124"/>
  </rcc>
  <rcc rId="5455" sId="4">
    <oc r="E124">
      <v>133</v>
    </oc>
    <nc r="E124"/>
  </rcc>
  <rcc rId="5456" sId="4" numFmtId="4">
    <oc r="F124">
      <v>29</v>
    </oc>
    <nc r="F124"/>
  </rcc>
  <rcc rId="5457" sId="4">
    <oc r="G124">
      <v>133</v>
    </oc>
    <nc r="G124"/>
  </rcc>
  <rcc rId="5458" sId="4" numFmtId="4">
    <oc r="D105">
      <v>4</v>
    </oc>
    <nc r="D105">
      <v>2</v>
    </nc>
  </rcc>
  <rcc rId="5459" sId="4">
    <oc r="E105">
      <v>24</v>
    </oc>
    <nc r="E105">
      <f>4+5</f>
    </nc>
  </rcc>
  <rcc rId="5460" sId="4" numFmtId="4">
    <oc r="F105">
      <v>4</v>
    </oc>
    <nc r="F105">
      <v>2</v>
    </nc>
  </rcc>
  <rcc rId="5461" sId="4">
    <oc r="G105">
      <v>24</v>
    </oc>
    <nc r="G105">
      <f>4+5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662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</rcc>
  <rcc rId="6626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  <rcc rId="6627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</revisions>
</file>

<file path=xl/revisions/revisionLog15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fmt sheetId="1" sqref="C246:Q246 C204:Q204 C196:Q196 C186:Q186 C154:Q154 C103:Q103 C65:Q65" start="0" length="2147483647">
    <dxf>
      <font>
        <b/>
      </font>
    </dxf>
  </rfmt>
</revisions>
</file>

<file path=xl/revisions/revisionLog181.xml><?xml version="1.0" encoding="utf-8"?>
<revisions xmlns="http://schemas.openxmlformats.org/spreadsheetml/2006/main" xmlns:r="http://schemas.openxmlformats.org/officeDocument/2006/relationships">
  <rcc rId="10629" sId="4">
    <oc r="H245">
      <f>SUM(H244:H244)</f>
    </oc>
    <nc r="H245">
      <f>SUM(H244:H244)</f>
    </nc>
  </rcc>
  <rcc rId="10630" sId="4">
    <oc r="I245">
      <f>SUM(I244:I244)</f>
    </oc>
    <nc r="I245">
      <f>SUM(I244:I244)</f>
    </nc>
  </rcc>
  <rcc rId="10631" sId="4">
    <oc r="J245">
      <f>SUM(J244:J244)</f>
    </oc>
    <nc r="J245">
      <f>SUM(J244:J244)</f>
    </nc>
  </rcc>
  <rcc rId="10632" sId="4">
    <oc r="K245">
      <f>SUM(K244:K244)</f>
    </oc>
    <nc r="K245">
      <f>SUM(K244:K244)</f>
    </nc>
  </rcc>
  <rcc rId="10633" sId="4">
    <oc r="E183">
      <f>SUM(E153:E182)</f>
    </oc>
    <nc r="E183">
      <f>SUM(E153:E182)</f>
    </nc>
  </rcc>
  <rcc rId="10634" sId="4">
    <oc r="F183">
      <f>SUM(F153:F182)</f>
    </oc>
    <nc r="F183">
      <f>SUM(F153:F182)</f>
    </nc>
  </rcc>
  <rcc rId="10635" sId="4">
    <oc r="G183">
      <f>SUM(G153:G182)</f>
    </oc>
    <nc r="G183">
      <f>SUM(G153:G182)</f>
    </nc>
  </rcc>
  <rcc rId="10636" sId="4" odxf="1" s="1" dxf="1" numFmtId="4">
    <oc r="H183">
      <v>0</v>
    </oc>
    <nc r="H183">
      <f>SUM(H153:H182)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37" sId="4">
    <oc r="I183">
      <f>SUM(I153:I182)</f>
    </oc>
    <nc r="I183">
      <f>SUM(I153:I182)</f>
    </nc>
  </rcc>
  <rcc rId="10638" sId="4">
    <oc r="J183">
      <f>SUM(J153:J182)</f>
    </oc>
    <nc r="J183">
      <f>SUM(J153:J182)</f>
    </nc>
  </rcc>
  <rcc rId="10639" sId="4">
    <nc r="K183">
      <f>SUM(K153:K182)</f>
    </nc>
  </rcc>
  <rcc rId="10640" sId="4" odxf="1" dxf="1">
    <nc r="L183">
      <f>SUM(L153:L182)</f>
    </nc>
    <odxf>
      <numFmt numFmtId="0" formatCode="General"/>
    </odxf>
    <ndxf>
      <numFmt numFmtId="2" formatCode="0.00"/>
    </ndxf>
  </rcc>
  <rcc rId="10641" sId="4" odxf="1" dxf="1">
    <nc r="M183">
      <f>SUM(M153:M182)</f>
    </nc>
    <odxf>
      <numFmt numFmtId="0" formatCode="General"/>
    </odxf>
    <ndxf>
      <numFmt numFmtId="2" formatCode="0.00"/>
    </ndxf>
  </rcc>
  <rcc rId="10642" sId="4" odxf="1" dxf="1">
    <nc r="N183">
      <f>SUM(N153:N182)</f>
    </nc>
    <odxf>
      <numFmt numFmtId="0" formatCode="General"/>
    </odxf>
    <ndxf>
      <numFmt numFmtId="2" formatCode="0.00"/>
    </ndxf>
  </rcc>
  <rcc rId="10643" sId="4" odxf="1" dxf="1">
    <nc r="O183">
      <f>SUM(O153:O182)</f>
    </nc>
    <odxf>
      <numFmt numFmtId="0" formatCode="General"/>
    </odxf>
    <ndxf>
      <numFmt numFmtId="2" formatCode="0.00"/>
    </ndxf>
  </rcc>
  <rcc rId="10644" sId="4" odxf="1" dxf="1">
    <nc r="P183">
      <f>SUM(P153:P182)</f>
    </nc>
    <odxf>
      <numFmt numFmtId="0" formatCode="General"/>
    </odxf>
    <ndxf>
      <numFmt numFmtId="2" formatCode="0.00"/>
    </ndxf>
  </rcc>
  <rcc rId="10645" sId="4" odxf="1" dxf="1">
    <nc r="Q183">
      <f>SUM(Q153:Q182)</f>
    </nc>
    <odxf>
      <numFmt numFmtId="0" formatCode="General"/>
    </odxf>
    <ndxf>
      <numFmt numFmtId="2" formatCode="0.00"/>
    </ndxf>
  </rcc>
  <rcc rId="10646" sId="4" odxf="1" s="1" dxf="1" numFmtId="4">
    <oc r="H151">
      <v>0</v>
    </oc>
    <nc r="H151">
      <f>SUM(H102:H150)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fill>
        <patternFill patternType="solid">
          <bgColor theme="0"/>
        </patternFill>
      </fill>
      <alignment horizontal="center" indent="0" relativeIndent="0" readingOrder="0"/>
    </ndxf>
  </rcc>
  <rcc rId="10647" sId="4" odxf="1" dxf="1">
    <oc r="I151">
      <f>SUM(I102:I150)</f>
    </oc>
    <nc r="I151">
      <f>SUM(I102:I150)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8" sId="4" odxf="1" dxf="1">
    <oc r="J151">
      <f>SUM(J102:J150)</f>
    </oc>
    <nc r="J151">
      <f>SUM(J102:J150)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9" sId="4" odxf="1" dxf="1">
    <nc r="K151">
      <f>SUM(K102:K150)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50" sId="4" odxf="1" dxf="1">
    <nc r="L151">
      <f>SUM(L102:L150)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1" sId="4" odxf="1" dxf="1">
    <nc r="M151">
      <f>SUM(M102:M150)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2" sId="4" odxf="1" dxf="1">
    <nc r="N151">
      <f>SUM(N102:N150)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3" sId="4" odxf="1" dxf="1">
    <nc r="O151">
      <f>SUM(O102:O150)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4" sId="4" odxf="1" dxf="1">
    <nc r="P151">
      <f>SUM(P102:P150)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5" sId="4" odxf="1" dxf="1">
    <nc r="Q151">
      <f>SUM(Q102:Q150)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6" sId="4" odxf="1" s="1" dxf="1" numFmtId="4">
    <oc r="H100">
      <v>0</v>
    </oc>
    <nc r="H100">
      <f>SUM(H64:H99)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57" sId="4">
    <oc r="I100">
      <f>SUM(I64:I99)</f>
    </oc>
    <nc r="I100">
      <f>SUM(I64:I99)</f>
    </nc>
  </rcc>
  <rcc rId="10658" sId="4">
    <oc r="J100">
      <f>SUM(J64:J99)</f>
    </oc>
    <nc r="J100">
      <f>SUM(J64:J99)</f>
    </nc>
  </rcc>
  <rcc rId="10659" sId="4">
    <nc r="K100">
      <f>SUM(K64:K99)</f>
    </nc>
  </rcc>
  <rcc rId="10660" sId="4" odxf="1" dxf="1">
    <nc r="L100">
      <f>SUM(L64:L99)</f>
    </nc>
    <odxf>
      <numFmt numFmtId="0" formatCode="General"/>
    </odxf>
    <ndxf>
      <numFmt numFmtId="2" formatCode="0.00"/>
    </ndxf>
  </rcc>
  <rcc rId="10661" sId="4" odxf="1" dxf="1">
    <nc r="M100">
      <f>SUM(M64:M99)</f>
    </nc>
    <odxf>
      <numFmt numFmtId="0" formatCode="General"/>
    </odxf>
    <ndxf>
      <numFmt numFmtId="2" formatCode="0.00"/>
    </ndxf>
  </rcc>
  <rcc rId="10662" sId="4" odxf="1" dxf="1">
    <nc r="N100">
      <f>SUM(N64:N99)</f>
    </nc>
    <odxf>
      <numFmt numFmtId="0" formatCode="General"/>
    </odxf>
    <ndxf>
      <numFmt numFmtId="2" formatCode="0.00"/>
    </ndxf>
  </rcc>
  <rcc rId="10663" sId="4" odxf="1" dxf="1">
    <nc r="O100">
      <f>SUM(O64:O99)</f>
    </nc>
    <odxf>
      <numFmt numFmtId="0" formatCode="General"/>
    </odxf>
    <ndxf>
      <numFmt numFmtId="2" formatCode="0.00"/>
    </ndxf>
  </rcc>
  <rcc rId="10664" sId="4" odxf="1" dxf="1">
    <nc r="P100">
      <f>SUM(P64:P99)</f>
    </nc>
    <odxf>
      <numFmt numFmtId="0" formatCode="General"/>
    </odxf>
    <ndxf>
      <numFmt numFmtId="2" formatCode="0.00"/>
    </ndxf>
  </rcc>
  <rcc rId="10665" sId="4" odxf="1" dxf="1">
    <nc r="Q100">
      <f>SUM(Q64:Q99)</f>
    </nc>
    <odxf>
      <numFmt numFmtId="0" formatCode="General"/>
    </odxf>
    <ndxf>
      <numFmt numFmtId="2" formatCode="0.00"/>
    </ndxf>
  </rcc>
  <rcc rId="10666" sId="4" odxf="1" s="1" dxf="1" numFmtId="4">
    <oc r="H62">
      <v>0</v>
    </oc>
    <nc r="H62">
      <f>SUM(H20:H61)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67" sId="4">
    <oc r="I62">
      <f>SUM(I20:I61)</f>
    </oc>
    <nc r="I62">
      <f>SUM(I20:I61)</f>
    </nc>
  </rcc>
  <rcc rId="10668" sId="4">
    <oc r="J62">
      <f>SUM(J20:J61)</f>
    </oc>
    <nc r="J62">
      <f>SUM(J20:J61)</f>
    </nc>
  </rcc>
  <rcc rId="10669" sId="4" odxf="1" dxf="1">
    <nc r="K62">
      <f>SUM(K20:K61)</f>
    </nc>
    <odxf>
      <numFmt numFmtId="0" formatCode="General"/>
    </odxf>
    <ndxf>
      <numFmt numFmtId="2" formatCode="0.00"/>
    </ndxf>
  </rcc>
  <rcc rId="10670" sId="4" odxf="1" dxf="1">
    <nc r="L62">
      <f>SUM(L20:L61)</f>
    </nc>
    <odxf>
      <numFmt numFmtId="0" formatCode="General"/>
    </odxf>
    <ndxf>
      <numFmt numFmtId="2" formatCode="0.00"/>
    </ndxf>
  </rcc>
  <rcc rId="10671" sId="4" odxf="1" dxf="1">
    <nc r="M62">
      <f>SUM(M20:M61)</f>
    </nc>
    <odxf>
      <numFmt numFmtId="0" formatCode="General"/>
    </odxf>
    <ndxf>
      <numFmt numFmtId="2" formatCode="0.00"/>
    </ndxf>
  </rcc>
  <rcc rId="10672" sId="4" odxf="1" dxf="1">
    <nc r="N62">
      <f>SUM(N20:N61)</f>
    </nc>
    <odxf>
      <numFmt numFmtId="0" formatCode="General"/>
    </odxf>
    <ndxf>
      <numFmt numFmtId="2" formatCode="0.00"/>
    </ndxf>
  </rcc>
  <rcc rId="10673" sId="4" odxf="1" dxf="1">
    <nc r="O62">
      <f>SUM(O20:O61)</f>
    </nc>
    <odxf>
      <numFmt numFmtId="0" formatCode="General"/>
    </odxf>
    <ndxf>
      <numFmt numFmtId="2" formatCode="0.00"/>
    </ndxf>
  </rcc>
  <rcc rId="10674" sId="4" odxf="1" dxf="1">
    <nc r="P62">
      <f>SUM(P20:P61)</f>
    </nc>
    <odxf>
      <numFmt numFmtId="0" formatCode="General"/>
    </odxf>
    <ndxf>
      <numFmt numFmtId="2" formatCode="0.00"/>
    </ndxf>
  </rcc>
  <rcc rId="10675" sId="4" odxf="1" dxf="1">
    <nc r="Q62">
      <f>SUM(Q20:Q61)</f>
    </nc>
    <odxf>
      <numFmt numFmtId="0" formatCode="General"/>
    </odxf>
    <ndxf>
      <numFmt numFmtId="2" formatCode="0.00"/>
    </ndxf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1161" sId="3" numFmtId="4">
    <nc r="D54">
      <v>1</v>
    </nc>
  </rcc>
  <rcc rId="11162" sId="3">
    <nc r="E54">
      <f>350</f>
    </nc>
  </rcc>
  <rcc rId="11163" sId="3" numFmtId="4">
    <nc r="F54">
      <v>1</v>
    </nc>
  </rcc>
  <rcc rId="11164" sId="3">
    <nc r="G54">
      <f>350</f>
    </nc>
  </rcc>
  <rcc rId="11165" sId="4" numFmtId="4">
    <nc r="D116">
      <v>1</v>
    </nc>
  </rcc>
  <rcc rId="11166" sId="4" numFmtId="4">
    <nc r="E116">
      <v>4</v>
    </nc>
  </rcc>
  <rcc rId="11167" sId="4" numFmtId="4">
    <nc r="F116">
      <v>1</v>
    </nc>
  </rcc>
  <rcc rId="11168" sId="4" numFmtId="4">
    <nc r="G116">
      <v>4</v>
    </nc>
  </rcc>
  <rcc rId="11169" sId="3" numFmtId="4">
    <nc r="D108">
      <v>1</v>
    </nc>
  </rcc>
  <rcc rId="11170" sId="3" numFmtId="4">
    <nc r="E108">
      <v>15</v>
    </nc>
  </rcc>
  <rcc rId="11171" sId="3" numFmtId="4">
    <nc r="F108">
      <v>1</v>
    </nc>
  </rcc>
  <rcc rId="11172" sId="3" numFmtId="4">
    <nc r="G108">
      <v>15</v>
    </nc>
  </rcc>
  <rcc rId="11173" sId="3" numFmtId="4">
    <nc r="D68">
      <v>1</v>
    </nc>
  </rcc>
  <rcc rId="11174" sId="3" numFmtId="4">
    <nc r="F68">
      <v>1</v>
    </nc>
  </rcc>
  <rcc rId="11175" sId="3" numFmtId="4">
    <nc r="E68">
      <f>41</f>
    </nc>
  </rcc>
  <rcc rId="11176" sId="3" numFmtId="4">
    <nc r="G68">
      <f>41</f>
    </nc>
  </rcc>
  <rcc rId="11177" sId="4" numFmtId="4">
    <oc r="D145">
      <v>1</v>
    </oc>
    <nc r="D145">
      <v>2</v>
    </nc>
  </rcc>
  <rcc rId="11178" sId="4">
    <oc r="E145">
      <f>2</f>
    </oc>
    <nc r="E145">
      <f>2+4.2</f>
    </nc>
  </rcc>
  <rcc rId="11179" sId="4" numFmtId="4">
    <oc r="F145">
      <v>1</v>
    </oc>
    <nc r="F145">
      <v>2</v>
    </nc>
  </rcc>
  <rcc rId="11180" sId="4">
    <oc r="G145">
      <f>2</f>
    </oc>
    <nc r="G145">
      <f>2+4.2</f>
    </nc>
  </rcc>
  <rcc rId="11181" sId="4" numFmtId="4">
    <oc r="D103">
      <v>6</v>
    </oc>
    <nc r="D103">
      <v>7</v>
    </nc>
  </rcc>
  <rcc rId="11182" sId="4">
    <oc r="E103">
      <f>12+12+5+8+50+14</f>
    </oc>
    <nc r="E103">
      <f>12+12+5+8+50+14+30</f>
    </nc>
  </rcc>
  <rcc rId="11183" sId="4" numFmtId="4">
    <oc r="F103">
      <v>6</v>
    </oc>
    <nc r="F103">
      <v>7</v>
    </nc>
  </rcc>
  <rcc rId="11184" sId="4">
    <oc r="G103">
      <f>12+12+5+8+50+14</f>
    </oc>
    <nc r="G103">
      <f>12+12+5+8+50+14+30</f>
    </nc>
  </rcc>
  <rcc rId="11185" sId="4" numFmtId="4">
    <oc r="D31">
      <v>3</v>
    </oc>
    <nc r="D31">
      <v>4</v>
    </nc>
  </rcc>
  <rcc rId="11186" sId="4">
    <oc r="E31">
      <f>12+30+10</f>
    </oc>
    <nc r="E31">
      <f>12+30+10+5</f>
    </nc>
  </rcc>
  <rcc rId="11187" sId="4" numFmtId="4">
    <oc r="F31">
      <v>3</v>
    </oc>
    <nc r="F31">
      <v>4</v>
    </nc>
  </rcc>
  <rcc rId="11188" sId="4">
    <oc r="G31">
      <f>12+30+10</f>
    </oc>
    <nc r="G31">
      <f>12+30+10+5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10935" sId="3" numFmtId="4">
    <oc r="D34">
      <v>1</v>
    </oc>
    <nc r="D34">
      <v>2</v>
    </nc>
  </rcc>
  <rcc rId="10936" sId="3" numFmtId="4">
    <oc r="E34">
      <v>15</v>
    </oc>
    <nc r="E34">
      <f>15+10</f>
    </nc>
  </rcc>
  <rcc rId="10937" sId="3" numFmtId="4">
    <oc r="F34">
      <v>1</v>
    </oc>
    <nc r="F34">
      <v>2</v>
    </nc>
  </rcc>
  <rcc rId="10938" sId="3" numFmtId="4">
    <oc r="G34">
      <v>15</v>
    </oc>
    <nc r="G34">
      <f>15+10</f>
    </nc>
  </rcc>
  <rcc rId="10939" sId="4" numFmtId="4">
    <oc r="D223">
      <v>2</v>
    </oc>
    <nc r="D223">
      <v>3</v>
    </nc>
  </rcc>
  <rcc rId="10940" sId="4">
    <oc r="E223">
      <f>10+8</f>
    </oc>
    <nc r="E223">
      <f>10+8+2</f>
    </nc>
  </rcc>
  <rcc rId="10941" sId="4" numFmtId="4">
    <oc r="F223">
      <v>2</v>
    </oc>
    <nc r="F223">
      <v>3</v>
    </nc>
  </rcc>
  <rcc rId="10942" sId="4">
    <oc r="G223">
      <f>10+8</f>
    </oc>
    <nc r="G223">
      <f>10+8+2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1321" sId="3" numFmtId="4">
    <nc r="D210">
      <v>1</v>
    </nc>
  </rcc>
  <rcc rId="11322" sId="3" numFmtId="4">
    <nc r="E210">
      <v>10</v>
    </nc>
  </rcc>
  <rcc rId="11323" sId="3" numFmtId="4">
    <nc r="F210">
      <v>1</v>
    </nc>
  </rcc>
  <rcc rId="11324" sId="3" numFmtId="4">
    <nc r="G210">
      <v>10</v>
    </nc>
  </rcc>
  <rcc rId="11325" sId="3" numFmtId="4">
    <oc r="D118">
      <v>3</v>
    </oc>
    <nc r="D118">
      <v>4</v>
    </nc>
  </rcc>
  <rcc rId="11326" sId="3">
    <oc r="E118">
      <f>360+15+320</f>
    </oc>
    <nc r="E118">
      <f>360+15+320+20</f>
    </nc>
  </rcc>
  <rcc rId="11327" sId="3" numFmtId="4">
    <oc r="F118">
      <v>3</v>
    </oc>
    <nc r="F118">
      <v>4</v>
    </nc>
  </rcc>
  <rcc rId="11328" sId="3">
    <oc r="G118">
      <f>360+15+320</f>
    </oc>
    <nc r="G118">
      <f>360+15+320+20</f>
    </nc>
  </rcc>
  <rcc rId="11329" sId="3" numFmtId="4">
    <oc r="D106">
      <v>1</v>
    </oc>
    <nc r="D106">
      <v>2</v>
    </nc>
  </rcc>
  <rcc rId="11330" sId="3" numFmtId="4">
    <oc r="E106">
      <v>100</v>
    </oc>
    <nc r="E106">
      <f>100+15</f>
    </nc>
  </rcc>
  <rcc rId="11331" sId="3" numFmtId="4">
    <oc r="F106">
      <v>1</v>
    </oc>
    <nc r="F106">
      <v>2</v>
    </nc>
  </rcc>
  <rcc rId="11332" sId="3" numFmtId="4">
    <oc r="G106">
      <v>100</v>
    </oc>
    <nc r="G106">
      <f>100+15</f>
    </nc>
  </rcc>
  <rcc rId="11333" sId="3" numFmtId="4">
    <oc r="D179">
      <v>1</v>
    </oc>
    <nc r="D179">
      <v>2</v>
    </nc>
  </rcc>
  <rcc rId="11334" sId="3" numFmtId="4">
    <oc r="E179">
      <v>30</v>
    </oc>
    <nc r="E179">
      <f>30+15</f>
    </nc>
  </rcc>
  <rcc rId="11335" sId="3" numFmtId="4">
    <oc r="F179">
      <v>1</v>
    </oc>
    <nc r="F179">
      <v>2</v>
    </nc>
  </rcc>
  <rcc rId="11336" sId="3" numFmtId="4">
    <oc r="G179">
      <v>30</v>
    </oc>
    <nc r="G179">
      <f>30+15</f>
    </nc>
  </rcc>
  <rcc rId="11337" sId="3" numFmtId="4">
    <oc r="D41">
      <v>1</v>
    </oc>
    <nc r="D41">
      <v>2</v>
    </nc>
  </rcc>
  <rcc rId="11338" sId="3" numFmtId="4">
    <oc r="E41">
      <v>10</v>
    </oc>
    <nc r="E41">
      <f>10+15</f>
    </nc>
  </rcc>
  <rcc rId="11339" sId="3" numFmtId="4">
    <oc r="F41">
      <v>1</v>
    </oc>
    <nc r="F41">
      <v>2</v>
    </nc>
  </rcc>
  <rcc rId="11340" sId="3" numFmtId="4">
    <oc r="G41">
      <v>10</v>
    </oc>
    <nc r="G41">
      <f>10+15</f>
    </nc>
  </rcc>
  <rcc rId="11341" sId="4" numFmtId="4">
    <nc r="D182">
      <v>1</v>
    </nc>
  </rcc>
  <rcc rId="11342" sId="4" numFmtId="4">
    <nc r="E182">
      <v>15</v>
    </nc>
  </rcc>
  <rcc rId="11343" sId="4" numFmtId="4">
    <nc r="F182">
      <v>1</v>
    </nc>
  </rcc>
  <rcc rId="11344" sId="4" numFmtId="4">
    <nc r="G182">
      <v>15</v>
    </nc>
  </rcc>
  <rcc rId="11345" sId="4" numFmtId="4">
    <nc r="D199">
      <v>1</v>
    </nc>
  </rcc>
  <rcc rId="11346" sId="4" numFmtId="4">
    <nc r="E199">
      <v>15</v>
    </nc>
  </rcc>
  <rcc rId="11347" sId="4" numFmtId="4">
    <nc r="F199">
      <v>1</v>
    </nc>
  </rcc>
  <rcc rId="11348" sId="4" numFmtId="4">
    <nc r="G199">
      <v>15</v>
    </nc>
  </rcc>
  <rcc rId="11349" sId="4" numFmtId="4">
    <oc r="D35">
      <v>2</v>
    </oc>
    <nc r="D35">
      <v>3</v>
    </nc>
  </rcc>
  <rcc rId="11350" sId="4">
    <oc r="E35">
      <f>10+15</f>
    </oc>
    <nc r="E35">
      <f>10+15+3</f>
    </nc>
  </rcc>
  <rcc rId="11351" sId="4" numFmtId="4">
    <oc r="F35">
      <v>2</v>
    </oc>
    <nc r="F35">
      <v>3</v>
    </nc>
  </rcc>
  <rcc rId="11352" sId="4">
    <oc r="G35">
      <f>10+15</f>
    </oc>
    <nc r="G35">
      <f>10+15+3</f>
    </nc>
  </rcc>
  <rcc rId="11353" sId="4" numFmtId="4">
    <nc r="D200">
      <v>1</v>
    </nc>
  </rcc>
  <rcc rId="11354" sId="4" numFmtId="4">
    <nc r="E200">
      <v>15</v>
    </nc>
  </rcc>
  <rcc rId="11355" sId="4" numFmtId="4">
    <nc r="F200">
      <v>1</v>
    </nc>
  </rcc>
  <rcc rId="11356" sId="4" numFmtId="4">
    <nc r="G200">
      <v>15</v>
    </nc>
  </rcc>
  <rcc rId="11357" sId="4" numFmtId="4">
    <nc r="D104">
      <v>1</v>
    </nc>
  </rcc>
  <rcc rId="11358" sId="4" numFmtId="4">
    <nc r="E104">
      <v>5</v>
    </nc>
  </rcc>
  <rcc rId="11359" sId="4" numFmtId="4">
    <nc r="F104">
      <v>1</v>
    </nc>
  </rcc>
  <rcc rId="11360" sId="4" numFmtId="4">
    <nc r="G104">
      <v>5</v>
    </nc>
  </rcc>
  <rcc rId="11361" sId="4" numFmtId="4">
    <oc r="D106">
      <v>2</v>
    </oc>
    <nc r="D106">
      <v>3</v>
    </nc>
  </rcc>
  <rcc rId="11362" sId="4">
    <oc r="E106">
      <f>45+10</f>
    </oc>
    <nc r="E106">
      <f>45+10+5</f>
    </nc>
  </rcc>
  <rcc rId="11363" sId="4" numFmtId="4">
    <oc r="F106">
      <v>2</v>
    </oc>
    <nc r="F106">
      <v>3</v>
    </nc>
  </rcc>
  <rcc rId="11364" sId="4">
    <oc r="G106">
      <f>45+10</f>
    </oc>
    <nc r="G106">
      <f>45+10+5</f>
    </nc>
  </rcc>
  <rcc rId="11365" sId="3" numFmtId="4">
    <oc r="D109">
      <v>2</v>
    </oc>
    <nc r="D109">
      <v>3</v>
    </nc>
  </rcc>
  <rcc rId="11366" sId="3">
    <oc r="E109">
      <f>10+10</f>
    </oc>
    <nc r="E109">
      <f>10+10+15</f>
    </nc>
  </rcc>
  <rcc rId="11367" sId="3" numFmtId="4">
    <oc r="F109">
      <v>2</v>
    </oc>
    <nc r="F109">
      <v>3</v>
    </nc>
  </rcc>
  <rcc rId="11368" sId="3">
    <oc r="G109">
      <f>10+10</f>
    </oc>
    <nc r="G109">
      <f>10+10+15</f>
    </nc>
  </rcc>
  <rcc rId="11369" sId="3" numFmtId="4">
    <nc r="D119">
      <v>1</v>
    </nc>
  </rcc>
  <rcc rId="11370" sId="3" numFmtId="4">
    <nc r="E119">
      <v>15</v>
    </nc>
  </rcc>
  <rcc rId="11371" sId="3" numFmtId="4">
    <nc r="F119">
      <v>1</v>
    </nc>
  </rcc>
  <rcc rId="11372" sId="3" numFmtId="4">
    <nc r="G119">
      <v>15</v>
    </nc>
  </rcc>
  <rcc rId="11373" sId="3" numFmtId="4">
    <nc r="D111">
      <v>1</v>
    </nc>
  </rcc>
  <rcc rId="11374" sId="3" numFmtId="4">
    <nc r="E111">
      <v>15</v>
    </nc>
  </rcc>
  <rcc rId="11375" sId="3" numFmtId="4">
    <nc r="F111">
      <v>1</v>
    </nc>
  </rcc>
  <rcc rId="11376" sId="3" numFmtId="4">
    <nc r="G111">
      <v>15</v>
    </nc>
  </rcc>
  <rcc rId="11377" sId="3" numFmtId="4">
    <oc r="D58">
      <v>1</v>
    </oc>
    <nc r="D58">
      <v>2</v>
    </nc>
  </rcc>
  <rcc rId="11378" sId="3" numFmtId="4">
    <oc r="E58">
      <v>160</v>
    </oc>
    <nc r="E58">
      <f>160+80</f>
    </nc>
  </rcc>
  <rcc rId="11379" sId="3" numFmtId="4">
    <oc r="F58">
      <v>1</v>
    </oc>
    <nc r="F58">
      <v>2</v>
    </nc>
  </rcc>
  <rcc rId="11380" sId="3" numFmtId="4">
    <oc r="G58">
      <v>160</v>
    </oc>
    <nc r="G58">
      <f>160+80</f>
    </nc>
  </rcc>
  <rcc rId="11381" sId="4" numFmtId="4">
    <oc r="D39">
      <v>2</v>
    </oc>
    <nc r="D39">
      <v>3</v>
    </nc>
  </rcc>
  <rcc rId="11382" sId="4">
    <oc r="E39">
      <f>10+10</f>
    </oc>
    <nc r="E39">
      <f>10+10+15</f>
    </nc>
  </rcc>
  <rcc rId="11383" sId="4" numFmtId="4">
    <oc r="F39">
      <v>2</v>
    </oc>
    <nc r="F39">
      <v>3</v>
    </nc>
  </rcc>
  <rcc rId="11384" sId="4">
    <oc r="G39">
      <f>10+10</f>
    </oc>
    <nc r="G39">
      <f>10+10+15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cc rId="11227" sId="4" numFmtId="4">
    <oc r="D27">
      <v>2</v>
    </oc>
    <nc r="D27">
      <v>3</v>
    </nc>
  </rcc>
  <rcc rId="11228" sId="4">
    <oc r="E27">
      <f>15+10</f>
    </oc>
    <nc r="E27">
      <f>15+10+50</f>
    </nc>
  </rcc>
  <rcc rId="11229" sId="4" numFmtId="4">
    <oc r="F27">
      <v>2</v>
    </oc>
    <nc r="F27">
      <v>3</v>
    </nc>
  </rcc>
  <rcc rId="11230" sId="4">
    <oc r="G27">
      <f>15+10</f>
    </oc>
    <nc r="G27">
      <f>15+10+50</f>
    </nc>
  </rcc>
  <rcc rId="11231" sId="4" numFmtId="4">
    <nc r="D221">
      <v>1</v>
    </nc>
  </rcc>
  <rcc rId="11232" sId="4" numFmtId="4">
    <nc r="E221">
      <v>30</v>
    </nc>
  </rcc>
  <rcc rId="11233" sId="4" numFmtId="4">
    <nc r="F221">
      <v>1</v>
    </nc>
  </rcc>
  <rcc rId="11234" sId="4" numFmtId="4">
    <nc r="G221">
      <v>30</v>
    </nc>
  </rcc>
  <rcc rId="11235" sId="4" numFmtId="4">
    <oc r="D55">
      <v>2</v>
    </oc>
    <nc r="D55">
      <v>3</v>
    </nc>
  </rcc>
  <rcc rId="11236" sId="4">
    <oc r="E55">
      <f>10+10</f>
    </oc>
    <nc r="E55">
      <f>10+10+6</f>
    </nc>
  </rcc>
  <rcc rId="11237" sId="4" numFmtId="4">
    <oc r="F55">
      <v>2</v>
    </oc>
    <nc r="F55">
      <v>3</v>
    </nc>
  </rcc>
  <rcc rId="11238" sId="4">
    <oc r="G55">
      <f>10+10</f>
    </oc>
    <nc r="G55">
      <f>10+10+6</f>
    </nc>
  </rcc>
  <rcc rId="11239" sId="4" numFmtId="4">
    <oc r="D38">
      <v>4</v>
    </oc>
    <nc r="D38">
      <v>5</v>
    </nc>
  </rcc>
  <rcc rId="11240" sId="4">
    <oc r="E38">
      <f>7+12+15+13</f>
    </oc>
    <nc r="E38">
      <f>7+12+15+13+13</f>
    </nc>
  </rcc>
  <rcc rId="11241" sId="4" numFmtId="4">
    <oc r="F38">
      <v>4</v>
    </oc>
    <nc r="F38">
      <v>5</v>
    </nc>
  </rcc>
  <rcc rId="11242" sId="4">
    <oc r="G38">
      <f>7+12+15+13</f>
    </oc>
    <nc r="G38">
      <f>7+12+15+13+13</f>
    </nc>
  </rcc>
  <rcc rId="11243" sId="3" numFmtId="4">
    <nc r="D58">
      <v>1</v>
    </nc>
  </rcc>
  <rcc rId="11244" sId="3" numFmtId="4">
    <nc r="E58">
      <v>160</v>
    </nc>
  </rcc>
  <rcc rId="11245" sId="3" numFmtId="4">
    <nc r="F58">
      <v>1</v>
    </nc>
  </rcc>
  <rcc rId="11246" sId="3" numFmtId="4">
    <nc r="G58">
      <v>160</v>
    </nc>
  </rcc>
  <rcc rId="11247" sId="3" numFmtId="4">
    <oc r="D234">
      <v>1</v>
    </oc>
    <nc r="D234">
      <v>2</v>
    </nc>
  </rcc>
  <rcc rId="11248" sId="3" numFmtId="4">
    <oc r="E234">
      <v>10</v>
    </oc>
    <nc r="E234">
      <f>10+13</f>
    </nc>
  </rcc>
  <rcc rId="11249" sId="3" numFmtId="4">
    <oc r="F234">
      <v>1</v>
    </oc>
    <nc r="F234">
      <v>2</v>
    </nc>
  </rcc>
  <rcc rId="11250" sId="3" numFmtId="4">
    <oc r="G234">
      <v>10</v>
    </oc>
    <nc r="G234">
      <f>10+13</f>
    </nc>
  </rcc>
  <rcc rId="11251" sId="4" numFmtId="4">
    <nc r="D149">
      <v>1</v>
    </nc>
  </rcc>
  <rcc rId="11252" sId="4" numFmtId="4">
    <nc r="E149">
      <v>3</v>
    </nc>
  </rcc>
  <rcc rId="11253" sId="4" numFmtId="4">
    <nc r="F149">
      <v>1</v>
    </nc>
  </rcc>
  <rcc rId="11254" sId="4" numFmtId="4">
    <nc r="G149">
      <v>3</v>
    </nc>
  </rcc>
  <rcc rId="11255" sId="4">
    <oc r="D148">
      <v>2</v>
    </oc>
    <nc r="D148">
      <v>3</v>
    </nc>
  </rcc>
  <rcc rId="11256" sId="4">
    <oc r="E148">
      <f>14.5+5</f>
    </oc>
    <nc r="E148">
      <f>14.5+5+13</f>
    </nc>
  </rcc>
  <rcc rId="11257" sId="4">
    <oc r="F148">
      <v>2</v>
    </oc>
    <nc r="F148">
      <v>3</v>
    </nc>
  </rcc>
  <rcc rId="11258" sId="4">
    <oc r="G148">
      <f>14.5+5</f>
    </oc>
    <nc r="G148">
      <f>14.5+5+13</f>
    </nc>
  </rcc>
  <rcc rId="11259" sId="4" numFmtId="4">
    <oc r="D145">
      <v>2</v>
    </oc>
    <nc r="D145">
      <v>3</v>
    </nc>
  </rcc>
  <rcc rId="11260" sId="4">
    <oc r="E145">
      <f>2+4.2</f>
    </oc>
    <nc r="E145">
      <f>2+4.2+13</f>
    </nc>
  </rcc>
  <rcc rId="11261" sId="4" numFmtId="4">
    <oc r="F145">
      <v>2</v>
    </oc>
    <nc r="F145">
      <v>3</v>
    </nc>
  </rcc>
  <rcc rId="11262" sId="4">
    <oc r="G145">
      <f>2+4.2</f>
    </oc>
    <nc r="G145">
      <f>2+4.2+13</f>
    </nc>
  </rcc>
  <rcc rId="11263" sId="4" numFmtId="4">
    <oc r="D140">
      <v>2</v>
    </oc>
    <nc r="D140">
      <v>3</v>
    </nc>
  </rcc>
  <rcc rId="11264" sId="4">
    <oc r="E140">
      <f>8+14</f>
    </oc>
    <nc r="E140">
      <f>8+14+13</f>
    </nc>
  </rcc>
  <rcc rId="11265" sId="4" numFmtId="4">
    <oc r="F140">
      <v>2</v>
    </oc>
    <nc r="F140">
      <v>3</v>
    </nc>
  </rcc>
  <rcc rId="11266" sId="4">
    <oc r="G140">
      <f>8+14</f>
    </oc>
    <nc r="G140">
      <f>8+14+13</f>
    </nc>
  </rcc>
  <rcc rId="11267" sId="4" numFmtId="4">
    <oc r="D105">
      <v>3</v>
    </oc>
    <nc r="D105">
      <v>4</v>
    </nc>
  </rcc>
  <rcc rId="11268" sId="4">
    <oc r="E105">
      <f>5+70+5</f>
    </oc>
    <nc r="E105">
      <f>5+70+5+13</f>
    </nc>
  </rcc>
  <rcc rId="11269" sId="4" numFmtId="4">
    <oc r="F105">
      <v>3</v>
    </oc>
    <nc r="F105">
      <v>4</v>
    </nc>
  </rcc>
  <rcc rId="11270" sId="4">
    <oc r="G105">
      <f>5+70+5</f>
    </oc>
    <nc r="G105">
      <f>5+70+5+13</f>
    </nc>
  </rcc>
  <rcc rId="11271" sId="4" numFmtId="4">
    <nc r="D225">
      <v>1</v>
    </nc>
  </rcc>
  <rcc rId="11272" sId="4" numFmtId="4">
    <nc r="E225">
      <v>13</v>
    </nc>
  </rcc>
  <rcc rId="11273" sId="4" numFmtId="4">
    <nc r="F225">
      <v>1</v>
    </nc>
  </rcc>
  <rcc rId="11274" sId="4" numFmtId="4">
    <nc r="G225">
      <v>13</v>
    </nc>
  </rcc>
  <rcc rId="11275" sId="4" numFmtId="4">
    <nc r="D210">
      <v>1</v>
    </nc>
  </rcc>
  <rcc rId="11276" sId="4" numFmtId="4">
    <nc r="E210">
      <v>13</v>
    </nc>
  </rcc>
  <rcc rId="11277" sId="4" numFmtId="4">
    <nc r="F210">
      <v>1</v>
    </nc>
  </rcc>
  <rcc rId="11278" sId="4" numFmtId="4">
    <nc r="G210">
      <v>13</v>
    </nc>
  </rcc>
  <rcc rId="11279" sId="3" numFmtId="4">
    <nc r="D106">
      <v>1</v>
    </nc>
  </rcc>
  <rcc rId="11280" sId="3" numFmtId="4">
    <nc r="E106">
      <v>100</v>
    </nc>
  </rcc>
  <rcc rId="11281" sId="3" numFmtId="4">
    <nc r="F106">
      <v>1</v>
    </nc>
  </rcc>
  <rcc rId="11282" sId="3" numFmtId="4">
    <nc r="G106">
      <v>100</v>
    </nc>
  </rcc>
  <rcc rId="11283" sId="3" numFmtId="4">
    <oc r="D108">
      <v>1</v>
    </oc>
    <nc r="D108">
      <v>2</v>
    </nc>
  </rcc>
  <rcc rId="11284" sId="3" numFmtId="4">
    <oc r="E108">
      <v>15</v>
    </oc>
    <nc r="E108">
      <f>15+630</f>
    </nc>
  </rcc>
  <rcc rId="11285" sId="3" numFmtId="4">
    <oc r="F108">
      <v>1</v>
    </oc>
    <nc r="F108">
      <v>2</v>
    </nc>
  </rcc>
  <rcc rId="11286" sId="3" numFmtId="4">
    <oc r="G108">
      <v>15</v>
    </oc>
    <nc r="G108">
      <f>15+630</f>
    </nc>
  </rcc>
  <rcc rId="11287" sId="3" numFmtId="4">
    <nc r="D112">
      <v>1</v>
    </nc>
  </rcc>
  <rcc rId="11288" sId="3" numFmtId="4">
    <nc r="E112">
      <v>40</v>
    </nc>
  </rcc>
  <rcc rId="11289" sId="3" numFmtId="4">
    <nc r="F112">
      <v>1</v>
    </nc>
  </rcc>
  <rcc rId="11290" sId="3" numFmtId="4">
    <nc r="G112">
      <v>40</v>
    </nc>
  </rcc>
  <rcc rId="11291" sId="3" numFmtId="4">
    <nc r="D41">
      <v>1</v>
    </nc>
  </rcc>
  <rcc rId="11292" sId="3" numFmtId="4">
    <nc r="E41">
      <v>10</v>
    </nc>
  </rcc>
  <rcc rId="11293" sId="3" numFmtId="4">
    <nc r="F41">
      <v>1</v>
    </nc>
  </rcc>
  <rcc rId="11294" sId="3" numFmtId="4">
    <nc r="G41">
      <v>10</v>
    </nc>
  </rcc>
  <rcc rId="11295" sId="3" numFmtId="4">
    <nc r="D91">
      <v>1</v>
    </nc>
  </rcc>
  <rcc rId="11296" sId="3" numFmtId="4">
    <nc r="E91">
      <v>10</v>
    </nc>
  </rcc>
  <rcc rId="11297" sId="3" numFmtId="4">
    <nc r="F91">
      <v>1</v>
    </nc>
  </rcc>
  <rcc rId="11298" sId="3" numFmtId="4">
    <nc r="G91">
      <v>10</v>
    </nc>
  </rcc>
  <rcc rId="11299" sId="3" numFmtId="4">
    <oc r="D82">
      <v>1</v>
    </oc>
    <nc r="D82">
      <v>2</v>
    </nc>
  </rcc>
  <rcc rId="11300" sId="3">
    <oc r="E82">
      <f>8</f>
    </oc>
    <nc r="E82">
      <f>8+10</f>
    </nc>
  </rcc>
  <rcc rId="11301" sId="3" numFmtId="4">
    <oc r="F82">
      <v>1</v>
    </oc>
    <nc r="F82">
      <v>2</v>
    </nc>
  </rcc>
  <rcc rId="11302" sId="3">
    <oc r="G82">
      <f>8</f>
    </oc>
    <nc r="G82">
      <f>8+10</f>
    </nc>
  </rcc>
  <rcc rId="11303" sId="4" numFmtId="4">
    <oc r="D36">
      <v>3</v>
    </oc>
    <nc r="D36">
      <v>6</v>
    </nc>
  </rcc>
  <rcc rId="11304" sId="4">
    <oc r="E36">
      <f>5+6+5</f>
    </oc>
    <nc r="E36">
      <f>5+6+5+2+5+10</f>
    </nc>
  </rcc>
  <rcc rId="11305" sId="4" numFmtId="4">
    <oc r="F36">
      <v>3</v>
    </oc>
    <nc r="F36">
      <v>6</v>
    </nc>
  </rcc>
  <rcc rId="11306" sId="4">
    <oc r="G36">
      <f>5+6+5</f>
    </oc>
    <nc r="G36">
      <f>5+6+5+2+5+10</f>
    </nc>
  </rcc>
  <rcc rId="11307" sId="3" numFmtId="4">
    <nc r="D216">
      <v>2</v>
    </nc>
  </rcc>
  <rcc rId="11308" sId="3">
    <nc r="E216">
      <f>10+10</f>
    </nc>
  </rcc>
  <rcc rId="11309" sId="3" numFmtId="4">
    <nc r="F216">
      <v>2</v>
    </nc>
  </rcc>
  <rcc rId="11310" sId="3">
    <nc r="G216">
      <f>10+10</f>
    </nc>
  </rcc>
  <rcc rId="11311" sId="3" numFmtId="4">
    <nc r="D211">
      <v>2</v>
    </nc>
  </rcc>
  <rcc rId="11312" sId="3">
    <nc r="E211">
      <f>10+10</f>
    </nc>
  </rcc>
  <rcc rId="11313" sId="3" numFmtId="4">
    <nc r="F211">
      <v>2</v>
    </nc>
  </rcc>
  <rcc rId="11314" sId="3">
    <nc r="G211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cc rId="12526" sId="4" numFmtId="4">
    <oc r="D65">
      <v>17</v>
    </oc>
    <nc r="D65">
      <v>19</v>
    </nc>
  </rcc>
  <rcc rId="12527" sId="4">
    <oc r="E65">
      <f>15+15+5+15+15+8+15+15+15+15+4.5+15+10+15+10+15+15</f>
    </oc>
    <nc r="E65">
      <f>15+15+5+15+15+15+15+8+15+15+15+15+4.5+15+10+15+10+15+15</f>
    </nc>
  </rcc>
  <rcc rId="12528" sId="4" numFmtId="4">
    <oc r="F65">
      <v>17</v>
    </oc>
    <nc r="F65">
      <v>19</v>
    </nc>
  </rcc>
  <rcc rId="12529" sId="4">
    <oc r="G65">
      <f>15+15+5+15+15+8+15+15+15+15+4.5+15+10+15+10+15+15</f>
    </oc>
    <nc r="G65">
      <f>15+15+5+15+15+15+15+8+15+15+15+15+4.5+15+10+15+10+15+15</f>
    </nc>
  </rcc>
  <rcc rId="12530" sId="3" numFmtId="4">
    <oc r="D110">
      <v>1</v>
    </oc>
    <nc r="D110">
      <v>2</v>
    </nc>
  </rcc>
  <rcc rId="12531" sId="3" numFmtId="4">
    <oc r="E110">
      <v>30</v>
    </oc>
    <nc r="E110">
      <f>30+60</f>
    </nc>
  </rcc>
  <rcc rId="12532" sId="3" numFmtId="4">
    <oc r="F110">
      <v>1</v>
    </oc>
    <nc r="F110">
      <v>2</v>
    </nc>
  </rcc>
  <rcc rId="12533" sId="3" numFmtId="4">
    <oc r="G110">
      <v>30</v>
    </oc>
    <nc r="G110">
      <v>90</v>
    </nc>
  </rcc>
  <rcc rId="12534" sId="4">
    <oc r="E35">
      <f>10+15+3+7+5</f>
    </oc>
    <nc r="E35">
      <f>6+10+15+3+7+5</f>
    </nc>
  </rcc>
  <rcc rId="12535" sId="4" numFmtId="4">
    <oc r="D35">
      <v>5</v>
    </oc>
    <nc r="D35">
      <v>6</v>
    </nc>
  </rcc>
  <rcc rId="12536" sId="4" numFmtId="4">
    <oc r="F35">
      <v>5</v>
    </oc>
    <nc r="F35">
      <v>6</v>
    </nc>
  </rcc>
  <rcc rId="12537" sId="4" numFmtId="4">
    <oc r="G35">
      <v>40</v>
    </oc>
    <nc r="G35">
      <v>46</v>
    </nc>
  </rcc>
  <rcc rId="12538" sId="4" numFmtId="4">
    <nc r="D69">
      <v>1</v>
    </nc>
  </rcc>
  <rcc rId="12539" sId="4" numFmtId="4">
    <nc r="E69">
      <v>10</v>
    </nc>
  </rcc>
  <rcc rId="12540" sId="4" numFmtId="4">
    <nc r="F69">
      <v>1</v>
    </nc>
  </rcc>
  <rcc rId="12541" sId="4" numFmtId="4">
    <nc r="G69">
      <v>10</v>
    </nc>
  </rcc>
  <rcc rId="12542" sId="4" numFmtId="4">
    <oc r="D79">
      <v>1</v>
    </oc>
    <nc r="D79">
      <v>2</v>
    </nc>
  </rcc>
  <rcc rId="12543" sId="4" numFmtId="4">
    <oc r="E79">
      <v>10</v>
    </oc>
    <nc r="E79">
      <f>10+15</f>
    </nc>
  </rcc>
  <rcc rId="12544" sId="4" numFmtId="4">
    <oc r="F79">
      <v>1</v>
    </oc>
    <nc r="F79">
      <v>2</v>
    </nc>
  </rcc>
  <rcc rId="12545" sId="4" numFmtId="4">
    <oc r="G79">
      <v>10</v>
    </oc>
    <nc r="G79">
      <v>25</v>
    </nc>
  </rcc>
  <rcc rId="12546" sId="4">
    <oc r="E29">
      <f>10+8+8+5+8+10+5</f>
    </oc>
    <nc r="E29">
      <f>10+8+8+5+8+10+5+10</f>
    </nc>
  </rcc>
  <rcc rId="12547" sId="4" numFmtId="4">
    <oc r="D29">
      <v>7</v>
    </oc>
    <nc r="D29">
      <v>8</v>
    </nc>
  </rcc>
  <rcc rId="12548" sId="4" numFmtId="4">
    <oc r="F29">
      <v>7</v>
    </oc>
    <nc r="F29">
      <v>8</v>
    </nc>
  </rcc>
  <rcc rId="12549" sId="4" numFmtId="4">
    <oc r="G29">
      <v>54</v>
    </oc>
    <nc r="G29">
      <v>64</v>
    </nc>
  </rcc>
  <rcc rId="12550" sId="4">
    <oc r="E182">
      <f>15+4+10+8</f>
    </oc>
    <nc r="E182">
      <f>15+4+10+8+8</f>
    </nc>
  </rcc>
  <rcc rId="12551" sId="4" numFmtId="4">
    <oc r="D182">
      <v>4</v>
    </oc>
    <nc r="D182">
      <v>5</v>
    </nc>
  </rcc>
  <rcc rId="12552" sId="4" numFmtId="4">
    <oc r="F182">
      <v>4</v>
    </oc>
    <nc r="F182">
      <v>5</v>
    </nc>
  </rcc>
  <rcc rId="12553" sId="4" numFmtId="4">
    <oc r="G182">
      <f>15+4+10+8</f>
    </oc>
    <nc r="G182">
      <v>45</v>
    </nc>
  </rcc>
  <rcc rId="12554" sId="4" numFmtId="4">
    <nc r="D112">
      <v>1</v>
    </nc>
  </rcc>
  <rcc rId="12555" sId="4" numFmtId="4">
    <nc r="E112">
      <v>7.5</v>
    </nc>
  </rcc>
  <rcc rId="12556" sId="4" numFmtId="4">
    <nc r="F112">
      <v>1</v>
    </nc>
  </rcc>
  <rcc rId="12557" sId="4" numFmtId="4">
    <nc r="G112">
      <v>7.5</v>
    </nc>
  </rcc>
  <rcc rId="12558" sId="3" numFmtId="4">
    <oc r="D48">
      <v>3</v>
    </oc>
    <nc r="D48">
      <v>4</v>
    </nc>
  </rcc>
  <rcc rId="12559" sId="3">
    <oc r="E48">
      <f>100+170+100</f>
    </oc>
    <nc r="E48">
      <f>100+170+100+60</f>
    </nc>
  </rcc>
  <rcc rId="12560" sId="3" numFmtId="4">
    <oc r="F48">
      <v>3</v>
    </oc>
    <nc r="F48">
      <v>4</v>
    </nc>
  </rcc>
  <rcc rId="12561" sId="3" numFmtId="4">
    <oc r="G48">
      <f>100+170+100</f>
    </oc>
    <nc r="G48">
      <v>430</v>
    </nc>
  </rcc>
  <rcc rId="12562" sId="3" numFmtId="4">
    <oc r="D51">
      <v>3</v>
    </oc>
    <nc r="D51">
      <v>5</v>
    </nc>
  </rcc>
  <rcc rId="12563" sId="3">
    <oc r="E51">
      <f>40+155+100</f>
    </oc>
    <nc r="E51">
      <f>200+40+155+100+80</f>
    </nc>
  </rcc>
  <rcc rId="12564" sId="3" numFmtId="4">
    <oc r="F51">
      <v>3</v>
    </oc>
    <nc r="F51">
      <v>5</v>
    </nc>
  </rcc>
  <rcc rId="12565" sId="3" numFmtId="4">
    <oc r="G51">
      <f>40+155+100</f>
    </oc>
    <nc r="G51">
      <v>575</v>
    </nc>
  </rcc>
  <rcc rId="12566" sId="3" numFmtId="4">
    <oc r="E30">
      <v>4.4000000000000004</v>
    </oc>
    <nc r="E30">
      <f>30+4.4</f>
    </nc>
  </rcc>
  <rcc rId="12567" sId="3" numFmtId="4">
    <oc r="D30">
      <v>1</v>
    </oc>
    <nc r="D30">
      <v>2</v>
    </nc>
  </rcc>
  <rcc rId="12568" sId="3" numFmtId="4">
    <oc r="F30">
      <v>1</v>
    </oc>
    <nc r="F30">
      <v>2</v>
    </nc>
  </rcc>
  <rcc rId="12569" sId="3" numFmtId="4">
    <oc r="G30">
      <v>4.4000000000000004</v>
    </oc>
    <nc r="G30">
      <v>34.4</v>
    </nc>
  </rcc>
  <rcc rId="12570" sId="3" numFmtId="4">
    <nc r="D220">
      <v>1</v>
    </nc>
  </rcc>
  <rcc rId="12571" sId="3" numFmtId="4">
    <nc r="E220">
      <v>4.4000000000000004</v>
    </nc>
  </rcc>
  <rcc rId="12572" sId="3" numFmtId="4">
    <nc r="F220">
      <v>1</v>
    </nc>
  </rcc>
  <rcc rId="12573" sId="3" numFmtId="4">
    <nc r="G220">
      <v>4.4000000000000004</v>
    </nc>
  </rcc>
  <rcc rId="12574" sId="3" numFmtId="4">
    <nc r="D221">
      <v>1</v>
    </nc>
  </rcc>
  <rcc rId="12575" sId="3" numFmtId="4">
    <nc r="E221">
      <v>4.4000000000000004</v>
    </nc>
  </rcc>
  <rcc rId="12576" sId="3" numFmtId="4">
    <nc r="F221">
      <v>1</v>
    </nc>
  </rcc>
  <rcc rId="12577" sId="3" numFmtId="4">
    <nc r="G221">
      <v>4.4000000000000004</v>
    </nc>
  </rcc>
  <rcc rId="12578" sId="3" numFmtId="4">
    <nc r="D228">
      <v>1</v>
    </nc>
  </rcc>
  <rcc rId="12579" sId="3" numFmtId="4">
    <nc r="E228">
      <v>4.4000000000000004</v>
    </nc>
  </rcc>
  <rcc rId="12580" sId="3" numFmtId="4">
    <nc r="F228">
      <v>1</v>
    </nc>
  </rcc>
  <rcc rId="12581" sId="3" numFmtId="4">
    <nc r="G228">
      <v>4.4000000000000004</v>
    </nc>
  </rcc>
  <rcc rId="12582" sId="3" numFmtId="4">
    <nc r="D230">
      <v>1</v>
    </nc>
  </rcc>
  <rcc rId="12583" sId="3" numFmtId="4">
    <nc r="E230">
      <v>4.4000000000000004</v>
    </nc>
  </rcc>
  <rcc rId="12584" sId="3" numFmtId="4">
    <nc r="F230">
      <v>1</v>
    </nc>
  </rcc>
  <rcc rId="12585" sId="3" numFmtId="4">
    <nc r="G230">
      <v>4.4000000000000004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1568" sId="4">
    <oc r="D33">
      <v>11</v>
    </oc>
    <nc r="D33">
      <v>12</v>
    </nc>
  </rcc>
  <rcc rId="11569" sId="4">
    <oc r="E33">
      <f>5.5+15+6+4+10+10+6+6+15+10+8</f>
    </oc>
    <nc r="E33">
      <f>5.5+15+6+4+10+10+6+6+15+10+8+5</f>
    </nc>
  </rcc>
  <rcc rId="11570" sId="4" odxf="1" dxf="1">
    <oc r="F33">
      <v>11</v>
    </oc>
    <nc r="F33">
      <v>12</v>
    </nc>
    <odxf/>
    <ndxf/>
  </rcc>
  <rcc rId="11571" sId="4" odxf="1" dxf="1">
    <oc r="G33">
      <f>5.5+15+6+4+10+10+6+6+15+10+8</f>
    </oc>
    <nc r="G33">
      <f>5.5+15+6+4+10+10+6+6+15+10+8+5</f>
    </nc>
    <odxf/>
    <ndxf/>
  </rcc>
  <rcc rId="11572" sId="4" numFmtId="4">
    <oc r="D176">
      <v>1</v>
    </oc>
    <nc r="D176">
      <v>2</v>
    </nc>
  </rcc>
  <rcc rId="11573" sId="4">
    <oc r="E176">
      <f>15</f>
    </oc>
    <nc r="E176">
      <f>15+10</f>
    </nc>
  </rcc>
  <rcc rId="11574" sId="4" numFmtId="4">
    <oc r="F176">
      <v>1</v>
    </oc>
    <nc r="F176">
      <v>2</v>
    </nc>
  </rcc>
  <rcc rId="11575" sId="4">
    <oc r="G176">
      <f>15</f>
    </oc>
    <nc r="G176">
      <f>15+10</f>
    </nc>
  </rcc>
  <rcc rId="11576" sId="4" numFmtId="4">
    <oc r="D64">
      <v>10</v>
    </oc>
    <nc r="D64">
      <v>11</v>
    </nc>
  </rcc>
  <rcc rId="11577" sId="4">
    <oc r="E64">
      <f>10+7+12+8+15+15+4+12+8+8</f>
    </oc>
    <nc r="E64">
      <f>10+7+12+8+15+15+4+12+8+8+7</f>
    </nc>
  </rcc>
  <rcc rId="11578" sId="4" numFmtId="4">
    <oc r="F64">
      <v>10</v>
    </oc>
    <nc r="F64">
      <v>11</v>
    </nc>
  </rcc>
  <rcc rId="11579" sId="4">
    <oc r="G64">
      <f>10+7+12+8+15+15+4+12+8+8</f>
    </oc>
    <nc r="G64">
      <f>10+7+12+8+15+15+4+12+8+8+7</f>
    </nc>
  </rcc>
  <rcc rId="11580" sId="4" numFmtId="4">
    <nc r="D158">
      <v>1</v>
    </nc>
  </rcc>
  <rcc rId="11581" sId="4" numFmtId="4">
    <nc r="E158">
      <v>15</v>
    </nc>
  </rcc>
  <rcc rId="11582" sId="4" numFmtId="4">
    <nc r="F158">
      <v>1</v>
    </nc>
  </rcc>
  <rcc rId="11583" sId="4" numFmtId="4">
    <nc r="G158">
      <v>15</v>
    </nc>
  </rcc>
  <rcc rId="11584" sId="4" numFmtId="4">
    <oc r="D122">
      <v>1</v>
    </oc>
    <nc r="D122">
      <v>2</v>
    </nc>
  </rcc>
  <rcc rId="11585" sId="4">
    <oc r="E122">
      <f>2.5</f>
    </oc>
    <nc r="E122">
      <f>2.5+5</f>
    </nc>
  </rcc>
  <rcc rId="11586" sId="4" numFmtId="4">
    <oc r="F122">
      <v>1</v>
    </oc>
    <nc r="F122">
      <v>2</v>
    </nc>
  </rcc>
  <rcc rId="11587" sId="4">
    <oc r="G122">
      <f>2.5</f>
    </oc>
    <nc r="G122">
      <f>2.5+5</f>
    </nc>
  </rcc>
  <rcc rId="11588" sId="4" numFmtId="4">
    <oc r="D207">
      <v>3</v>
    </oc>
    <nc r="D207">
      <v>4</v>
    </nc>
  </rcc>
  <rcc rId="11589" sId="4">
    <oc r="E207">
      <f>5+7.4+10</f>
    </oc>
    <nc r="E207">
      <f>5+7.4+10+25</f>
    </nc>
  </rcc>
  <rcc rId="11590" sId="4" numFmtId="4">
    <oc r="F207">
      <v>3</v>
    </oc>
    <nc r="F207">
      <v>4</v>
    </nc>
  </rcc>
  <rcc rId="11591" sId="4">
    <oc r="G207">
      <f>5+7.4+10</f>
    </oc>
    <nc r="G207">
      <f>5+7.4+10+25</f>
    </nc>
  </rcc>
  <rcc rId="11592" sId="4" numFmtId="4">
    <oc r="D145">
      <v>3</v>
    </oc>
    <nc r="D145">
      <v>4</v>
    </nc>
  </rcc>
  <rcc rId="11593" sId="4">
    <oc r="E145">
      <f>2+4.2+13</f>
    </oc>
    <nc r="E145">
      <f>2+4.2+13+2.5</f>
    </nc>
  </rcc>
  <rcc rId="11594" sId="4" numFmtId="4">
    <oc r="F145">
      <v>3</v>
    </oc>
    <nc r="F145">
      <v>4</v>
    </nc>
  </rcc>
  <rcc rId="11595" sId="4">
    <oc r="G145">
      <f>2+4.2+13</f>
    </oc>
    <nc r="G145">
      <f>2+4.2+13+2.5</f>
    </nc>
  </rcc>
  <rcc rId="11596" sId="4" numFmtId="4">
    <oc r="D127">
      <v>1</v>
    </oc>
    <nc r="D127">
      <v>2</v>
    </nc>
  </rcc>
  <rcc rId="11597" sId="4" numFmtId="4">
    <oc r="E127">
      <v>15</v>
    </oc>
    <nc r="E127">
      <f>15+14</f>
    </nc>
  </rcc>
  <rcc rId="11598" sId="4" numFmtId="4">
    <oc r="F127">
      <v>1</v>
    </oc>
    <nc r="F127">
      <v>2</v>
    </nc>
  </rcc>
  <rcc rId="11599" sId="4" numFmtId="4">
    <oc r="G127">
      <v>15</v>
    </oc>
    <nc r="G127">
      <f>15+14</f>
    </nc>
  </rcc>
  <rcc rId="11600" sId="3" numFmtId="4">
    <nc r="D32">
      <v>1</v>
    </nc>
  </rcc>
  <rcc rId="11601" sId="3" numFmtId="4">
    <nc r="E32">
      <v>10</v>
    </nc>
  </rcc>
  <rcc rId="11602" sId="3" numFmtId="4">
    <nc r="F32">
      <v>1</v>
    </nc>
  </rcc>
  <rcc rId="11603" sId="3" numFmtId="4">
    <nc r="G32">
      <v>10</v>
    </nc>
  </rcc>
  <rcc rId="11604" sId="3" numFmtId="4">
    <nc r="D157">
      <v>1</v>
    </nc>
  </rcc>
  <rcc rId="11605" sId="3" numFmtId="4">
    <nc r="F157">
      <v>20</v>
    </nc>
  </rcc>
  <rcc rId="11606" sId="3" numFmtId="4">
    <nc r="G157">
      <v>1</v>
    </nc>
  </rcc>
  <rcc rId="11607" sId="3" numFmtId="4">
    <oc r="H157">
      <v>0</v>
    </oc>
    <nc r="H157">
      <v>20</v>
    </nc>
  </rcc>
  <rcc rId="11608" sId="3" numFmtId="4">
    <oc r="D35">
      <v>3</v>
    </oc>
    <nc r="D35">
      <v>4</v>
    </nc>
  </rcc>
  <rcc rId="11609" sId="3">
    <oc r="E35">
      <f>15+100+25</f>
    </oc>
    <nc r="E35">
      <f>15+100+25+20</f>
    </nc>
  </rcc>
  <rcc rId="11610" sId="3" numFmtId="4">
    <oc r="F35">
      <v>3</v>
    </oc>
    <nc r="F35">
      <v>4</v>
    </nc>
  </rcc>
  <rcc rId="11611" sId="3">
    <oc r="G35">
      <f>15+100+25</f>
    </oc>
    <nc r="G35">
      <f>15+100+25+20</f>
    </nc>
  </rcc>
  <rcc rId="11612" sId="3" numFmtId="4">
    <nc r="D45">
      <v>1</v>
    </nc>
  </rcc>
  <rcc rId="11613" sId="3" numFmtId="4">
    <nc r="E45">
      <v>50</v>
    </nc>
  </rcc>
  <rcc rId="11614" sId="3" numFmtId="4">
    <nc r="F45">
      <v>1</v>
    </nc>
  </rcc>
  <rcc rId="11615" sId="3" numFmtId="4">
    <nc r="G45">
      <v>50</v>
    </nc>
  </rcc>
  <rcc rId="11616" sId="3" numFmtId="4">
    <oc r="D198">
      <v>1</v>
    </oc>
    <nc r="D198">
      <v>2</v>
    </nc>
  </rcc>
  <rcc rId="11617" sId="3">
    <oc r="E198">
      <f>40</f>
    </oc>
    <nc r="E198">
      <f>40+15</f>
    </nc>
  </rcc>
  <rcc rId="11618" sId="3" numFmtId="4">
    <oc r="F198">
      <v>1</v>
    </oc>
    <nc r="F198">
      <v>2</v>
    </nc>
  </rcc>
  <rcc rId="11619" sId="3" numFmtId="4">
    <oc r="G198">
      <v>40</v>
    </oc>
    <nc r="G198">
      <f>40+15</f>
    </nc>
  </rcc>
  <rcc rId="11620" sId="4" numFmtId="4">
    <oc r="D36">
      <v>8</v>
    </oc>
    <nc r="D36">
      <v>9</v>
    </nc>
  </rcc>
  <rcc rId="11621" sId="4">
    <oc r="E36">
      <f>5+6+5+2+5+10+3+5</f>
    </oc>
    <nc r="E36">
      <f>5+6+5+2+5+10+3+5+2</f>
    </nc>
  </rcc>
  <rcc rId="11622" sId="4">
    <oc r="G35">
      <f>10+15+3+7</f>
    </oc>
    <nc r="G35">
      <f>10+15+3+7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1901" sId="3" numFmtId="4">
    <nc r="F170">
      <v>1</v>
    </nc>
  </rcc>
  <rcc rId="11902" sId="3" numFmtId="4">
    <nc r="G170">
      <v>15</v>
    </nc>
  </rcc>
  <rcc rId="11903" sId="3" numFmtId="4">
    <nc r="F30">
      <v>1</v>
    </nc>
  </rcc>
  <rcc rId="11904" sId="3" numFmtId="4">
    <nc r="G30">
      <v>4.4000000000000004</v>
    </nc>
  </rcc>
  <rcc rId="11905" sId="3" numFmtId="4">
    <oc r="D113">
      <v>2</v>
    </oc>
    <nc r="D113">
      <v>3</v>
    </nc>
  </rcc>
  <rcc rId="11906" sId="3">
    <oc r="E113">
      <f>10+7</f>
    </oc>
    <nc r="E113">
      <f>10+7+10</f>
    </nc>
  </rcc>
  <rcc rId="11907" sId="3" numFmtId="4">
    <oc r="F113">
      <v>2</v>
    </oc>
    <nc r="F113">
      <v>3</v>
    </nc>
  </rcc>
  <rcc rId="11908" sId="3" numFmtId="4">
    <oc r="G113">
      <v>17</v>
    </oc>
    <nc r="G113">
      <f>10+7+10</f>
    </nc>
  </rcc>
  <rcc rId="11909" sId="4" numFmtId="4">
    <oc r="F176">
      <v>2</v>
    </oc>
    <nc r="F176">
      <v>3</v>
    </nc>
  </rcc>
  <rcc rId="11910" sId="4">
    <oc r="G176">
      <f>15+10</f>
    </oc>
    <nc r="G176">
      <f>15+10+15</f>
    </nc>
  </rcc>
  <rcc rId="11911" sId="4" numFmtId="4">
    <nc r="F82">
      <v>1</v>
    </nc>
  </rcc>
  <rcc rId="11912" sId="4" numFmtId="4">
    <nc r="G82">
      <v>5</v>
    </nc>
  </rcc>
  <rcc rId="11913" sId="4" odxf="1" dxf="1">
    <oc r="F33">
      <v>14</v>
    </oc>
    <nc r="F33">
      <v>15</v>
    </nc>
    <odxf/>
    <ndxf/>
  </rcc>
  <rcc rId="11914" sId="4" odxf="1" dxf="1">
    <oc r="G33">
      <f>5.5+15+6+4+10+10+6+6+15+10+8+5+6+5</f>
    </oc>
    <nc r="G33">
      <f>5.5+15+6+4+10+10+6+6+15+10+8+5+6+5+4</f>
    </nc>
    <odxf/>
    <ndxf/>
  </rcc>
  <rcc rId="11915" sId="4" numFmtId="4">
    <oc r="F133">
      <v>1</v>
    </oc>
    <nc r="F133">
      <v>2</v>
    </nc>
  </rcc>
  <rcc rId="11916" sId="4" numFmtId="4">
    <oc r="G133">
      <v>3</v>
    </oc>
    <nc r="G133">
      <f>3+10</f>
    </nc>
  </rcc>
  <rcc rId="11917" sId="4" numFmtId="4">
    <oc r="D38">
      <v>7</v>
    </oc>
    <nc r="D38">
      <v>8</v>
    </nc>
  </rcc>
  <rcc rId="11918" sId="4">
    <oc r="E38">
      <f>7+12+15+13+13+12+7</f>
    </oc>
    <nc r="E38">
      <f>7+12+15+13+13+12+7+5</f>
    </nc>
  </rcc>
  <rcc rId="11919" sId="4" numFmtId="4">
    <oc r="F38">
      <v>7</v>
    </oc>
    <nc r="F38">
      <v>8</v>
    </nc>
  </rcc>
  <rcc rId="11920" sId="4" numFmtId="4">
    <oc r="G38">
      <v>79</v>
    </oc>
    <nc r="G38">
      <f>7+12+15+13+13+12+7+5</f>
    </nc>
  </rcc>
  <rcc rId="11921" sId="4" numFmtId="4">
    <oc r="D140">
      <v>4</v>
    </oc>
    <nc r="D140">
      <v>5</v>
    </nc>
  </rcc>
  <rcc rId="11922" sId="4">
    <oc r="E140">
      <f>8+14+13+3</f>
    </oc>
    <nc r="E140">
      <f>8+14+13+3+5</f>
    </nc>
  </rcc>
  <rcc rId="11923" sId="4" numFmtId="4">
    <oc r="F140">
      <v>4</v>
    </oc>
    <nc r="F140">
      <v>5</v>
    </nc>
  </rcc>
  <rcc rId="11924" sId="4">
    <oc r="G140">
      <f>8+14+13+3</f>
    </oc>
    <nc r="G140">
      <f>8+14+13+3+5</f>
    </nc>
  </rcc>
  <rcc rId="11925" sId="4" numFmtId="4">
    <oc r="D40">
      <v>2</v>
    </oc>
    <nc r="D40">
      <v>3</v>
    </nc>
  </rcc>
  <rcc rId="11926" sId="4">
    <oc r="E40">
      <f>10+10</f>
    </oc>
    <nc r="E40">
      <f>10+10+5</f>
    </nc>
  </rcc>
  <rcc rId="11927" sId="4" numFmtId="4">
    <oc r="F40">
      <v>2</v>
    </oc>
    <nc r="F40">
      <v>3</v>
    </nc>
  </rcc>
  <rcc rId="11928" sId="4">
    <oc r="G40">
      <f>10+10</f>
    </oc>
    <nc r="G40">
      <f>10+10+5</f>
    </nc>
  </rcc>
  <rcc rId="11929" sId="4" numFmtId="4">
    <oc r="D64">
      <v>13</v>
    </oc>
    <nc r="D64">
      <v>14</v>
    </nc>
  </rcc>
  <rcc rId="11930" sId="4">
    <oc r="E64">
      <f>10+7+12+8+15+15+4+12+8+8+7+12+7</f>
    </oc>
    <nc r="E64">
      <f>10+7+12+8+15+15+4+12+8+8+7+12+7+15</f>
    </nc>
  </rcc>
  <rcc rId="11931" sId="4" numFmtId="4">
    <oc r="F64">
      <v>13</v>
    </oc>
    <nc r="F64">
      <v>14</v>
    </nc>
  </rcc>
  <rcc rId="11932" sId="4" numFmtId="4">
    <oc r="G64">
      <v>125</v>
    </oc>
    <nc r="G64">
      <f>10+7+12+8+15+15+4+12+8+8+7+12+7+15</f>
    </nc>
  </rcc>
  <rcc rId="11933" sId="4" numFmtId="4">
    <oc r="D207">
      <v>4</v>
    </oc>
    <nc r="D207">
      <v>5</v>
    </nc>
  </rcc>
  <rcc rId="11934" sId="4">
    <oc r="E207">
      <f>5+7.4+10+25</f>
    </oc>
    <nc r="E207">
      <f>5+7.4+10+25+5</f>
    </nc>
  </rcc>
  <rcc rId="11935" sId="4" numFmtId="4">
    <oc r="F207">
      <v>4</v>
    </oc>
    <nc r="F207">
      <v>5</v>
    </nc>
  </rcc>
  <rcc rId="11936" sId="4">
    <oc r="G207">
      <f>5+7.4+10+25</f>
    </oc>
    <nc r="G207">
      <f>5+7.4+10+25+5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11484" sId="3" numFmtId="4">
    <nc r="D127">
      <v>1</v>
    </nc>
  </rcc>
  <rcc rId="11485" sId="3">
    <nc r="E127">
      <f>70</f>
    </nc>
  </rcc>
  <rcc rId="11486" sId="3" numFmtId="4">
    <nc r="F127">
      <v>1</v>
    </nc>
  </rcc>
  <rcc rId="11487" sId="3" numFmtId="4">
    <nc r="G127">
      <v>70</v>
    </nc>
  </rcc>
  <rcc rId="11488" sId="3" numFmtId="4">
    <nc r="D128">
      <v>1</v>
    </nc>
  </rcc>
  <rcc rId="11489" sId="3">
    <nc r="E128">
      <f>160</f>
    </nc>
  </rcc>
  <rcc rId="11490" sId="3" numFmtId="4">
    <nc r="D202">
      <v>1</v>
    </nc>
  </rcc>
  <rcc rId="11491" sId="3">
    <nc r="E202">
      <f>15</f>
    </nc>
  </rcc>
  <rcc rId="11492" sId="3" numFmtId="4">
    <nc r="F202">
      <v>1</v>
    </nc>
  </rcc>
  <rcc rId="11493" sId="3" numFmtId="4">
    <nc r="G202">
      <v>15</v>
    </nc>
  </rcc>
  <rcc rId="11494" sId="3" numFmtId="4">
    <nc r="D198">
      <v>1</v>
    </nc>
  </rcc>
  <rcc rId="11495" sId="3">
    <nc r="E198">
      <f>40</f>
    </nc>
  </rcc>
  <rcc rId="11496" sId="3" numFmtId="4">
    <nc r="F198">
      <v>1</v>
    </nc>
  </rcc>
  <rcc rId="11497" sId="3" numFmtId="4">
    <nc r="G198">
      <v>40</v>
    </nc>
  </rcc>
  <rcc rId="11498" sId="4" numFmtId="4">
    <nc r="D220">
      <v>1</v>
    </nc>
  </rcc>
  <rcc rId="11499" sId="4">
    <nc r="E220">
      <f>45</f>
    </nc>
  </rcc>
  <rcc rId="11500" sId="4" numFmtId="4">
    <oc r="D103">
      <v>7</v>
    </oc>
    <nc r="D103">
      <v>8</v>
    </nc>
  </rcc>
  <rcc rId="11501" sId="4">
    <oc r="E103">
      <f>12+12+5+8+50+14+30</f>
    </oc>
    <nc r="E103">
      <f>12+12+5+8+50+14+30+12</f>
    </nc>
  </rcc>
  <rcc rId="11502" sId="4">
    <oc r="G103">
      <f>12+12+5+8+50+14+30</f>
    </oc>
    <nc r="G103">
      <f>12+12+5+8+50+14+30+12</f>
    </nc>
  </rcc>
  <rcc rId="11503" sId="4" numFmtId="4">
    <oc r="F103">
      <v>7</v>
    </oc>
    <nc r="F103">
      <v>8</v>
    </nc>
  </rcc>
  <rcc rId="11504" sId="4" numFmtId="4">
    <oc r="D102">
      <v>3</v>
    </oc>
    <nc r="D102">
      <v>4</v>
    </nc>
  </rcc>
  <rcc rId="11505" sId="4">
    <oc r="E102">
      <f>4+5+13</f>
    </oc>
    <nc r="E102">
      <f>4+5+13+8</f>
    </nc>
  </rcc>
  <rcc rId="11506" sId="4">
    <oc r="G102">
      <f>4+5+13</f>
    </oc>
    <nc r="G102">
      <f>4+5+13+8</f>
    </nc>
  </rcc>
  <rcc rId="11507" sId="4" numFmtId="4">
    <oc r="F102">
      <v>3</v>
    </oc>
    <nc r="F102">
      <v>4</v>
    </nc>
  </rcc>
  <rcc rId="11508" sId="4" numFmtId="4">
    <oc r="D115">
      <v>1</v>
    </oc>
    <nc r="D115">
      <v>2</v>
    </nc>
  </rcc>
  <rcc rId="11509" sId="4" numFmtId="4">
    <oc r="E115">
      <v>5</v>
    </oc>
    <nc r="E115">
      <f>5+5</f>
    </nc>
  </rcc>
  <rcc rId="11510" sId="4" numFmtId="4">
    <oc r="G115">
      <v>5</v>
    </oc>
    <nc r="G115">
      <f>5+5</f>
    </nc>
  </rcc>
  <rcc rId="11511" sId="4" numFmtId="4">
    <oc r="F115">
      <v>1</v>
    </oc>
    <nc r="F115">
      <v>2</v>
    </nc>
  </rcc>
  <rcc rId="11512" sId="4" numFmtId="4">
    <oc r="D207">
      <v>2</v>
    </oc>
    <nc r="D207">
      <v>3</v>
    </nc>
  </rcc>
  <rcc rId="11513" sId="4">
    <oc r="E207">
      <f>5+7.4</f>
    </oc>
    <nc r="E207">
      <f>5+7.4+10</f>
    </nc>
  </rcc>
  <rcc rId="11514" sId="4">
    <oc r="G207">
      <f>5+7.4</f>
    </oc>
    <nc r="G207">
      <f>5+7.4+10</f>
    </nc>
  </rcc>
  <rcc rId="11515" sId="4" numFmtId="4">
    <oc r="F207">
      <v>2</v>
    </oc>
    <nc r="F207">
      <v>3</v>
    </nc>
  </rcc>
  <rcc rId="11516" sId="4" numFmtId="4">
    <oc r="D35">
      <v>3</v>
    </oc>
    <nc r="D35">
      <v>4</v>
    </nc>
  </rcc>
  <rcc rId="11517" sId="4">
    <oc r="E35">
      <f>10+15+3</f>
    </oc>
    <nc r="E35">
      <f>10+15+3+7</f>
    </nc>
  </rcc>
  <rcc rId="11518" sId="4" numFmtId="4">
    <oc r="F35">
      <v>3</v>
    </oc>
    <nc r="F35">
      <v>4</v>
    </nc>
  </rcc>
  <rcc rId="11519" sId="4">
    <oc r="G35">
      <f>10+15+3</f>
    </oc>
    <nc r="G35">
      <f>10+15+3+7</f>
    </nc>
  </rcc>
  <rcc rId="11520" sId="4">
    <oc r="G109">
      <f>50+10+5+5</f>
    </oc>
    <nc r="G109">
      <f>50+10+5+5+10+5</f>
    </nc>
  </rcc>
  <rcc rId="11521" sId="4">
    <oc r="E109">
      <f>50+10+5+5+5</f>
    </oc>
    <nc r="E109">
      <f>50+10+5+5+5+10+5</f>
    </nc>
  </rcc>
  <rcc rId="11522" sId="4" numFmtId="4">
    <oc r="D109">
      <v>5</v>
    </oc>
    <nc r="D109">
      <v>7</v>
    </nc>
  </rcc>
  <rcc rId="11523" sId="4" numFmtId="4">
    <oc r="F109">
      <v>4</v>
    </oc>
    <nc r="F109">
      <v>6</v>
    </nc>
  </rcc>
  <rcc rId="11524" sId="4" numFmtId="4">
    <oc r="D208">
      <v>1</v>
    </oc>
    <nc r="D208">
      <v>2</v>
    </nc>
  </rcc>
  <rcc rId="11525" sId="4">
    <oc r="E208">
      <v>5</v>
    </oc>
    <nc r="E208">
      <f>5+5</f>
    </nc>
  </rcc>
  <rcc rId="11526" sId="4" numFmtId="4">
    <oc r="F208">
      <v>1</v>
    </oc>
    <nc r="F208">
      <v>2</v>
    </nc>
  </rcc>
  <rcc rId="11527" sId="4" numFmtId="4">
    <oc r="G208">
      <v>5</v>
    </oc>
    <nc r="G208">
      <f>5+5</f>
    </nc>
  </rcc>
  <rcc rId="11528" sId="4" numFmtId="4">
    <oc r="D65">
      <v>5</v>
    </oc>
    <nc r="D65">
      <v>7</v>
    </nc>
  </rcc>
  <rcc rId="11529" sId="4">
    <oc r="E65">
      <f>15+15+5+15+15</f>
    </oc>
    <nc r="E65">
      <f>15+15+5+15+15+8+15</f>
    </nc>
  </rcc>
  <rcc rId="11530" sId="4" numFmtId="4">
    <oc r="F65">
      <v>5</v>
    </oc>
    <nc r="F65">
      <v>7</v>
    </nc>
  </rcc>
  <rcc rId="11531" sId="4">
    <oc r="G65">
      <f>15+15+5+15+15</f>
    </oc>
    <nc r="G65">
      <f>15+15+5+15+15+8+15</f>
    </nc>
  </rcc>
  <rcc rId="11532" sId="4" numFmtId="4">
    <oc r="D64">
      <v>8</v>
    </oc>
    <nc r="D64">
      <v>10</v>
    </nc>
  </rcc>
  <rcc rId="11533" sId="4">
    <oc r="E64">
      <f>10+7+12+8+15+15+4+12</f>
    </oc>
    <nc r="E64">
      <f>10+7+12+8+15+15+4+12+8+8</f>
    </nc>
  </rcc>
  <rcc rId="11534" sId="4" numFmtId="4">
    <oc r="F64">
      <v>8</v>
    </oc>
    <nc r="F64">
      <v>10</v>
    </nc>
  </rcc>
  <rcc rId="11535" sId="4">
    <oc r="G64">
      <f>10+7+12+8+15+15+4+12</f>
    </oc>
    <nc r="G64">
      <f>10+7+12+8+15+15+4+12+8+8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11629" sId="4" numFmtId="4">
    <nc r="D240">
      <v>1</v>
    </nc>
  </rcc>
  <rcc rId="11630" sId="4" numFmtId="4">
    <nc r="E240">
      <v>10</v>
    </nc>
  </rcc>
  <rcc rId="11631" sId="4" numFmtId="4">
    <nc r="F240">
      <v>1</v>
    </nc>
  </rcc>
  <rcc rId="11632" sId="4" numFmtId="4">
    <nc r="G240">
      <v>10</v>
    </nc>
  </rcc>
  <rcc rId="11633" sId="3" numFmtId="4">
    <nc r="D98">
      <v>1</v>
    </nc>
  </rcc>
  <rcc rId="11634" sId="3" numFmtId="4">
    <nc r="E98">
      <v>10</v>
    </nc>
  </rcc>
  <rcc rId="11635" sId="3" numFmtId="4">
    <nc r="F98">
      <v>1</v>
    </nc>
  </rcc>
  <rcc rId="11636" sId="3" numFmtId="4">
    <nc r="G98">
      <v>10</v>
    </nc>
  </rcc>
  <rcc rId="11637" sId="3" numFmtId="4">
    <nc r="D120">
      <v>1</v>
    </nc>
  </rcc>
  <rcc rId="11638" sId="3" numFmtId="4">
    <nc r="E120">
      <v>15</v>
    </nc>
  </rcc>
  <rcc rId="11639" sId="3" numFmtId="4">
    <nc r="F120">
      <v>1</v>
    </nc>
  </rcc>
  <rcc rId="11640" sId="3" numFmtId="4">
    <nc r="G120">
      <v>15</v>
    </nc>
  </rcc>
  <rcc rId="11641" sId="3" numFmtId="4">
    <oc r="D113">
      <v>1</v>
    </oc>
    <nc r="D113">
      <v>2</v>
    </nc>
  </rcc>
  <rcc rId="11642" sId="3" numFmtId="4">
    <oc r="E113">
      <v>10</v>
    </oc>
    <nc r="E113">
      <f>10+7</f>
    </nc>
  </rcc>
  <rcc rId="11643" sId="3" numFmtId="4">
    <oc r="F113">
      <v>1</v>
    </oc>
    <nc r="F113">
      <v>2</v>
    </nc>
  </rcc>
  <rcc rId="11644" sId="3" numFmtId="4">
    <oc r="G113">
      <v>10</v>
    </oc>
    <nc r="G113">
      <v>17</v>
    </nc>
  </rcc>
  <rcc rId="11645" sId="3" numFmtId="4">
    <oc r="D112">
      <v>1</v>
    </oc>
    <nc r="D112">
      <v>2</v>
    </nc>
  </rcc>
  <rcc rId="11646" sId="3" numFmtId="4">
    <oc r="E112">
      <v>40</v>
    </oc>
    <nc r="E112">
      <f>40+7</f>
    </nc>
  </rcc>
  <rcc rId="11647" sId="3" numFmtId="4">
    <oc r="F112">
      <v>1</v>
    </oc>
    <nc r="F112">
      <v>2</v>
    </nc>
  </rcc>
  <rcc rId="11648" sId="3" numFmtId="4">
    <oc r="G112">
      <v>40</v>
    </oc>
    <nc r="G112">
      <v>47</v>
    </nc>
  </rcc>
  <rcc rId="11649" sId="3" numFmtId="4">
    <nc r="D71">
      <v>1</v>
    </nc>
  </rcc>
  <rcc rId="11650" sId="3" numFmtId="4">
    <nc r="E71">
      <v>15</v>
    </nc>
  </rcc>
  <rcc rId="11651" sId="3" numFmtId="4">
    <nc r="F71">
      <v>1</v>
    </nc>
  </rcc>
  <rcc rId="11652" sId="3" numFmtId="4">
    <nc r="G71">
      <v>15</v>
    </nc>
  </rcc>
  <rcc rId="11653" sId="3" numFmtId="4">
    <nc r="D102">
      <v>1</v>
    </nc>
  </rcc>
  <rcc rId="11654" sId="3" numFmtId="4">
    <nc r="E102">
      <v>15</v>
    </nc>
  </rcc>
  <rcc rId="11655" sId="3" numFmtId="4">
    <nc r="F102">
      <v>1</v>
    </nc>
  </rcc>
  <rcc rId="11656" sId="3" numFmtId="4">
    <nc r="G102">
      <v>15</v>
    </nc>
  </rcc>
  <rcc rId="11657" sId="4" numFmtId="4">
    <oc r="D68">
      <v>2</v>
    </oc>
    <nc r="D68">
      <v>3</v>
    </nc>
  </rcc>
  <rcc rId="11658" sId="4">
    <oc r="E68">
      <f>15+5</f>
    </oc>
    <nc r="E68">
      <f>15+5+5</f>
    </nc>
  </rcc>
  <rcc rId="11659" sId="4" numFmtId="4">
    <oc r="F68">
      <v>2</v>
    </oc>
    <nc r="F68">
      <v>3</v>
    </nc>
  </rcc>
  <rcc rId="11660" sId="4" numFmtId="4">
    <oc r="G68">
      <f>15+5</f>
    </oc>
    <nc r="G68">
      <v>25</v>
    </nc>
  </rcc>
  <rcc rId="11661" sId="4" numFmtId="4">
    <oc r="D38">
      <v>5</v>
    </oc>
    <nc r="D38">
      <v>7</v>
    </nc>
  </rcc>
  <rcc rId="11662" sId="4">
    <oc r="E38">
      <f>7+12+15+13+13</f>
    </oc>
    <nc r="E38">
      <f>7+12+15+13+13+12+7</f>
    </nc>
  </rcc>
  <rcc rId="11663" sId="4" numFmtId="4">
    <oc r="F38">
      <v>5</v>
    </oc>
    <nc r="F38">
      <v>7</v>
    </nc>
  </rcc>
  <rcc rId="11664" sId="4" numFmtId="4">
    <oc r="G38">
      <f>7+12+15+13+13</f>
    </oc>
    <nc r="G38">
      <v>79</v>
    </nc>
  </rcc>
  <rcc rId="11665" sId="4" numFmtId="4">
    <nc r="D84">
      <v>1</v>
    </nc>
  </rcc>
  <rcc rId="11666" sId="4" numFmtId="4">
    <nc r="E84">
      <v>8</v>
    </nc>
  </rcc>
  <rcc rId="11667" sId="4" numFmtId="4">
    <nc r="F84">
      <v>1</v>
    </nc>
  </rcc>
  <rcc rId="11668" sId="4" numFmtId="4">
    <nc r="G84">
      <v>8</v>
    </nc>
  </rcc>
  <rcc rId="11669" sId="4" numFmtId="4">
    <oc r="D35">
      <v>4</v>
    </oc>
    <nc r="D35">
      <v>5</v>
    </nc>
  </rcc>
  <rcc rId="11670" sId="4">
    <oc r="E35">
      <f>10+15+3+7</f>
    </oc>
    <nc r="E35">
      <f>10+15+3+7+5</f>
    </nc>
  </rcc>
  <rcc rId="11671" sId="4" numFmtId="4">
    <oc r="F35">
      <v>4</v>
    </oc>
    <nc r="F35">
      <v>5</v>
    </nc>
  </rcc>
  <rcc rId="11672" sId="4" numFmtId="4">
    <oc r="G35">
      <f>10+15+3+7</f>
    </oc>
    <nc r="G35">
      <v>40</v>
    </nc>
  </rcc>
  <rcc rId="11673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  <odxf/>
    <ndxf/>
  </rcc>
  <rcc rId="11674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  <odxf/>
    <ndxf/>
  </rcc>
  <rcc rId="1167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</rcc>
  <rcc rId="11676" sId="3" numFmtId="4">
    <oc r="D68">
      <v>1</v>
    </oc>
    <nc r="D68">
      <v>3</v>
    </nc>
  </rcc>
  <rcc rId="11677" sId="3">
    <oc r="E68">
      <f>41</f>
    </oc>
    <nc r="E68">
      <f>41+15+15</f>
    </nc>
  </rcc>
  <rcc rId="11678" sId="3" numFmtId="4">
    <oc r="F68">
      <v>1</v>
    </oc>
    <nc r="F68">
      <v>3</v>
    </nc>
  </rcc>
  <rcc rId="11679" sId="3" numFmtId="4">
    <oc r="G68">
      <f>41</f>
    </oc>
    <nc r="G68">
      <v>71</v>
    </nc>
  </rcc>
  <rcc rId="11680" sId="4" numFmtId="4">
    <nc r="D52">
      <v>1</v>
    </nc>
  </rcc>
  <rcc rId="11681" sId="4" numFmtId="4">
    <nc r="E52">
      <v>4</v>
    </nc>
  </rcc>
  <rcc rId="11682" sId="4" numFmtId="4">
    <nc r="F52">
      <v>1</v>
    </nc>
  </rcc>
  <rcc rId="11683" sId="4" numFmtId="4">
    <nc r="G52">
      <v>4</v>
    </nc>
  </rcc>
  <rcc rId="11684" sId="4" numFmtId="4">
    <nc r="D48">
      <v>1</v>
    </nc>
  </rcc>
  <rcc rId="11685" sId="4" numFmtId="4">
    <nc r="F48">
      <v>1</v>
    </nc>
  </rcc>
  <rcc rId="11686" sId="3" numFmtId="4">
    <oc r="D105">
      <v>3</v>
    </oc>
    <nc r="D105">
      <v>6</v>
    </nc>
  </rcc>
  <rcc rId="11687" sId="3" numFmtId="4">
    <oc r="F105">
      <v>3</v>
    </oc>
    <nc r="F105">
      <v>6</v>
    </nc>
  </rcc>
  <rcc rId="11688" sId="3">
    <oc r="E105">
      <f>130+70+160</f>
    </oc>
    <nc r="E105">
      <f>130+70+160+200+65+8</f>
    </nc>
  </rcc>
  <rcc rId="11689" sId="3" numFmtId="4">
    <oc r="G105">
      <f>130+70+160</f>
    </oc>
    <nc r="G105">
      <v>633</v>
    </nc>
  </rcc>
  <rcc rId="11690" sId="4" numFmtId="4">
    <nc r="D72">
      <v>1</v>
    </nc>
  </rcc>
  <rcc rId="11691" sId="4" numFmtId="4">
    <nc r="E72">
      <v>5</v>
    </nc>
  </rcc>
  <rcc rId="11692" sId="4" numFmtId="4">
    <nc r="F72">
      <v>1</v>
    </nc>
  </rcc>
  <rcc rId="11693" sId="4" numFmtId="4">
    <nc r="G72">
      <v>5</v>
    </nc>
  </rcc>
  <rcc rId="11694" sId="4" numFmtId="4">
    <oc r="D55">
      <v>3</v>
    </oc>
    <nc r="D55">
      <v>5</v>
    </nc>
  </rcc>
  <rcc rId="11695" sId="4">
    <oc r="E55">
      <f>10+10+6</f>
    </oc>
    <nc r="E55">
      <f>10+10+6+14+14</f>
    </nc>
  </rcc>
  <rcc rId="11696" sId="4" numFmtId="4">
    <oc r="F55">
      <v>3</v>
    </oc>
    <nc r="F55">
      <v>5</v>
    </nc>
  </rcc>
  <rcc rId="11697" sId="4" numFmtId="4">
    <oc r="G55">
      <f>10+10+6</f>
    </oc>
    <nc r="G55">
      <v>54</v>
    </nc>
  </rcc>
  <rcc rId="11698" sId="3" numFmtId="4">
    <oc r="D60">
      <v>1</v>
    </oc>
    <nc r="D60">
      <v>2</v>
    </nc>
  </rcc>
  <rcc rId="11699" sId="3">
    <oc r="E60">
      <f>15</f>
    </oc>
    <nc r="E60">
      <f>15+160</f>
    </nc>
  </rcc>
  <rcc rId="11700" sId="3" numFmtId="4">
    <oc r="F60">
      <v>1</v>
    </oc>
    <nc r="F60">
      <v>2</v>
    </nc>
  </rcc>
  <rcc rId="11701" sId="3" numFmtId="4">
    <oc r="G60">
      <f>15</f>
    </oc>
    <nc r="G60">
      <v>175</v>
    </nc>
  </rcc>
  <rcc rId="11702" sId="3" numFmtId="4">
    <oc r="D41">
      <v>2</v>
    </oc>
    <nc r="D41">
      <v>3</v>
    </nc>
  </rcc>
  <rcc rId="11703" sId="3">
    <oc r="E41">
      <f>10+15</f>
    </oc>
    <nc r="E41">
      <f>10+15+15</f>
    </nc>
  </rcc>
  <rcc rId="11704" sId="3" numFmtId="4">
    <oc r="F41">
      <v>2</v>
    </oc>
    <nc r="F41">
      <v>3</v>
    </nc>
  </rcc>
  <rcc rId="11705" sId="3" numFmtId="4">
    <oc r="G41">
      <f>10+15</f>
    </oc>
    <nc r="G41">
      <v>40</v>
    </nc>
  </rcc>
  <rcc rId="11706" sId="3" numFmtId="4">
    <oc r="D35">
      <v>4</v>
    </oc>
    <nc r="D35">
      <v>5</v>
    </nc>
  </rcc>
  <rcc rId="11707" sId="3">
    <oc r="E35">
      <f>15+100+25+20</f>
    </oc>
    <nc r="E35">
      <f>15+100+25+20+20</f>
    </nc>
  </rcc>
  <rcc rId="11708" sId="3" numFmtId="4">
    <oc r="F35">
      <v>4</v>
    </oc>
    <nc r="F35">
      <v>5</v>
    </nc>
  </rcc>
  <rcc rId="11709" sId="3" numFmtId="4">
    <oc r="G35">
      <f>15+100+25+20</f>
    </oc>
    <nc r="G35">
      <v>180</v>
    </nc>
  </rcc>
  <rcc rId="11710" sId="4" numFmtId="4">
    <oc r="D64">
      <v>11</v>
    </oc>
    <nc r="D64">
      <v>13</v>
    </nc>
  </rcc>
  <rcc rId="11711" sId="4">
    <oc r="E64">
      <f>10+7+12+8+15+15+4+12+8+8+7</f>
    </oc>
    <nc r="E64">
      <f>10+7+12+8+15+15+4+12+8+8+7+12+7</f>
    </nc>
  </rcc>
  <rcc rId="11712" sId="4" numFmtId="4">
    <oc r="F64">
      <v>11</v>
    </oc>
    <nc r="F64">
      <v>13</v>
    </nc>
  </rcc>
  <rcc rId="11713" sId="4" numFmtId="4">
    <oc r="G64">
      <f>10+7+12+8+15+15+4+12+8+8+7</f>
    </oc>
    <nc r="G64">
      <v>125</v>
    </nc>
  </rcc>
  <rcc rId="11714" sId="4" numFmtId="4">
    <nc r="D216">
      <v>1</v>
    </nc>
  </rcc>
  <rcc rId="11715" sId="4" numFmtId="4">
    <nc r="E216">
      <v>3</v>
    </nc>
  </rcc>
  <rcc rId="11716" sId="4" numFmtId="4">
    <nc r="F216">
      <v>1</v>
    </nc>
  </rcc>
  <rcc rId="11717" sId="4" numFmtId="4">
    <nc r="G216">
      <v>3</v>
    </nc>
  </rcc>
  <rcc rId="11718" sId="4" numFmtId="4">
    <nc r="D121">
      <v>1</v>
    </nc>
  </rcc>
  <rcc rId="11719" sId="4" numFmtId="4">
    <nc r="E121">
      <v>3</v>
    </nc>
  </rcc>
  <rcc rId="11720" sId="4" numFmtId="4">
    <nc r="F121">
      <v>1</v>
    </nc>
  </rcc>
  <rcc rId="11721" sId="4" numFmtId="4">
    <nc r="G121">
      <v>3</v>
    </nc>
  </rcc>
  <rcc rId="11722" sId="4" numFmtId="4">
    <oc r="D36">
      <v>9</v>
    </oc>
    <nc r="D36">
      <v>10</v>
    </nc>
  </rcc>
  <rcc rId="11723" sId="4">
    <oc r="E36">
      <f>5+6+5+2+5+10+3+5+2</f>
    </oc>
    <nc r="E36">
      <f>5+6+5+2+5+10+3+5+2+14</f>
    </nc>
  </rcc>
  <rcc rId="11724" sId="4" numFmtId="4">
    <oc r="F36">
      <v>8</v>
    </oc>
    <nc r="F36">
      <v>10</v>
    </nc>
  </rcc>
  <rcc rId="11725" sId="4">
    <oc r="G36">
      <f>5+6+5+2+5+10+3+5</f>
    </oc>
    <nc r="G36">
      <f>5+6+5+2+5+10+3+5+2+14</f>
    </nc>
  </rcc>
  <rcc rId="11726" sId="4" numFmtId="4">
    <oc r="D105">
      <v>4</v>
    </oc>
    <nc r="D105">
      <v>6</v>
    </nc>
  </rcc>
  <rcc rId="11727" sId="4">
    <oc r="E105">
      <f>5+70+5+13</f>
    </oc>
    <nc r="E105">
      <f>5+70+5+13+5+5</f>
    </nc>
  </rcc>
  <rcc rId="11728" sId="4" numFmtId="4">
    <oc r="F105">
      <v>4</v>
    </oc>
    <nc r="F105">
      <v>6</v>
    </nc>
  </rcc>
  <rcc rId="11729" sId="4" numFmtId="4">
    <oc r="G105">
      <f>5+70+5+13</f>
    </oc>
    <nc r="G105">
      <v>103</v>
    </nc>
  </rcc>
  <rcc rId="11730" sId="4" numFmtId="4">
    <oc r="D127">
      <v>2</v>
    </oc>
    <nc r="D127">
      <v>3</v>
    </nc>
  </rcc>
  <rcc rId="11731" sId="4">
    <oc r="E127">
      <f>15+14</f>
    </oc>
    <nc r="E127">
      <f>15+14+13</f>
    </nc>
  </rcc>
  <rcc rId="11732" sId="4" numFmtId="4">
    <oc r="F127">
      <v>2</v>
    </oc>
    <nc r="F127">
      <v>3</v>
    </nc>
  </rcc>
  <rcc rId="11733" sId="4" numFmtId="4">
    <oc r="G127">
      <f>15+14</f>
    </oc>
    <nc r="G127">
      <v>42</v>
    </nc>
  </rcc>
  <rcc rId="11734" sId="4" numFmtId="4">
    <nc r="D117">
      <v>1</v>
    </nc>
  </rcc>
  <rcc rId="11735" sId="4" numFmtId="4">
    <nc r="E117">
      <v>8</v>
    </nc>
  </rcc>
  <rcc rId="11736" sId="4" numFmtId="4">
    <nc r="F117">
      <v>1</v>
    </nc>
  </rcc>
  <rcc rId="11737" sId="4" numFmtId="4">
    <nc r="G117">
      <v>8</v>
    </nc>
  </rcc>
  <rcc rId="11738" sId="4" numFmtId="4">
    <nc r="D241">
      <v>1</v>
    </nc>
  </rcc>
  <rcc rId="11739" sId="4" numFmtId="4">
    <nc r="E241">
      <v>8</v>
    </nc>
  </rcc>
  <rcc rId="11740" sId="4" numFmtId="4">
    <nc r="F241">
      <v>1</v>
    </nc>
  </rcc>
  <rcc rId="11741" sId="4" numFmtId="4">
    <nc r="G241">
      <v>8</v>
    </nc>
  </rcc>
  <rcc rId="11742" sId="4" numFmtId="4">
    <nc r="D51">
      <v>1</v>
    </nc>
  </rcc>
  <rcc rId="11743" sId="4" numFmtId="4">
    <nc r="E51">
      <v>13</v>
    </nc>
  </rcc>
  <rcc rId="11744" sId="4" numFmtId="4">
    <nc r="F51">
      <v>1</v>
    </nc>
  </rcc>
  <rcc rId="11745" sId="4" numFmtId="4">
    <nc r="G51">
      <v>13</v>
    </nc>
  </rcc>
  <rcc rId="11746" sId="4" numFmtId="4">
    <nc r="D212">
      <v>1</v>
    </nc>
  </rcc>
  <rcc rId="11747" sId="4" numFmtId="4">
    <nc r="E212">
      <v>15</v>
    </nc>
  </rcc>
  <rcc rId="11748" sId="4" numFmtId="4">
    <nc r="F212">
      <v>1</v>
    </nc>
  </rcc>
  <rcc rId="11749" sId="4" numFmtId="4">
    <nc r="G212">
      <v>15</v>
    </nc>
  </rcc>
  <rcc rId="11750" sId="3" numFmtId="4">
    <nc r="D206">
      <v>1</v>
    </nc>
  </rcc>
  <rcc rId="11751" sId="3" numFmtId="4">
    <nc r="E206">
      <v>96</v>
    </nc>
  </rcc>
  <rcc rId="11752" sId="3" numFmtId="4">
    <nc r="F206">
      <v>1</v>
    </nc>
  </rcc>
  <rcc rId="11753" sId="3" numFmtId="4">
    <nc r="G206">
      <v>96</v>
    </nc>
  </rcc>
  <rcc rId="11754" sId="3" numFmtId="4">
    <nc r="D183">
      <v>1</v>
    </nc>
  </rcc>
  <rcc rId="11755" sId="3" numFmtId="4">
    <nc r="E183">
      <v>10</v>
    </nc>
  </rcc>
  <rcc rId="11756" sId="3" numFmtId="4">
    <nc r="F183">
      <v>1</v>
    </nc>
  </rcc>
  <rcc rId="11757" sId="3" numFmtId="4">
    <nc r="G183">
      <v>10</v>
    </nc>
  </rcc>
  <rcc rId="11758" sId="3" numFmtId="4">
    <nc r="D182">
      <v>1</v>
    </nc>
  </rcc>
  <rcc rId="11759" sId="3" numFmtId="4">
    <nc r="E182">
      <v>10</v>
    </nc>
  </rcc>
  <rcc rId="11760" sId="3" numFmtId="4">
    <nc r="F182">
      <v>1</v>
    </nc>
  </rcc>
  <rcc rId="11761" sId="3" numFmtId="4">
    <nc r="G182">
      <v>10</v>
    </nc>
  </rcc>
  <rcc rId="11762" sId="3" numFmtId="4">
    <nc r="D137">
      <v>1</v>
    </nc>
  </rcc>
  <rcc rId="11763" sId="3" numFmtId="4">
    <nc r="E137">
      <v>10</v>
    </nc>
  </rcc>
  <rcc rId="11764" sId="3" numFmtId="4">
    <nc r="F137">
      <v>1</v>
    </nc>
  </rcc>
  <rcc rId="11765" sId="3" numFmtId="4">
    <nc r="G137">
      <v>10</v>
    </nc>
  </rcc>
  <rcc rId="11766" sId="3" numFmtId="4">
    <oc r="D127">
      <v>1</v>
    </oc>
    <nc r="D127">
      <v>2</v>
    </nc>
  </rcc>
  <rcc rId="11767" sId="3">
    <oc r="E127">
      <f>70</f>
    </oc>
    <nc r="E127">
      <f>70+45</f>
    </nc>
  </rcc>
  <rcc rId="11768" sId="3" numFmtId="4">
    <oc r="F127">
      <v>1</v>
    </oc>
    <nc r="F127">
      <v>2</v>
    </nc>
  </rcc>
  <rcc rId="11769" sId="3" numFmtId="4">
    <oc r="G127">
      <v>70</v>
    </oc>
    <nc r="G127">
      <v>115</v>
    </nc>
  </rcc>
  <rcc rId="11770" sId="3" numFmtId="4">
    <nc r="F128">
      <v>1</v>
    </nc>
  </rcc>
  <rcc rId="11771" sId="3">
    <nc r="G128">
      <f>160</f>
    </nc>
  </rcc>
  <rcc rId="11772" sId="3" numFmtId="4">
    <nc r="D148">
      <v>1</v>
    </nc>
  </rcc>
  <rcc rId="11773" sId="3" numFmtId="4">
    <nc r="E148">
      <v>10</v>
    </nc>
  </rcc>
  <rcc rId="11774" sId="3" numFmtId="4">
    <nc r="F148">
      <v>1</v>
    </nc>
  </rcc>
  <rcc rId="11775" sId="3" numFmtId="4">
    <nc r="G148">
      <v>10</v>
    </nc>
  </rcc>
  <rcc rId="11776" sId="4" numFmtId="4">
    <oc r="D45">
      <v>2</v>
    </oc>
    <nc r="D45">
      <v>5</v>
    </nc>
  </rcc>
  <rcc rId="11777" sId="4">
    <oc r="E45">
      <f>15+10</f>
    </oc>
    <nc r="E45">
      <f>15+10+10+13+6</f>
    </nc>
  </rcc>
  <rcc rId="11778" sId="4" numFmtId="4">
    <oc r="F45">
      <v>2</v>
    </oc>
    <nc r="F45">
      <v>5</v>
    </nc>
  </rcc>
  <rcc rId="11779" sId="4" numFmtId="4">
    <oc r="G45">
      <f>15+10</f>
    </oc>
    <nc r="G45">
      <v>54</v>
    </nc>
  </rcc>
  <rcc rId="11780" sId="4" numFmtId="4">
    <nc r="D168">
      <v>1</v>
    </nc>
  </rcc>
  <rcc rId="11781" sId="4" numFmtId="4">
    <nc r="E168">
      <v>6</v>
    </nc>
  </rcc>
  <rcc rId="11782" sId="4" numFmtId="4">
    <nc r="F168">
      <v>1</v>
    </nc>
  </rcc>
  <rcc rId="11783" sId="4" numFmtId="4">
    <nc r="G168">
      <v>6</v>
    </nc>
  </rcc>
  <rcc rId="11784" sId="4" numFmtId="4">
    <oc r="D141">
      <v>1</v>
    </oc>
    <nc r="D141">
      <v>2</v>
    </nc>
  </rcc>
  <rcc rId="11785" sId="4" numFmtId="4">
    <oc r="E141">
      <v>12</v>
    </oc>
    <nc r="E141">
      <f>12+3</f>
    </nc>
  </rcc>
  <rcc rId="11786" sId="4" numFmtId="4">
    <oc r="F141">
      <v>1</v>
    </oc>
    <nc r="F141">
      <v>2</v>
    </nc>
  </rcc>
  <rcc rId="11787" sId="4" numFmtId="4">
    <oc r="G141">
      <v>12</v>
    </oc>
    <nc r="G141">
      <v>15</v>
    </nc>
  </rcc>
  <rcc rId="11788" sId="4" numFmtId="4">
    <oc r="D109">
      <v>7</v>
    </oc>
    <nc r="D109">
      <v>8</v>
    </nc>
  </rcc>
  <rcc rId="11789" sId="4">
    <oc r="E109">
      <f>50+10+5+5+5+10+5</f>
    </oc>
    <nc r="E109">
      <f>50+10+5+5+5+10+5+10</f>
    </nc>
  </rcc>
  <rcc rId="11790" sId="4" numFmtId="4">
    <oc r="F109">
      <v>6</v>
    </oc>
    <nc r="F109">
      <v>8</v>
    </nc>
  </rcc>
  <rcc rId="11791" sId="4" numFmtId="4">
    <oc r="G109">
      <f>50+10+5+5+10+5</f>
    </oc>
    <nc r="G109">
      <v>100</v>
    </nc>
  </rcc>
  <rcc rId="11792" sId="3" numFmtId="4">
    <oc r="D118">
      <v>5</v>
    </oc>
    <nc r="D118">
      <v>9</v>
    </nc>
  </rcc>
  <rcc rId="11793" sId="3">
    <oc r="E118">
      <f>360+15+320+20+155</f>
    </oc>
    <nc r="E118">
      <f>360+15+320+20+155+360+80+60+15</f>
    </nc>
  </rcc>
  <rcc rId="11794" sId="3" numFmtId="4">
    <oc r="F118">
      <v>5</v>
    </oc>
    <nc r="F118">
      <v>9</v>
    </nc>
  </rcc>
  <rcc rId="11795" sId="3" numFmtId="4">
    <oc r="G118">
      <f>360+15+320+20+155</f>
    </oc>
    <nc r="G118">
      <v>1385</v>
    </nc>
  </rcc>
  <rcc rId="11796" sId="3" numFmtId="4">
    <nc r="D51">
      <v>1</v>
    </nc>
  </rcc>
  <rcc rId="11797" sId="3" numFmtId="4">
    <nc r="F51">
      <v>1</v>
    </nc>
  </rcc>
  <rcc rId="11798" sId="3" numFmtId="4">
    <oc r="D58">
      <v>2</v>
    </oc>
    <nc r="D58">
      <v>3</v>
    </nc>
  </rcc>
  <rcc rId="11799" sId="3">
    <oc r="E58">
      <f>160+80</f>
    </oc>
    <nc r="E58">
      <f>160+80+240</f>
    </nc>
  </rcc>
  <rcc rId="11800" sId="3" numFmtId="4">
    <oc r="F58">
      <v>2</v>
    </oc>
    <nc r="F58">
      <v>3</v>
    </nc>
  </rcc>
  <rcc rId="11801" sId="3" numFmtId="4">
    <oc r="G58">
      <f>160+80</f>
    </oc>
    <nc r="G58">
      <v>480</v>
    </nc>
  </rcc>
  <rcc rId="11802" sId="3" numFmtId="4">
    <oc r="D119">
      <v>1</v>
    </oc>
    <nc r="D119">
      <v>3</v>
    </nc>
  </rcc>
  <rcc rId="11803" sId="3">
    <oc r="E119">
      <v>15</v>
    </oc>
    <nc r="E119">
      <f>15+250+670</f>
    </nc>
  </rcc>
  <rcc rId="11804" sId="3" numFmtId="4">
    <oc r="F119">
      <v>1</v>
    </oc>
    <nc r="F119">
      <v>3</v>
    </nc>
  </rcc>
  <rcc rId="11805" sId="3" numFmtId="4">
    <oc r="G119">
      <v>15</v>
    </oc>
    <nc r="G119">
      <v>935</v>
    </nc>
  </rcc>
  <rcc rId="11806" sId="3" numFmtId="4">
    <oc r="D198">
      <v>2</v>
    </oc>
    <nc r="D198">
      <v>3</v>
    </nc>
  </rcc>
  <rcc rId="11807" sId="3">
    <oc r="E198">
      <f>40+15</f>
    </oc>
    <nc r="E198">
      <f>40+15+15</f>
    </nc>
  </rcc>
  <rcc rId="11808" sId="3" numFmtId="4">
    <oc r="F198">
      <v>2</v>
    </oc>
    <nc r="F198">
      <v>3</v>
    </nc>
  </rcc>
  <rcc rId="11809" sId="3" numFmtId="4">
    <oc r="G198">
      <f>40+15</f>
    </oc>
    <nc r="G198">
      <v>70</v>
    </nc>
  </rcc>
  <rcc rId="11810" sId="4">
    <oc r="D33">
      <v>12</v>
    </oc>
    <nc r="D33">
      <v>14</v>
    </nc>
  </rcc>
  <rcc rId="11811" sId="4">
    <oc r="E33">
      <f>5.5+15+6+4+10+10+6+6+15+10+8+5</f>
    </oc>
    <nc r="E33">
      <f>5.5+15+6+4+10+10+6+6+15+10+8+5+6+5</f>
    </nc>
  </rcc>
  <rcc rId="11812" sId="4">
    <oc r="F33">
      <v>12</v>
    </oc>
    <nc r="F33">
      <v>14</v>
    </nc>
  </rcc>
  <rcc rId="11813" sId="4">
    <oc r="G33">
      <f>5.5+15+6+4+10+10+6+6+15+10+8+5</f>
    </oc>
    <nc r="G33">
      <v>111.5</v>
    </nc>
  </rcc>
  <rcc rId="11814" sId="4" numFmtId="4">
    <nc r="D89">
      <v>1</v>
    </nc>
  </rcc>
  <rcc rId="11815" sId="4" numFmtId="4">
    <nc r="E89">
      <v>10</v>
    </nc>
  </rcc>
  <rcc rId="11816" sId="4" numFmtId="4">
    <nc r="F89">
      <v>1</v>
    </nc>
  </rcc>
  <rcc rId="11817" sId="4" numFmtId="4">
    <nc r="G89">
      <v>10</v>
    </nc>
  </rcc>
  <rcc rId="11818" sId="4" numFmtId="4">
    <oc r="D210">
      <v>1</v>
    </oc>
    <nc r="D210">
      <v>2</v>
    </nc>
  </rcc>
  <rcc rId="11819" sId="4" numFmtId="4">
    <oc r="E210">
      <v>13</v>
    </oc>
    <nc r="E210">
      <f>13+15</f>
    </nc>
  </rcc>
  <rcc rId="11820" sId="4" numFmtId="4">
    <oc r="F210">
      <v>1</v>
    </oc>
    <nc r="F210">
      <v>2</v>
    </nc>
  </rcc>
  <rcc rId="11821" sId="4" numFmtId="4">
    <oc r="G210">
      <v>13</v>
    </oc>
    <nc r="G210">
      <v>28</v>
    </nc>
  </rcc>
  <rcc rId="11822" sId="4" numFmtId="4">
    <oc r="D65">
      <v>7</v>
    </oc>
    <nc r="D65">
      <v>12</v>
    </nc>
  </rcc>
  <rcc rId="11823" sId="4">
    <oc r="E65">
      <f>15+15+5+15+15+8+15</f>
    </oc>
    <nc r="E65">
      <f>15+15+5+15+15+8+15+15+15+15+4.5+15</f>
    </nc>
  </rcc>
  <rcc rId="11824" sId="4" numFmtId="4">
    <oc r="F65">
      <v>7</v>
    </oc>
    <nc r="F65">
      <v>12</v>
    </nc>
  </rcc>
  <rcc rId="11825" sId="4" numFmtId="4">
    <oc r="G65">
      <f>15+15+5+15+15+8+15</f>
    </oc>
    <nc r="G65">
      <v>152.5</v>
    </nc>
  </rcc>
  <rcc rId="11826" sId="4" numFmtId="4">
    <oc r="D29">
      <v>4</v>
    </oc>
    <nc r="D29">
      <v>7</v>
    </nc>
  </rcc>
  <rcc rId="11827" sId="4">
    <oc r="E29">
      <f>10+8+8+5</f>
    </oc>
    <nc r="E29">
      <f>10+8+8+5+8+10+5</f>
    </nc>
  </rcc>
  <rcc rId="11828" sId="4" numFmtId="4">
    <oc r="F29">
      <v>4</v>
    </oc>
    <nc r="F29">
      <v>7</v>
    </nc>
  </rcc>
  <rcc rId="11829" sId="4" numFmtId="4">
    <oc r="G29">
      <f>10+8+8+5</f>
    </oc>
    <nc r="G29">
      <v>54</v>
    </nc>
  </rcc>
  <rcc rId="11830" sId="4" numFmtId="4">
    <oc r="D30">
      <v>2</v>
    </oc>
    <nc r="D30">
      <v>3</v>
    </nc>
  </rcc>
  <rcc rId="11831" sId="4">
    <oc r="E30">
      <f>8+8</f>
    </oc>
    <nc r="E30">
      <f>8+8+8</f>
    </nc>
  </rcc>
  <rcc rId="11832" sId="4" numFmtId="4">
    <oc r="F30">
      <v>2</v>
    </oc>
    <nc r="F30">
      <v>3</v>
    </nc>
  </rcc>
  <rcc rId="11833" sId="4" numFmtId="4">
    <oc r="G30">
      <f>8+8</f>
    </oc>
    <nc r="G30">
      <v>24</v>
    </nc>
  </rcc>
  <rcc rId="11834" sId="3" numFmtId="4">
    <nc r="D78">
      <v>2</v>
    </nc>
  </rcc>
  <rcc rId="11835" sId="3" numFmtId="4">
    <nc r="E78">
      <f>15+5</f>
    </nc>
  </rcc>
  <rcc rId="11836" sId="3" numFmtId="4">
    <nc r="F78">
      <v>2</v>
    </nc>
  </rcc>
  <rcc rId="11837" sId="3" numFmtId="4">
    <nc r="G78">
      <v>20</v>
    </nc>
  </rcc>
  <rcc rId="11838" sId="3">
    <oc r="D36">
      <v>2</v>
    </oc>
    <nc r="D36">
      <v>4</v>
    </nc>
  </rcc>
  <rcc rId="11839" sId="3">
    <oc r="E36">
      <f>150+18</f>
    </oc>
    <nc r="E36">
      <f>150+18+160+90</f>
    </nc>
  </rcc>
  <rcc rId="11840" sId="3">
    <oc r="F36">
      <v>2</v>
    </oc>
    <nc r="F36">
      <v>4</v>
    </nc>
  </rcc>
  <rcc rId="11841" sId="3">
    <oc r="G36">
      <f>150+18</f>
    </oc>
    <nc r="G36">
      <v>418</v>
    </nc>
  </rcc>
  <rcc rId="11842" sId="4" numFmtId="4">
    <nc r="D147">
      <v>2</v>
    </nc>
  </rcc>
  <rcc rId="11843" sId="4" numFmtId="4">
    <nc r="E147">
      <f>3+3</f>
    </nc>
  </rcc>
  <rcc rId="11844" sId="4">
    <nc r="F147">
      <v>2</v>
    </nc>
  </rcc>
  <rcc rId="11845" sId="4">
    <nc r="G147">
      <v>6</v>
    </nc>
  </rcc>
  <rcc rId="11846" sId="4" numFmtId="4">
    <oc r="D91">
      <v>3</v>
    </oc>
    <nc r="D91">
      <v>5</v>
    </nc>
  </rcc>
  <rcc rId="11847" sId="4">
    <oc r="E91">
      <f>10+12+8</f>
    </oc>
    <nc r="E91">
      <f>10+12+8+40+5</f>
    </nc>
  </rcc>
  <rcc rId="11848" sId="4" numFmtId="4">
    <oc r="F91">
      <v>3</v>
    </oc>
    <nc r="F91">
      <v>5</v>
    </nc>
  </rcc>
  <rcc rId="11849" sId="4" numFmtId="4">
    <oc r="G91">
      <f>10+12+8</f>
    </oc>
    <nc r="G91">
      <v>75</v>
    </nc>
  </rcc>
  <rcc rId="11850" sId="4" numFmtId="4">
    <oc r="D172">
      <v>2</v>
    </oc>
    <nc r="D172">
      <v>5</v>
    </nc>
  </rcc>
  <rcc rId="11851" sId="4">
    <oc r="E172">
      <f>5+5</f>
    </oc>
    <nc r="E172">
      <f>5+5+5+3+3</f>
    </nc>
  </rcc>
  <rcc rId="11852" sId="4" numFmtId="4">
    <oc r="F172">
      <v>2</v>
    </oc>
    <nc r="F172">
      <v>5</v>
    </nc>
  </rcc>
  <rcc rId="11853" sId="4" numFmtId="4">
    <oc r="G172">
      <f>5+5</f>
    </oc>
    <nc r="G172">
      <v>21</v>
    </nc>
  </rcc>
  <rcc rId="11854" sId="4" numFmtId="4">
    <oc r="D97">
      <v>1</v>
    </oc>
    <nc r="D97">
      <v>2</v>
    </nc>
  </rcc>
  <rcc rId="11855" sId="4">
    <oc r="E97">
      <f>6</f>
    </oc>
    <nc r="E97">
      <f>6+7</f>
    </nc>
  </rcc>
  <rcc rId="11856" sId="4" numFmtId="4">
    <oc r="F97">
      <v>1</v>
    </oc>
    <nc r="F97">
      <v>2</v>
    </nc>
  </rcc>
  <rcc rId="11857" sId="4" numFmtId="4">
    <oc r="G97">
      <f>6</f>
    </oc>
    <nc r="G97">
      <v>13</v>
    </nc>
  </rcc>
  <rcc rId="11858" sId="4">
    <oc r="D148">
      <v>3</v>
    </oc>
    <nc r="D148">
      <v>6</v>
    </nc>
  </rcc>
  <rcc rId="11859" sId="4">
    <oc r="E148">
      <f>14.5+5+13</f>
    </oc>
    <nc r="E148">
      <f>14.5+5+13+10+5+10</f>
    </nc>
  </rcc>
  <rcc rId="11860" sId="4">
    <oc r="F148">
      <v>3</v>
    </oc>
    <nc r="F148">
      <v>6</v>
    </nc>
  </rcc>
  <rcc rId="11861" sId="4">
    <oc r="G148">
      <f>14.5+5+13</f>
    </oc>
    <nc r="G148">
      <v>57.5</v>
    </nc>
  </rcc>
  <rcc rId="11862" sId="4" numFmtId="4">
    <oc r="D208">
      <v>2</v>
    </oc>
    <nc r="D208">
      <v>3</v>
    </nc>
  </rcc>
  <rcc rId="11863" sId="4">
    <oc r="E208">
      <f>5+5</f>
    </oc>
    <nc r="E208">
      <f>5+5+5</f>
    </nc>
  </rcc>
  <rcc rId="11864" sId="4" numFmtId="4">
    <oc r="F208">
      <v>2</v>
    </oc>
    <nc r="F208">
      <v>3</v>
    </nc>
  </rcc>
  <rcc rId="11865" sId="4" numFmtId="4">
    <oc r="G208">
      <f>5+5</f>
    </oc>
    <nc r="G208">
      <v>15</v>
    </nc>
  </rcc>
  <rcc rId="11866" sId="4" numFmtId="4">
    <oc r="D66">
      <v>4</v>
    </oc>
    <nc r="D66">
      <v>6</v>
    </nc>
  </rcc>
  <rcc rId="11867" sId="4">
    <oc r="E66">
      <f>5+350+5+30</f>
    </oc>
    <nc r="E66">
      <f>5+350+5+30+5+4.5</f>
    </nc>
  </rcc>
  <rcc rId="11868" sId="4" numFmtId="4">
    <oc r="F66">
      <v>4</v>
    </oc>
    <nc r="F66">
      <v>6</v>
    </nc>
  </rcc>
  <rcc rId="11869" sId="4" numFmtId="4">
    <oc r="G66">
      <f>5+350+5+30</f>
    </oc>
    <nc r="G66">
      <v>399.5</v>
    </nc>
  </rcc>
  <rcc rId="11870" sId="4" numFmtId="4">
    <nc r="D75">
      <v>1</v>
    </nc>
  </rcc>
  <rcc rId="11871" sId="4" numFmtId="4">
    <nc r="E75">
      <v>5</v>
    </nc>
  </rcc>
  <rcc rId="11872" sId="4" numFmtId="4">
    <nc r="F75">
      <v>1</v>
    </nc>
  </rcc>
  <rcc rId="11873" sId="4" numFmtId="4">
    <nc r="G75">
      <v>5</v>
    </nc>
  </rcc>
  <rcc rId="11874" sId="1">
    <oc r="B256" t="inlineStr">
      <is>
        <t>дошел№260</t>
      </is>
    </oc>
    <nc r="B256" t="inlineStr">
      <is>
        <t>дошел№396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2051" sId="4" numFmtId="4">
    <oc r="D75">
      <v>2</v>
    </oc>
    <nc r="D75">
      <v>3</v>
    </nc>
  </rcc>
  <rcc rId="12052" sId="4">
    <oc r="E75">
      <f>5+10</f>
    </oc>
    <nc r="E75">
      <f>5+10+7</f>
    </nc>
  </rcc>
  <rcc rId="12053" sId="4" numFmtId="4">
    <oc r="F75">
      <v>2</v>
    </oc>
    <nc r="F75">
      <v>3</v>
    </nc>
  </rcc>
  <rcc rId="12054" sId="4">
    <oc r="G75">
      <f>5+10</f>
    </oc>
    <nc r="G75">
      <f>5+10+7</f>
    </nc>
  </rcc>
  <rcc rId="12055" sId="4" numFmtId="4">
    <nc r="D76">
      <v>1</v>
    </nc>
  </rcc>
  <rcc rId="12056" sId="4" numFmtId="4">
    <nc r="E76">
      <v>3.5</v>
    </nc>
  </rcc>
  <rcc rId="12057" sId="4" numFmtId="4">
    <nc r="F76">
      <v>1</v>
    </nc>
  </rcc>
  <rcc rId="12058" sId="4" numFmtId="4">
    <nc r="G76">
      <v>3.5</v>
    </nc>
  </rcc>
  <rcc rId="12059" sId="4" numFmtId="4">
    <oc r="D167">
      <v>2</v>
    </oc>
    <nc r="D167">
      <v>3</v>
    </nc>
  </rcc>
  <rcc rId="12060" sId="4">
    <oc r="E167">
      <f>5+15</f>
    </oc>
    <nc r="E167">
      <f>5+15+8</f>
    </nc>
  </rcc>
  <rcc rId="12061" sId="4" numFmtId="4">
    <oc r="F167">
      <v>2</v>
    </oc>
    <nc r="F167">
      <v>3</v>
    </nc>
  </rcc>
  <rcc rId="12062" sId="4">
    <oc r="G167">
      <f>5+15</f>
    </oc>
    <nc r="G167">
      <f>5+15+8</f>
    </nc>
  </rcc>
  <rcc rId="12063" sId="4" numFmtId="4">
    <oc r="D109">
      <v>8</v>
    </oc>
    <nc r="D109">
      <v>11</v>
    </nc>
  </rcc>
  <rcc rId="12064" sId="4">
    <oc r="E109">
      <f>50+10+5+5+5+10+5+10</f>
    </oc>
    <nc r="E109">
      <f>50+10+5+5+5+10+5+10+13+5+7</f>
    </nc>
  </rcc>
  <rcc rId="12065" sId="4" numFmtId="4">
    <oc r="F109">
      <v>8</v>
    </oc>
    <nc r="F109">
      <v>11</v>
    </nc>
  </rcc>
  <rcc rId="12066" sId="4" numFmtId="4">
    <oc r="G109">
      <v>100</v>
    </oc>
    <nc r="G109">
      <f>50+10+5+5+5+10+5+10+13+5+7</f>
    </nc>
  </rcc>
  <rcc rId="12067" sId="4" numFmtId="4">
    <oc r="D108">
      <v>1</v>
    </oc>
    <nc r="D108">
      <v>2</v>
    </nc>
  </rcc>
  <rcc rId="12068" sId="4" numFmtId="4">
    <oc r="E108">
      <v>10</v>
    </oc>
    <nc r="E108">
      <f>10+5</f>
    </nc>
  </rcc>
  <rcc rId="12069" sId="4" numFmtId="4">
    <oc r="F108">
      <v>1</v>
    </oc>
    <nc r="F108">
      <v>2</v>
    </nc>
  </rcc>
  <rcc rId="12070" sId="4" numFmtId="4">
    <oc r="G108">
      <v>10</v>
    </oc>
    <nc r="G108">
      <f>10+5</f>
    </nc>
  </rcc>
  <rcc rId="12071" sId="4" numFmtId="4">
    <oc r="D36">
      <v>10</v>
    </oc>
    <nc r="D36">
      <v>19</v>
    </nc>
  </rcc>
  <rcc rId="12072" sId="4">
    <oc r="E36">
      <f>5+6+5+2+5+10+3+5+2+14</f>
    </oc>
    <nc r="E36">
      <f>5+6+5+2+5+10+3+5+2+14+5+6+2+6+5+3+2.5+10+1</f>
    </nc>
  </rcc>
  <rcc rId="12073" sId="4" numFmtId="4">
    <oc r="F36">
      <v>10</v>
    </oc>
    <nc r="F36">
      <v>19</v>
    </nc>
  </rcc>
  <rcc rId="12074" sId="4">
    <oc r="G36">
      <f>5+6+5+2+5+10+3+5+2+14</f>
    </oc>
    <nc r="G36">
      <f>5+6+5+2+5+10+3+5+2+14+5+6+2+6+5+3+2.5+10+1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c rId="11471" sId="1">
    <oc r="B256" t="inlineStr">
      <is>
        <t>дошел№181</t>
      </is>
    </oc>
    <nc r="B256" t="inlineStr">
      <is>
        <t>дошел№260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cc rId="12017" sId="4" numFmtId="4">
    <oc r="D82">
      <v>1</v>
    </oc>
    <nc r="D82">
      <v>2</v>
    </nc>
  </rcc>
  <rcc rId="12018" sId="4" numFmtId="4">
    <oc r="E82">
      <v>5</v>
    </oc>
    <nc r="E82">
      <f>5+15</f>
    </nc>
  </rcc>
  <rcc rId="12019" sId="4" numFmtId="4">
    <oc r="F82">
      <v>1</v>
    </oc>
    <nc r="F82">
      <v>2</v>
    </nc>
  </rcc>
  <rcc rId="12020" sId="4" numFmtId="4">
    <oc r="G82">
      <v>5</v>
    </oc>
    <nc r="G82">
      <f>5+15</f>
    </nc>
  </rcc>
  <rcc rId="12021" sId="4" numFmtId="4">
    <oc r="D65">
      <v>14</v>
    </oc>
    <nc r="D65">
      <v>15</v>
    </nc>
  </rcc>
  <rcc rId="12022" sId="4">
    <oc r="E65">
      <f>15+15+5+15+15+8+15+15+15+15+4.5+15+10+15</f>
    </oc>
    <nc r="E65">
      <f>15+15+5+15+15+8+15+15+15+15+4.5+15+10+15+10</f>
    </nc>
  </rcc>
  <rcc rId="12023" sId="4" numFmtId="4">
    <oc r="F65">
      <v>14</v>
    </oc>
    <nc r="F65">
      <v>15</v>
    </nc>
  </rcc>
  <rcc rId="12024" sId="4">
    <oc r="G65">
      <f>15+15+5+15+15+8+15+15+15+15+4.5+15+10+15</f>
    </oc>
    <nc r="G65">
      <f>15+15+5+15+15+8+15+15+15+15+4.5+15+10+15+10</f>
    </nc>
  </rcc>
  <rcc rId="12025" sId="3" numFmtId="4">
    <oc r="D115">
      <v>2</v>
    </oc>
    <nc r="D115">
      <v>3</v>
    </nc>
  </rcc>
  <rcc rId="12026" sId="3">
    <oc r="E115">
      <f>30+160</f>
    </oc>
    <nc r="E115">
      <f>30+160+131</f>
    </nc>
  </rcc>
  <rcc rId="12027" sId="3" numFmtId="4">
    <oc r="F115">
      <v>2</v>
    </oc>
    <nc r="F115">
      <v>3</v>
    </nc>
  </rcc>
  <rcc rId="12028" sId="3">
    <oc r="G115">
      <f>30+160</f>
    </oc>
    <nc r="G115">
      <f>30+160+131</f>
    </nc>
  </rcc>
  <rcc rId="12029" sId="3" numFmtId="4">
    <nc r="D110">
      <v>1</v>
    </nc>
  </rcc>
  <rcc rId="12030" sId="3" numFmtId="4">
    <nc r="E110">
      <v>30</v>
    </nc>
  </rcc>
  <rcc rId="12031" sId="3" numFmtId="4">
    <nc r="F110">
      <v>1</v>
    </nc>
  </rcc>
  <rcc rId="12032" sId="3" numFmtId="4">
    <nc r="G110">
      <v>30</v>
    </nc>
  </rcc>
  <rcc rId="12033" sId="3" numFmtId="4">
    <oc r="D38">
      <v>1</v>
    </oc>
    <nc r="D38">
      <v>2</v>
    </nc>
  </rcc>
  <rcc rId="12034" sId="3" numFmtId="4">
    <oc r="E38">
      <v>15</v>
    </oc>
    <nc r="E38">
      <f>155+15</f>
    </nc>
  </rcc>
  <rcc rId="12035" sId="3" numFmtId="4">
    <oc r="F38">
      <v>1</v>
    </oc>
    <nc r="F38">
      <v>2</v>
    </nc>
  </rcc>
  <rcc rId="12036" sId="3" numFmtId="4">
    <oc r="G38">
      <v>15</v>
    </oc>
    <nc r="G38">
      <f>155+15</f>
    </nc>
  </rcc>
  <rcc rId="12037" sId="3" numFmtId="4">
    <nc r="D56">
      <v>1</v>
    </nc>
  </rcc>
  <rcc rId="12038" sId="3" numFmtId="4">
    <nc r="E56">
      <v>15</v>
    </nc>
  </rcc>
  <rcc rId="12039" sId="3" numFmtId="4">
    <nc r="F56">
      <v>1</v>
    </nc>
  </rcc>
  <rcc rId="12040" sId="3" numFmtId="4">
    <nc r="G56">
      <v>15</v>
    </nc>
  </rcc>
  <rcc rId="12041" sId="3" numFmtId="4">
    <nc r="D188">
      <v>1</v>
    </nc>
  </rcc>
  <rcc rId="12042" sId="3" numFmtId="4">
    <nc r="E188">
      <v>15</v>
    </nc>
  </rcc>
  <rcc rId="12043" sId="3" numFmtId="4">
    <nc r="F188">
      <v>1</v>
    </nc>
  </rcc>
  <rcc rId="12044" sId="3" numFmtId="4">
    <nc r="G188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c rId="11943" sId="4" numFmtId="4">
    <oc r="D37">
      <v>2</v>
    </oc>
    <nc r="D37">
      <v>3</v>
    </nc>
  </rcc>
  <rcc rId="11944" sId="4">
    <oc r="E37">
      <f>10+10</f>
    </oc>
    <nc r="E37">
      <f>10+10+15</f>
    </nc>
  </rcc>
  <rcc rId="11945" sId="4" numFmtId="4">
    <oc r="F37">
      <v>2</v>
    </oc>
    <nc r="F37">
      <v>3</v>
    </nc>
  </rcc>
  <rcc rId="11946" sId="4">
    <oc r="G37">
      <f>10+10</f>
    </oc>
    <nc r="G37">
      <f>10+10+15</f>
    </nc>
  </rcc>
  <rcc rId="11947" sId="3" numFmtId="4">
    <oc r="D179">
      <v>2</v>
    </oc>
    <nc r="D179">
      <v>4</v>
    </nc>
  </rcc>
  <rcc rId="11948" sId="3">
    <oc r="E179">
      <f>30+15</f>
    </oc>
    <nc r="E179">
      <f>30+15+100+100</f>
    </nc>
  </rcc>
  <rcc rId="11949" sId="3" numFmtId="4">
    <oc r="F179">
      <v>2</v>
    </oc>
    <nc r="F179">
      <v>4</v>
    </nc>
  </rcc>
  <rcc rId="11950" sId="3">
    <oc r="G179">
      <f>30+15</f>
    </oc>
    <nc r="G179">
      <f>30+15+100+100</f>
    </nc>
  </rcc>
  <rcc rId="11951" sId="3" numFmtId="4">
    <nc r="D165">
      <v>1</v>
    </nc>
  </rcc>
  <rcc rId="11952" sId="3" numFmtId="4">
    <nc r="E165">
      <v>10</v>
    </nc>
  </rcc>
  <rcc rId="11953" sId="3" numFmtId="4">
    <nc r="F165">
      <v>1</v>
    </nc>
  </rcc>
  <rcc rId="11954" sId="3" numFmtId="4">
    <nc r="G165">
      <v>10</v>
    </nc>
  </rcc>
  <rcc rId="11955" sId="3" numFmtId="4">
    <oc r="D32">
      <v>1</v>
    </oc>
    <nc r="D32">
      <v>2</v>
    </nc>
  </rcc>
  <rcc rId="11956" sId="3" numFmtId="4">
    <oc r="E32">
      <v>10</v>
    </oc>
    <nc r="E32">
      <f>10+100</f>
    </nc>
  </rcc>
  <rcc rId="11957" sId="3" numFmtId="4">
    <oc r="F32">
      <v>1</v>
    </oc>
    <nc r="F32">
      <v>2</v>
    </nc>
  </rcc>
  <rcc rId="11958" sId="3" numFmtId="4">
    <oc r="G32">
      <v>10</v>
    </oc>
    <nc r="G32">
      <f>10+100</f>
    </nc>
  </rcc>
  <rcc rId="11959" sId="3" numFmtId="4">
    <oc r="D198">
      <v>3</v>
    </oc>
    <nc r="D198">
      <v>4</v>
    </nc>
  </rcc>
  <rcc rId="11960" sId="3">
    <oc r="E198">
      <f>40+15+15</f>
    </oc>
    <nc r="E198">
      <f>40+15+15+200</f>
    </nc>
  </rcc>
  <rcc rId="11961" sId="3" numFmtId="4">
    <oc r="F198">
      <v>3</v>
    </oc>
    <nc r="F198">
      <v>4</v>
    </nc>
  </rcc>
  <rcc rId="11962" sId="3" numFmtId="4">
    <oc r="G198">
      <v>70</v>
    </oc>
    <nc r="G198">
      <f>40+15+15+200</f>
    </nc>
  </rcc>
  <rcc rId="11963" sId="3" numFmtId="4">
    <oc r="D118">
      <v>9</v>
    </oc>
    <nc r="D118">
      <v>10</v>
    </nc>
  </rcc>
  <rcc rId="11964" sId="3">
    <oc r="E118">
      <f>360+15+320+20+155+360+80+60+15</f>
    </oc>
    <nc r="E118">
      <f>360+15+320+20+155+360+80+60+15+54</f>
    </nc>
  </rcc>
  <rcc rId="11965" sId="3" numFmtId="4">
    <oc r="F118">
      <v>9</v>
    </oc>
    <nc r="F118">
      <v>10</v>
    </nc>
  </rcc>
  <rcc rId="11966" sId="3" numFmtId="4">
    <oc r="G118">
      <v>1385</v>
    </oc>
    <nc r="G118">
      <f>360+15+320+20+155+360+80+60+15+54</f>
    </nc>
  </rcc>
  <rcc rId="11967" sId="3" numFmtId="4">
    <nc r="D38">
      <v>1</v>
    </nc>
  </rcc>
  <rcc rId="11968" sId="3" numFmtId="4">
    <nc r="E38">
      <v>15</v>
    </nc>
  </rcc>
  <rcc rId="11969" sId="3" numFmtId="4">
    <nc r="F38">
      <v>1</v>
    </nc>
  </rcc>
  <rcc rId="11970" sId="3" numFmtId="4">
    <nc r="G38">
      <v>15</v>
    </nc>
  </rcc>
  <rcc rId="11971" sId="3" numFmtId="4">
    <nc r="D107">
      <v>1</v>
    </nc>
  </rcc>
  <rcc rId="11972" sId="3" numFmtId="4">
    <nc r="E107">
      <v>15</v>
    </nc>
  </rcc>
  <rcc rId="11973" sId="3" numFmtId="4">
    <nc r="F107">
      <v>1</v>
    </nc>
  </rcc>
  <rcc rId="11974" sId="3" numFmtId="4">
    <nc r="G107">
      <v>15</v>
    </nc>
  </rcc>
  <rcc rId="11975" sId="3" numFmtId="4">
    <nc r="D37">
      <v>1</v>
    </nc>
  </rcc>
  <rcc rId="11976" sId="3" numFmtId="4">
    <nc r="E37">
      <v>60</v>
    </nc>
  </rcc>
  <rcc rId="11977" sId="3" numFmtId="4">
    <nc r="F37">
      <v>1</v>
    </nc>
  </rcc>
  <rcc rId="11978" sId="3" numFmtId="4">
    <nc r="G37">
      <v>60</v>
    </nc>
  </rcc>
  <rcc rId="11979" sId="3" numFmtId="4">
    <nc r="D140">
      <v>1</v>
    </nc>
  </rcc>
  <rcc rId="11980" sId="3" numFmtId="4">
    <nc r="E140">
      <v>15</v>
    </nc>
  </rcc>
  <rcc rId="11981" sId="3" numFmtId="4">
    <nc r="F140">
      <v>1</v>
    </nc>
  </rcc>
  <rcc rId="11982" sId="3" numFmtId="4">
    <nc r="G140">
      <v>15</v>
    </nc>
  </rcc>
  <rcc rId="11983" sId="4" numFmtId="4">
    <oc r="D40">
      <v>3</v>
    </oc>
    <nc r="D40">
      <v>4</v>
    </nc>
  </rcc>
  <rcc rId="11984" sId="4">
    <oc r="E40">
      <f>10+10+5</f>
    </oc>
    <nc r="E40">
      <f>10+10+5+11</f>
    </nc>
  </rcc>
  <rcc rId="11985" sId="4" numFmtId="4">
    <oc r="F40">
      <v>3</v>
    </oc>
    <nc r="F40">
      <v>4</v>
    </nc>
  </rcc>
  <rcc rId="11986" sId="4">
    <oc r="G40">
      <f>10+10+5</f>
    </oc>
    <nc r="G40">
      <f>10+10+5+11</f>
    </nc>
  </rcc>
  <rcc rId="11987" sId="4">
    <oc r="D56">
      <v>1</v>
    </oc>
    <nc r="D56">
      <v>2</v>
    </nc>
  </rcc>
  <rcc rId="11988" sId="4">
    <oc r="E56">
      <f>5</f>
    </oc>
    <nc r="E56">
      <f>5+5</f>
    </nc>
  </rcc>
  <rcc rId="11989" sId="4" odxf="1" dxf="1">
    <oc r="F56">
      <v>1</v>
    </oc>
    <nc r="F56">
      <v>2</v>
    </nc>
    <odxf/>
    <ndxf/>
  </rcc>
  <rcc rId="11990" sId="4" odxf="1" dxf="1">
    <oc r="G56">
      <f>5</f>
    </oc>
    <nc r="G56">
      <f>5+5</f>
    </nc>
    <odxf/>
    <ndxf/>
  </rcc>
  <rcc rId="11991" sId="4" numFmtId="4">
    <nc r="D34">
      <v>2</v>
    </nc>
  </rcc>
  <rcc rId="11992" sId="4" numFmtId="4">
    <nc r="E34">
      <f>5+15</f>
    </nc>
  </rcc>
  <rcc rId="11993" sId="4" numFmtId="4">
    <nc r="F34">
      <v>2</v>
    </nc>
  </rcc>
  <rcc rId="11994" sId="4" numFmtId="4">
    <nc r="G34">
      <f>5+15</f>
    </nc>
  </rcc>
  <rcc rId="11995" sId="4" numFmtId="4">
    <oc r="D55">
      <v>5</v>
    </oc>
    <nc r="D55">
      <v>6</v>
    </nc>
  </rcc>
  <rcc rId="11996" sId="4">
    <oc r="E55">
      <f>10+10+6+14+14</f>
    </oc>
    <nc r="E55">
      <f>10+10+6+14+14+10</f>
    </nc>
  </rcc>
  <rcc rId="11997" sId="4" numFmtId="4">
    <oc r="F55">
      <v>5</v>
    </oc>
    <nc r="F55">
      <v>6</v>
    </nc>
  </rcc>
  <rcc rId="11998" sId="4" numFmtId="4">
    <oc r="G55">
      <v>54</v>
    </oc>
    <nc r="G55">
      <f>10+10+6+14+14+10</f>
    </nc>
  </rcc>
  <rcc rId="11999" sId="4" numFmtId="4">
    <oc r="D75">
      <v>1</v>
    </oc>
    <nc r="D75">
      <v>2</v>
    </nc>
  </rcc>
  <rcc rId="12000" sId="4" numFmtId="4">
    <oc r="E75">
      <v>5</v>
    </oc>
    <nc r="E75">
      <f>5+10</f>
    </nc>
  </rcc>
  <rcc rId="12001" sId="4" numFmtId="4">
    <oc r="F75">
      <v>1</v>
    </oc>
    <nc r="F75">
      <v>2</v>
    </nc>
  </rcc>
  <rcc rId="12002" sId="4" numFmtId="4">
    <oc r="G75">
      <v>5</v>
    </oc>
    <nc r="G75">
      <f>5+10</f>
    </nc>
  </rcc>
  <rcc rId="12003" sId="4" numFmtId="4">
    <oc r="D65">
      <v>12</v>
    </oc>
    <nc r="D65">
      <v>14</v>
    </nc>
  </rcc>
  <rcc rId="12004" sId="4">
    <oc r="E65">
      <f>15+15+5+15+15+8+15+15+15+15+4.5+15</f>
    </oc>
    <nc r="E65">
      <f>15+15+5+15+15+8+15+15+15+15+4.5+15+10+15</f>
    </nc>
  </rcc>
  <rcc rId="12005" sId="4" numFmtId="4">
    <oc r="F65">
      <v>12</v>
    </oc>
    <nc r="F65">
      <v>14</v>
    </nc>
  </rcc>
  <rcc rId="12006" sId="4">
    <oc r="G65">
      <v>152.5</v>
    </oc>
    <nc r="G65">
      <f>15+15+5+15+15+8+15+15+15+15+4.5+15+10+15</f>
    </nc>
  </rcc>
  <rcc rId="12007" sId="4" numFmtId="4">
    <oc r="D68">
      <v>3</v>
    </oc>
    <nc r="D68">
      <v>4</v>
    </nc>
  </rcc>
  <rcc rId="12008" sId="4">
    <oc r="E68">
      <f>15+5+5</f>
    </oc>
    <nc r="E68">
      <f>15+5+5+15</f>
    </nc>
  </rcc>
  <rcc rId="12009" sId="4" numFmtId="4">
    <oc r="F68">
      <v>3</v>
    </oc>
    <nc r="F68">
      <v>4</v>
    </nc>
  </rcc>
  <rcc rId="12010" sId="4" numFmtId="4">
    <oc r="G68">
      <v>25</v>
    </oc>
    <nc r="G68">
      <f>15+5+5+15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cc rId="11881" sId="4" numFmtId="4">
    <oc r="D176">
      <v>2</v>
    </oc>
    <nc r="D176">
      <v>3</v>
    </nc>
  </rcc>
  <rcc rId="11882" sId="4">
    <oc r="E176">
      <f>15+10</f>
    </oc>
    <nc r="E176">
      <f>15+10+15</f>
    </nc>
  </rcc>
  <rcc rId="11883" sId="4">
    <oc r="D33">
      <v>14</v>
    </oc>
    <nc r="D33">
      <v>15</v>
    </nc>
  </rcc>
  <rcc rId="11884" sId="4">
    <oc r="E33">
      <f>5.5+15+6+4+10+10+6+6+15+10+8+5+6+5</f>
    </oc>
    <nc r="E33">
      <f>5.5+15+6+4+10+10+6+6+15+10+8+5+6+5+4</f>
    </nc>
  </rcc>
  <rfmt sheetId="4" sqref="F33" start="0" length="0">
    <dxf/>
  </rfmt>
  <rfmt sheetId="4" sqref="G33" start="0" length="0">
    <dxf/>
  </rfmt>
  <rcc rId="11885" sId="4" numFmtId="4">
    <nc r="D82">
      <v>1</v>
    </nc>
  </rcc>
  <rcc rId="11886" sId="4" numFmtId="4">
    <nc r="E82">
      <v>5</v>
    </nc>
  </rcc>
  <rcc rId="11887" sId="4" numFmtId="4">
    <oc r="D133">
      <v>1</v>
    </oc>
    <nc r="D133">
      <v>2</v>
    </nc>
  </rcc>
  <rcc rId="11888" sId="4" numFmtId="4">
    <oc r="E133">
      <v>3</v>
    </oc>
    <nc r="E133">
      <f>3+10</f>
    </nc>
  </rcc>
  <rcc rId="11889" sId="4">
    <oc r="G33">
      <v>111.5</v>
    </oc>
    <nc r="G33">
      <f>5.5+15+6+4+10+10+6+6+15+10+8+5+6+5</f>
    </nc>
  </rcc>
  <rcc rId="11890" sId="4">
    <oc r="G176">
      <f>15+10</f>
    </oc>
    <nc r="G176">
      <f>15+10</f>
    </nc>
  </rcc>
  <rcc rId="11891" sId="3" numFmtId="4">
    <nc r="D30">
      <v>1</v>
    </nc>
  </rcc>
  <rcc rId="11892" sId="3" numFmtId="4">
    <nc r="E30">
      <v>4.4000000000000004</v>
    </nc>
  </rcc>
  <rcc rId="11893" sId="3" numFmtId="4">
    <nc r="D170">
      <v>1</v>
    </nc>
  </rcc>
  <rcc rId="11894" sId="3" numFmtId="4">
    <nc r="E170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0797" sId="4" numFmtId="4">
    <oc r="D109">
      <v>4</v>
    </oc>
    <nc r="D109">
      <v>5</v>
    </nc>
  </rcc>
  <rcc rId="10798" sId="4">
    <oc r="E109">
      <f>50+10+5+5</f>
    </oc>
    <nc r="E109">
      <f>50+10+5+5+5</f>
    </nc>
  </rcc>
  <rcc rId="10799" sId="4" numFmtId="4">
    <oc r="F109">
      <v>3</v>
    </oc>
    <nc r="F109">
      <v>4</v>
    </nc>
  </rcc>
  <rcc rId="10800" sId="4">
    <oc r="G109">
      <f>50+10+5</f>
    </oc>
    <nc r="G109">
      <f>50+10+5+5</f>
    </nc>
  </rcc>
  <rcc rId="10801" sId="4" numFmtId="4">
    <oc r="D110">
      <v>2</v>
    </oc>
    <nc r="D110">
      <v>3</v>
    </nc>
  </rcc>
  <rcc rId="10802" sId="4">
    <oc r="E110">
      <f>6+4</f>
    </oc>
    <nc r="E110">
      <f>6+4+4</f>
    </nc>
  </rcc>
  <rcc rId="10803" sId="4" numFmtId="4">
    <oc r="F110">
      <v>1</v>
    </oc>
    <nc r="F110">
      <v>2</v>
    </nc>
  </rcc>
  <rcc rId="10804" sId="4">
    <oc r="G110">
      <f>6</f>
    </oc>
    <nc r="G110">
      <f>6+4</f>
    </nc>
  </rcc>
  <rcc rId="10805" sId="4" numFmtId="4">
    <oc r="D124">
      <v>1</v>
    </oc>
    <nc r="D124">
      <v>2</v>
    </nc>
  </rcc>
  <rcc rId="10806" sId="4">
    <oc r="E124">
      <f>5</f>
    </oc>
    <nc r="E124">
      <f>5+5</f>
    </nc>
  </rcc>
  <rcc rId="10807" sId="4" numFmtId="4">
    <nc r="F124">
      <v>1</v>
    </nc>
  </rcc>
  <rcc rId="10808" sId="4">
    <nc r="G124">
      <f>5</f>
    </nc>
  </rcc>
  <rcc rId="10809" sId="4" numFmtId="4">
    <nc r="F140">
      <v>1</v>
    </nc>
  </rcc>
  <rcc rId="10810" sId="4">
    <nc r="G140">
      <f>8</f>
    </nc>
  </rcc>
  <rcc rId="10811" sId="4" numFmtId="4">
    <nc r="F122">
      <v>1</v>
    </nc>
  </rcc>
  <rcc rId="10812" sId="4">
    <nc r="G122">
      <f>2.5</f>
    </nc>
  </rcc>
  <rcc rId="10813" sId="4" numFmtId="4">
    <nc r="F209">
      <v>1</v>
    </nc>
  </rcc>
  <rcc rId="10814" sId="4">
    <nc r="G209">
      <f>7.5</f>
    </nc>
  </rcc>
  <rcc rId="10815" sId="3" numFmtId="4">
    <oc r="F35">
      <v>1</v>
    </oc>
    <nc r="F35">
      <v>2</v>
    </nc>
  </rcc>
  <rcc rId="10816" sId="3">
    <oc r="G35">
      <f>15</f>
    </oc>
    <nc r="G35">
      <f>15+100</f>
    </nc>
  </rcc>
  <rcc rId="10817" sId="4" numFmtId="4">
    <oc r="F31">
      <v>1</v>
    </oc>
    <nc r="F31">
      <v>2</v>
    </nc>
  </rcc>
  <rcc rId="10818" sId="4">
    <oc r="G31">
      <f>12</f>
    </oc>
    <nc r="G31">
      <f>12+30</f>
    </nc>
  </rcc>
  <rcc rId="10819" sId="4" numFmtId="4">
    <nc r="F145">
      <v>1</v>
    </nc>
  </rcc>
  <rcc rId="10820" sId="4">
    <nc r="G145">
      <f>2</f>
    </nc>
  </rcc>
  <rcc rId="10821" sId="4" numFmtId="4">
    <oc r="F40">
      <v>1</v>
    </oc>
    <nc r="F40">
      <v>2</v>
    </nc>
  </rcc>
  <rcc rId="10822" sId="4" numFmtId="4">
    <oc r="G40">
      <v>10</v>
    </oc>
    <nc r="G40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10829" sId="4">
    <nc r="F148">
      <v>1</v>
    </nc>
  </rcc>
  <rcc rId="10830" sId="4">
    <nc r="G148">
      <f>14.5</f>
    </nc>
  </rcc>
  <rcc rId="10831" sId="3" numFmtId="4">
    <nc r="D224">
      <v>1</v>
    </nc>
  </rcc>
  <rcc rId="10832" sId="3">
    <nc r="E224">
      <f>40</f>
    </nc>
  </rcc>
  <rcc rId="10833" sId="3" numFmtId="4">
    <nc r="F224">
      <v>1</v>
    </nc>
  </rcc>
  <rcc rId="10834" sId="3">
    <nc r="G224">
      <f>40</f>
    </nc>
  </rcc>
  <rcc rId="10835" sId="4" numFmtId="4">
    <nc r="F143">
      <v>1</v>
    </nc>
  </rcc>
  <rcc rId="10836" sId="4">
    <nc r="G143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12081" sId="4" numFmtId="4">
    <oc r="D37">
      <v>3</v>
    </oc>
    <nc r="D37">
      <v>5</v>
    </nc>
  </rcc>
  <rcc rId="12082" sId="4">
    <oc r="E37">
      <f>10+10+15</f>
    </oc>
    <nc r="E37">
      <f>10+10+15+6+2</f>
    </nc>
  </rcc>
  <rcc rId="12083" sId="4" numFmtId="4">
    <oc r="F37">
      <v>3</v>
    </oc>
    <nc r="F37">
      <v>5</v>
    </nc>
  </rcc>
  <rcc rId="12084" sId="4">
    <oc r="G37">
      <f>10+10+15</f>
    </oc>
    <nc r="G37">
      <f>10+10+15+6+2</f>
    </nc>
  </rcc>
  <rcc rId="12085" sId="4" numFmtId="4">
    <nc r="D154">
      <v>1</v>
    </nc>
  </rcc>
  <rcc rId="12086" sId="4" numFmtId="4">
    <nc r="E154">
      <v>10</v>
    </nc>
  </rcc>
  <rcc rId="12087" sId="4" numFmtId="4">
    <nc r="F154">
      <v>1</v>
    </nc>
  </rcc>
  <rcc rId="12088" sId="4" numFmtId="4">
    <nc r="G154">
      <v>10</v>
    </nc>
  </rcc>
  <rcc rId="12089" sId="4" numFmtId="4">
    <oc r="D182">
      <v>1</v>
    </oc>
    <nc r="D182">
      <v>4</v>
    </nc>
  </rcc>
  <rcc rId="12090" sId="4">
    <oc r="E182">
      <v>15</v>
    </oc>
    <nc r="E182">
      <f>15+4+10+8</f>
    </nc>
  </rcc>
  <rcc rId="12091" sId="4" numFmtId="4">
    <oc r="F182">
      <v>1</v>
    </oc>
    <nc r="F182">
      <v>4</v>
    </nc>
  </rcc>
  <rcc rId="12092" sId="4">
    <oc r="G182">
      <v>15</v>
    </oc>
    <nc r="G182">
      <f>15+4+10+8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c rId="12233" sId="3">
    <oc r="E41">
      <f>10+15+15</f>
    </oc>
    <nc r="E41">
      <f>10+15+15+20</f>
    </nc>
  </rcc>
  <rcc rId="12234" sId="3" numFmtId="4">
    <oc r="D41">
      <v>3</v>
    </oc>
    <nc r="D41">
      <v>4</v>
    </nc>
  </rcc>
  <rcc rId="12235" sId="3" numFmtId="4">
    <oc r="F41">
      <v>2</v>
    </oc>
    <nc r="F41">
      <v>4</v>
    </nc>
  </rcc>
  <rcc rId="12236" sId="3">
    <oc r="G41">
      <f>20+170</f>
    </oc>
    <nc r="G41">
      <f>10+15+15+20</f>
    </nc>
  </rcc>
  <rcc rId="12237" sId="3" numFmtId="4">
    <oc r="D224">
      <v>1</v>
    </oc>
    <nc r="D224">
      <v>6</v>
    </nc>
  </rcc>
  <rcc rId="12238" sId="3">
    <oc r="E224">
      <f>40</f>
    </oc>
    <nc r="E224">
      <f>40+4.4+4.4+4.4+4.4+4.4</f>
    </nc>
  </rcc>
  <rcc rId="12239" sId="3" numFmtId="4">
    <oc r="F224">
      <v>1</v>
    </oc>
    <nc r="F224">
      <v>6</v>
    </nc>
  </rcc>
  <rcc rId="12240" sId="3">
    <oc r="G224">
      <f>40</f>
    </oc>
    <nc r="G224">
      <f>40+4.4+4.4+4.4+4.4+4.4</f>
    </nc>
  </rcc>
  <rcc rId="12241" sId="3" numFmtId="4">
    <oc r="D218">
      <v>1</v>
    </oc>
    <nc r="D218">
      <v>2</v>
    </nc>
  </rcc>
  <rcc rId="12242" sId="3">
    <oc r="E218">
      <v>8</v>
    </oc>
    <nc r="E218">
      <f>8+4.4</f>
    </nc>
  </rcc>
  <rcc rId="12243" sId="3" numFmtId="4">
    <oc r="F218">
      <v>1</v>
    </oc>
    <nc r="F218">
      <v>2</v>
    </nc>
  </rcc>
  <rcc rId="12244" sId="3" numFmtId="4">
    <oc r="G218">
      <v>8</v>
    </oc>
    <nc r="G218">
      <f>8+4.4</f>
    </nc>
  </rcc>
  <rcc rId="12245" sId="4" numFmtId="4">
    <oc r="D38">
      <v>8</v>
    </oc>
    <nc r="D38">
      <v>9</v>
    </nc>
  </rcc>
  <rcc rId="12246" sId="4">
    <oc r="E38">
      <f>7+12+15+13+13+12+7+5</f>
    </oc>
    <nc r="E38">
      <f>7+12+15+13+13+12+7+5+35</f>
    </nc>
  </rcc>
  <rcc rId="12247" sId="4" numFmtId="4">
    <oc r="F38">
      <v>8</v>
    </oc>
    <nc r="F38">
      <v>9</v>
    </nc>
  </rcc>
  <rcc rId="12248" sId="4">
    <oc r="G38">
      <f>7+12+15+13+13+12+7+5</f>
    </oc>
    <nc r="G38">
      <f>7+12+15+13+13+12+7+5+35</f>
    </nc>
  </rcc>
  <rcc rId="12249" sId="4" numFmtId="4">
    <nc r="D28">
      <v>1</v>
    </nc>
  </rcc>
  <rcc rId="12250" sId="4" numFmtId="4">
    <nc r="E28">
      <v>4</v>
    </nc>
  </rcc>
  <rcc rId="12251" sId="4" numFmtId="4">
    <nc r="F28">
      <v>1</v>
    </nc>
  </rcc>
  <rcc rId="12252" sId="4" numFmtId="4">
    <nc r="G28">
      <v>4</v>
    </nc>
  </rcc>
  <rcc rId="12253" sId="4" numFmtId="4">
    <oc r="D64">
      <v>14</v>
    </oc>
    <nc r="D64">
      <v>15</v>
    </nc>
  </rcc>
  <rcc rId="12254" sId="4">
    <oc r="E64">
      <f>10+7+12+8+15+15+4+12+8+8+7+12+7+15</f>
    </oc>
    <nc r="E64">
      <f>10+7+12+8+15+15+4+12+8+8+7+12+7+15+6</f>
    </nc>
  </rcc>
  <rcc rId="12255" sId="4" numFmtId="4">
    <oc r="F64">
      <v>14</v>
    </oc>
    <nc r="F64">
      <v>15</v>
    </nc>
  </rcc>
  <rcc rId="12256" sId="4">
    <oc r="G64">
      <f>10+7+12+8+15+15+4+12+8+8+7+12+7+15</f>
    </oc>
    <nc r="G64">
      <f>10+7+12+8+15+15+4+12+8+8+7+12+7+15+6</f>
    </nc>
  </rcc>
  <rcc rId="12257" sId="4" numFmtId="4">
    <oc r="D34">
      <v>2</v>
    </oc>
    <nc r="D34">
      <v>4</v>
    </nc>
  </rcc>
  <rcc rId="12258" sId="4">
    <oc r="E34">
      <f>5+15</f>
    </oc>
    <nc r="E34">
      <f>5+15+3+8</f>
    </nc>
  </rcc>
  <rcc rId="12259" sId="4" numFmtId="4">
    <oc r="F34">
      <v>2</v>
    </oc>
    <nc r="F34">
      <v>4</v>
    </nc>
  </rcc>
  <rcc rId="12260" sId="4">
    <oc r="G34">
      <f>5+15</f>
    </oc>
    <nc r="G34">
      <f>5+15+3+8</f>
    </nc>
  </rcc>
  <rcc rId="12261" sId="4" numFmtId="4">
    <oc r="D72">
      <v>1</v>
    </oc>
    <nc r="D72">
      <v>3</v>
    </nc>
  </rcc>
  <rcc rId="12262" sId="4" numFmtId="4">
    <oc r="E72">
      <v>5</v>
    </oc>
    <nc r="E72">
      <f>5+10+10</f>
    </nc>
  </rcc>
  <rcc rId="12263" sId="4" numFmtId="4">
    <oc r="F72">
      <v>1</v>
    </oc>
    <nc r="F72">
      <v>3</v>
    </nc>
  </rcc>
  <rcc rId="12264" sId="4" numFmtId="4">
    <oc r="G72">
      <v>5</v>
    </oc>
    <nc r="G72">
      <f>5+10+10</f>
    </nc>
  </rcc>
  <rcc rId="12265" sId="3" numFmtId="4">
    <oc r="D198">
      <v>4</v>
    </oc>
    <nc r="D198">
      <v>5</v>
    </nc>
  </rcc>
  <rcc rId="12266" sId="3">
    <oc r="E198">
      <f>40+15+15+200</f>
    </oc>
    <nc r="E198">
      <f>40+15+15+200+60</f>
    </nc>
  </rcc>
  <rcc rId="12267" sId="3" numFmtId="4">
    <oc r="F198">
      <v>4</v>
    </oc>
    <nc r="F198">
      <v>5</v>
    </nc>
  </rcc>
  <rcc rId="12268" sId="3">
    <oc r="G198">
      <f>40+15+15+200</f>
    </oc>
    <nc r="G198">
      <f>40+15+15+200+60</f>
    </nc>
  </rcc>
  <rcc rId="12269" sId="3" numFmtId="4">
    <nc r="D40">
      <v>1</v>
    </nc>
  </rcc>
  <rcc rId="12270" sId="3" numFmtId="4">
    <nc r="E40">
      <v>60</v>
    </nc>
  </rcc>
  <rcc rId="12271" sId="3" numFmtId="4">
    <nc r="F40">
      <v>1</v>
    </nc>
  </rcc>
  <rcc rId="12272" sId="3" numFmtId="4">
    <nc r="G40">
      <v>60</v>
    </nc>
  </rcc>
  <rcc rId="12273" sId="3" numFmtId="4">
    <nc r="D39">
      <v>1</v>
    </nc>
  </rcc>
  <rcc rId="12274" sId="3" numFmtId="4">
    <nc r="E39">
      <v>14</v>
    </nc>
  </rcc>
  <rcc rId="12275" sId="3" numFmtId="4">
    <nc r="F39">
      <v>1</v>
    </nc>
  </rcc>
  <rcc rId="12276" sId="3" numFmtId="4">
    <nc r="G39">
      <v>14</v>
    </nc>
  </rcc>
  <rcc rId="12277" sId="4" numFmtId="4">
    <oc r="D36">
      <v>19</v>
    </oc>
    <nc r="D36">
      <v>29</v>
    </nc>
  </rcc>
  <rcc rId="12278" sId="4">
    <oc r="E36">
      <f>5+6+5+2+5+10+3+5+2+14+5+6+2+6+5+3+2.5+10+1</f>
    </oc>
    <nc r="E36">
      <f>5+6+5+2+5+10+3+5+2+14+5+6+2+6+5+3+2.5+10+1+2+3+2+1.5+14+2.5+2+3+3+5</f>
    </nc>
  </rcc>
  <rcc rId="12279" sId="4" numFmtId="4">
    <oc r="D37">
      <v>5</v>
    </oc>
    <nc r="D37">
      <v>9</v>
    </nc>
  </rcc>
  <rcc rId="12280" sId="4">
    <oc r="E37">
      <f>10+10+15+6+2</f>
    </oc>
    <nc r="E37">
      <f>10+10+15+6+2+4+3+2+2.5</f>
    </nc>
  </rcc>
  <rcc rId="12281" sId="4" numFmtId="4">
    <oc r="F36">
      <v>19</v>
    </oc>
    <nc r="F36">
      <v>29</v>
    </nc>
  </rcc>
  <rcc rId="12282" sId="4">
    <oc r="G36">
      <f>5+6+5+2+5+10+3+5+2+14+5+6+2+6+5+3+2.5+10+1</f>
    </oc>
    <nc r="G36">
      <f>5+6+5+2+5+10+3+5+2+14+5+6+2+6+5+3+2.5+10+1+2+3+2+1.5+14+2.5+2+3+3+5</f>
    </nc>
  </rcc>
  <rcc rId="12283" sId="4" numFmtId="4">
    <oc r="F37">
      <v>5</v>
    </oc>
    <nc r="F37">
      <v>9</v>
    </nc>
  </rcc>
  <rcc rId="12284" sId="4">
    <oc r="G37">
      <f>10+10+15+6+2</f>
    </oc>
    <nc r="G37">
      <f>10+10+15+6+2+4+3+2+2.5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2266" sId="1" numFmtId="4">
    <oc r="D113">
      <v>2</v>
    </oc>
    <nc r="D113">
      <v>1</v>
    </nc>
  </rcc>
  <rcc rId="2267" sId="1">
    <oc r="E113">
      <f>6+4</f>
    </oc>
    <nc r="E113">
      <f>6</f>
    </nc>
  </rcc>
  <rcc rId="2268" sId="1" numFmtId="4">
    <oc r="D127">
      <v>1</v>
    </oc>
    <nc r="D127"/>
  </rcc>
  <rcc rId="2269" sId="1">
    <oc r="E127">
      <f>5</f>
    </oc>
    <nc r="E127"/>
  </rcc>
  <rcc rId="2270" sId="1" numFmtId="4">
    <nc r="D143">
      <v>1</v>
    </nc>
  </rcc>
  <rcc rId="2271" sId="1">
    <nc r="E143">
      <f>8</f>
    </nc>
  </rcc>
  <rfmt sheetId="1" sqref="D143:E143">
    <dxf>
      <fill>
        <patternFill patternType="solid">
          <bgColor rgb="FFFFFF00"/>
        </patternFill>
      </fill>
    </dxf>
  </rfmt>
  <rfmt sheetId="1" sqref="D125:E125">
    <dxf>
      <fill>
        <patternFill patternType="solid">
          <bgColor rgb="FFFFFF00"/>
        </patternFill>
      </fill>
    </dxf>
  </rfmt>
  <rcc rId="2272" sId="1" numFmtId="4">
    <nc r="F124">
      <v>1</v>
    </nc>
  </rcc>
  <rcc rId="2273" sId="1">
    <nc r="G124">
      <f>200</f>
    </nc>
  </rcc>
  <rcc rId="2274" sId="1" numFmtId="4">
    <nc r="F132">
      <v>1</v>
    </nc>
  </rcc>
  <rcc rId="2275" sId="1">
    <nc r="G132">
      <f>12</f>
    </nc>
  </rcc>
  <rcc rId="2276" sId="1" numFmtId="4">
    <oc r="F118">
      <v>2</v>
    </oc>
    <nc r="F118">
      <v>4</v>
    </nc>
  </rcc>
  <rcc rId="2277" sId="1" numFmtId="4">
    <oc r="G118">
      <v>365</v>
    </oc>
    <nc r="G118">
      <f>360+5+15+320</f>
    </nc>
  </rcc>
  <rcc rId="2278" sId="1" numFmtId="4">
    <nc r="F26">
      <v>1</v>
    </nc>
  </rcc>
  <rcc rId="2279" sId="1">
    <nc r="G26">
      <f>80</f>
    </nc>
  </rcc>
  <rfmt sheetId="1" sqref="D151:E151">
    <dxf>
      <fill>
        <patternFill patternType="solid">
          <bgColor rgb="FFFFFF00"/>
        </patternFill>
      </fill>
    </dxf>
  </rfmt>
  <rfmt sheetId="1" sqref="D148:E148">
    <dxf>
      <fill>
        <patternFill patternType="solid">
          <bgColor rgb="FFFFFF00"/>
        </patternFill>
      </fill>
    </dxf>
  </rfmt>
  <rcc rId="2280" sId="1" numFmtId="4">
    <oc r="F34">
      <v>1</v>
    </oc>
    <nc r="F34">
      <v>2</v>
    </nc>
  </rcc>
  <rcc rId="2281" sId="1" numFmtId="4">
    <oc r="G34">
      <v>12</v>
    </oc>
    <nc r="G34">
      <f>12+20</f>
    </nc>
  </rcc>
  <rcc rId="2282" sId="1" numFmtId="4">
    <nc r="F35">
      <v>1</v>
    </nc>
  </rcc>
  <rcc rId="2283" sId="1">
    <nc r="G35">
      <f>15</f>
    </nc>
  </rcc>
  <rcc rId="2284" sId="1" numFmtId="4">
    <nc r="F112">
      <v>3</v>
    </nc>
  </rcc>
  <rcc rId="2285" sId="1">
    <nc r="G112">
      <f>50+10+5</f>
    </nc>
  </rcc>
  <rcc rId="2286" sId="1" numFmtId="4">
    <nc r="F32">
      <v>4</v>
    </nc>
  </rcc>
  <rcc rId="2287" sId="1">
    <nc r="G32">
      <f>10+8+8+60</f>
    </nc>
  </rcc>
  <rfmt sheetId="1" sqref="F36" start="0" length="0">
    <dxf/>
  </rfmt>
  <rcc rId="2288" sId="1">
    <nc r="F36">
      <v>8</v>
    </nc>
  </rcc>
  <rcc rId="2289" sId="1" odxf="1" dxf="1">
    <nc r="G36">
      <f>5.5+15+6+4+10+10+6+6</f>
    </nc>
    <odxf/>
    <ndxf/>
  </rcc>
  <rcc rId="2290" sId="1" numFmtId="4">
    <nc r="F40">
      <v>2</v>
    </nc>
  </rcc>
  <rcc rId="2291" sId="1">
    <nc r="G40">
      <f>10+10</f>
    </nc>
  </rcc>
  <rcc rId="2292" sId="1" numFmtId="4">
    <nc r="F41">
      <v>3</v>
    </nc>
  </rcc>
  <rcc rId="2293" sId="1">
    <nc r="G41">
      <f>7+12+15</f>
    </nc>
  </rcc>
  <rcc rId="2294" sId="1" numFmtId="4">
    <nc r="F45">
      <v>1</v>
    </nc>
  </rcc>
  <rcc rId="2295" sId="1">
    <nc r="G45">
      <f>12</f>
    </nc>
  </rcc>
  <rcc rId="2296" sId="1" numFmtId="4">
    <nc r="F48">
      <v>4</v>
    </nc>
  </rcc>
  <rcc rId="2297" sId="1">
    <nc r="G48">
      <f>170+15+10+10</f>
    </nc>
  </rcc>
  <rfmt sheetId="1" sqref="F49" start="0" length="0">
    <dxf/>
  </rfmt>
  <rfmt sheetId="1" sqref="G49" start="0" length="0">
    <dxf/>
  </rfmt>
  <rcc rId="2298" sId="1" numFmtId="4">
    <nc r="F50">
      <v>1</v>
    </nc>
  </rcc>
  <rcc rId="2299" sId="1">
    <nc r="G50">
      <f>162</f>
    </nc>
  </rcc>
  <rcc rId="2300" sId="1" numFmtId="4">
    <nc r="F56">
      <v>1</v>
    </nc>
  </rcc>
  <rcc rId="2301" sId="1">
    <nc r="G56">
      <f>10</f>
    </nc>
  </rcc>
  <rcc rId="2302" sId="1" numFmtId="4">
    <oc r="F58" t="inlineStr">
      <is>
        <t>1+</t>
      </is>
    </oc>
    <nc r="F58">
      <v>2</v>
    </nc>
  </rcc>
  <rcc rId="2303" sId="1">
    <oc r="G58" t="inlineStr">
      <is>
        <t>10+</t>
      </is>
    </oc>
    <nc r="G58">
      <f>10+10</f>
    </nc>
  </rcc>
  <rcc rId="2304" sId="1" odxf="1" dxf="1">
    <nc r="F59">
      <v>1</v>
    </nc>
    <odxf/>
    <ndxf/>
  </rcc>
  <rcc rId="2305" sId="1" odxf="1" dxf="1">
    <nc r="G59">
      <f>5</f>
    </nc>
    <odxf/>
    <ndxf/>
  </rcc>
  <rcc rId="2306" sId="1" numFmtId="4">
    <nc r="F76">
      <v>1</v>
    </nc>
  </rcc>
  <rcc rId="2307" sId="1">
    <nc r="G76">
      <f>6</f>
    </nc>
  </rcc>
  <rcc rId="2308" sId="1" numFmtId="4">
    <nc r="F82">
      <v>1</v>
    </nc>
  </rcc>
  <rcc rId="2309" sId="1">
    <nc r="G82">
      <f>8</f>
    </nc>
  </rcc>
  <rcc rId="2310" sId="1" numFmtId="4">
    <nc r="F84">
      <v>1</v>
    </nc>
  </rcc>
  <rcc rId="2311" sId="1">
    <nc r="G84">
      <f>100</f>
    </nc>
  </rcc>
  <rcc rId="2312" sId="1" numFmtId="4">
    <nc r="F86">
      <v>1</v>
    </nc>
  </rcc>
  <rcc rId="2313" sId="1">
    <nc r="G86">
      <f>4</f>
    </nc>
  </rcc>
  <rcc rId="2314" sId="1" numFmtId="4">
    <nc r="F100">
      <v>1</v>
    </nc>
  </rcc>
  <rcc rId="2315" sId="1">
    <nc r="G100">
      <f>6</f>
    </nc>
  </rcc>
  <rcc rId="2316" sId="1" numFmtId="4">
    <oc r="F105">
      <v>1</v>
    </oc>
    <nc r="F105">
      <v>3</v>
    </nc>
  </rcc>
  <rcc rId="2317" sId="1" numFmtId="4">
    <oc r="G105">
      <v>4</v>
    </oc>
    <nc r="G105">
      <f>4+5+130</f>
    </nc>
  </rcc>
  <rcc rId="2318" sId="1" numFmtId="4">
    <oc r="F106">
      <v>1</v>
    </oc>
    <nc r="F106">
      <v>5</v>
    </nc>
  </rcc>
  <rcc rId="2319" sId="1" numFmtId="4">
    <oc r="G106">
      <v>12</v>
    </oc>
    <nc r="G106">
      <f>12+12+5+8+50</f>
    </nc>
  </rcc>
  <rcc rId="2320" sId="1" numFmtId="4">
    <nc r="F109">
      <v>2</v>
    </nc>
  </rcc>
  <rcc rId="2321" sId="1">
    <nc r="G109">
      <f>45+10</f>
    </nc>
  </rcc>
  <rcc rId="2322" sId="1" numFmtId="4">
    <nc r="F110">
      <v>1</v>
    </nc>
  </rcc>
  <rcc rId="2323" sId="1">
    <nc r="G110">
      <f>7</f>
    </nc>
  </rcc>
  <rcc rId="2324" sId="1" numFmtId="4">
    <nc r="F113">
      <v>1</v>
    </nc>
  </rcc>
  <rcc rId="2325" sId="1">
    <nc r="G113">
      <f>6</f>
    </nc>
  </rcc>
  <rcc rId="2326" sId="1" numFmtId="4">
    <nc r="F126">
      <v>2</v>
    </nc>
  </rcc>
  <rcc rId="2327" sId="1">
    <nc r="G126">
      <f>8+10</f>
    </nc>
  </rcc>
  <rcc rId="2328" sId="1" numFmtId="4">
    <nc r="F156">
      <v>5</v>
    </nc>
  </rcc>
  <rcc rId="2329" sId="1">
    <nc r="G156">
      <f>5+4+10+5+5</f>
    </nc>
  </rcc>
  <rcc rId="2330" sId="1" numFmtId="4">
    <nc r="F168">
      <v>1</v>
    </nc>
  </rcc>
  <rcc rId="2331" sId="1">
    <nc r="G168">
      <f>120</f>
    </nc>
  </rcc>
  <rfmt sheetId="1" sqref="F174" start="0" length="0">
    <dxf/>
  </rfmt>
  <rfmt sheetId="1" sqref="G174" start="0" length="0">
    <dxf/>
  </rfmt>
  <rcc rId="2332" sId="1" numFmtId="4">
    <nc r="F175">
      <v>1</v>
    </nc>
  </rcc>
  <rcc rId="2333" sId="1">
    <nc r="G175">
      <f>5</f>
    </nc>
  </rcc>
  <rcc rId="2334" sId="1" numFmtId="4">
    <nc r="F179">
      <v>2</v>
    </nc>
  </rcc>
  <rcc rId="2335" sId="1">
    <nc r="G179">
      <f>15+30</f>
    </nc>
  </rcc>
  <rcc rId="2336" sId="1" numFmtId="4">
    <nc r="F180">
      <v>1</v>
    </nc>
  </rcc>
  <rcc rId="2337" sId="1">
    <nc r="G180">
      <f>8</f>
    </nc>
  </rcc>
  <rcc rId="2338" sId="1" numFmtId="4">
    <nc r="F183">
      <v>1</v>
    </nc>
  </rcc>
  <rcc rId="2339" sId="1">
    <nc r="G183">
      <f>15</f>
    </nc>
  </rcc>
  <rcc rId="2340" sId="1" numFmtId="4">
    <nc r="F210">
      <v>1</v>
    </nc>
  </rcc>
  <rcc rId="2341" sId="1">
    <nc r="G210">
      <f>5</f>
    </nc>
  </rcc>
  <rcc rId="2342" sId="1" numFmtId="4">
    <nc r="F212">
      <v>1</v>
    </nc>
  </rcc>
  <rcc rId="2343" sId="1">
    <nc r="G212">
      <f>7.5</f>
    </nc>
  </rcc>
  <rcc rId="2344" sId="1" numFmtId="4">
    <nc r="F216">
      <v>1</v>
    </nc>
  </rcc>
  <rcc rId="2345" sId="1">
    <nc r="G216">
      <f>20</f>
    </nc>
  </rcc>
  <rcc rId="2346" sId="1" numFmtId="4">
    <nc r="F226">
      <v>1</v>
    </nc>
  </rcc>
  <rcc rId="2347" sId="1">
    <nc r="G226">
      <f>10</f>
    </nc>
  </rcc>
  <rcc rId="2348" sId="1" numFmtId="4">
    <nc r="F242">
      <v>4</v>
    </nc>
  </rcc>
  <rcc rId="2349" sId="1">
    <nc r="G242">
      <f>15+15+15+10</f>
    </nc>
  </rcc>
  <rcc rId="2350" sId="1" numFmtId="4">
    <nc r="F245">
      <v>1</v>
    </nc>
  </rcc>
  <rcc rId="2351" sId="1">
    <nc r="G245">
      <f>8</f>
    </nc>
  </rcc>
  <rcc rId="2352" sId="1" numFmtId="4">
    <oc r="F108">
      <v>1</v>
    </oc>
    <nc r="F108">
      <v>3</v>
    </nc>
  </rcc>
  <rcc rId="2353" sId="1" numFmtId="4">
    <oc r="G108">
      <v>5</v>
    </oc>
    <nc r="G108">
      <f>5+70+5</f>
    </nc>
  </rcc>
  <rcc rId="2354" sId="1" numFmtId="4">
    <oc r="F67" t="inlineStr">
      <is>
        <t>1+</t>
      </is>
    </oc>
    <nc r="F67">
      <v>5</v>
    </nc>
  </rcc>
  <rcc rId="2355" sId="1">
    <oc r="G67" t="inlineStr">
      <is>
        <t>10+</t>
      </is>
    </oc>
    <nc r="G67">
      <f>10+7+12+8+15</f>
    </nc>
  </rcc>
  <rcc rId="2356" sId="1" numFmtId="4">
    <oc r="F68">
      <v>3</v>
    </oc>
    <nc r="F68">
      <v>4</v>
    </nc>
  </rcc>
  <rcc rId="2357" sId="1" numFmtId="4">
    <oc r="G68">
      <v>35</v>
    </oc>
    <nc r="G68">
      <f>15+15+5+15</f>
    </nc>
  </rcc>
  <rcc rId="2358" sId="1" numFmtId="4">
    <nc r="F69">
      <v>4</v>
    </nc>
  </rcc>
  <rcc rId="2359" sId="1">
    <nc r="G69">
      <f>5+350+5+30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is rId="2141" sheetId="5" name="[ЦП январь 2014  28 к Положению(КБФ).xlsx]Лист1" sheetPosition="0"/>
  <ris rId="2142" sheetId="6" name="[ЦП январь 2014  28 к Положению(КБФ).xlsx]Лист2" sheetPosition="5"/>
  <rcc rId="2143" sId="1" numFmtId="4">
    <nc r="G149">
      <v>5</v>
    </nc>
  </rcc>
  <rcc rId="2144" sId="1" numFmtId="4">
    <oc r="H149">
      <v>4</v>
    </oc>
    <nc r="H149"/>
  </rcc>
  <rcc rId="2145" sId="1" numFmtId="4">
    <nc r="D38">
      <v>1</v>
    </nc>
  </rcc>
  <rcc rId="2146" sId="1" numFmtId="4">
    <nc r="E38">
      <v>10</v>
    </nc>
  </rcc>
  <rcc rId="2147" sId="1" numFmtId="4">
    <nc r="F38">
      <v>1</v>
    </nc>
  </rcc>
  <rcc rId="2148" sId="1" numFmtId="4">
    <nc r="G38">
      <v>10</v>
    </nc>
  </rcc>
  <rcc rId="2149" sId="1" numFmtId="4">
    <nc r="F30">
      <v>1</v>
    </nc>
  </rcc>
  <rcc rId="2150" sId="1" numFmtId="4">
    <nc r="G30">
      <v>15</v>
    </nc>
  </rcc>
  <rcc rId="2151" sId="1" numFmtId="4">
    <nc r="F34">
      <v>1</v>
    </nc>
  </rcc>
  <rcc rId="2152" sId="1" numFmtId="4">
    <nc r="G34">
      <v>12</v>
    </nc>
  </rcc>
  <rcc rId="2153" sId="1" numFmtId="4">
    <oc r="F118" t="inlineStr">
      <is>
        <t>1+</t>
      </is>
    </oc>
    <nc r="F118">
      <v>2</v>
    </nc>
  </rcc>
  <rcc rId="2154" sId="1" numFmtId="4">
    <oc r="G118" t="inlineStr">
      <is>
        <t>360+</t>
      </is>
    </oc>
    <nc r="G118">
      <v>365</v>
    </nc>
  </rcc>
  <rcc rId="2155" sId="1" numFmtId="4">
    <nc r="F106">
      <v>1</v>
    </nc>
  </rcc>
  <rcc rId="2156" sId="1" numFmtId="4">
    <nc r="G106">
      <v>12</v>
    </nc>
  </rcc>
  <rcc rId="2157" sId="1" numFmtId="4">
    <nc r="F105">
      <v>1</v>
    </nc>
  </rcc>
  <rcc rId="2158" sId="1" numFmtId="4">
    <nc r="G105">
      <v>4</v>
    </nc>
  </rcc>
  <rcc rId="2159" sId="1" numFmtId="4">
    <nc r="D26">
      <v>1</v>
    </nc>
  </rcc>
  <rcc rId="2160" sId="1">
    <nc r="E26">
      <f>80</f>
    </nc>
  </rcc>
  <rcc rId="2161" sId="1" numFmtId="4">
    <nc r="D110">
      <v>1</v>
    </nc>
  </rcc>
  <rcc rId="2162" sId="1">
    <nc r="E110">
      <f>7</f>
    </nc>
  </rcc>
  <rcc rId="2163" sId="1" numFmtId="4">
    <nc r="D183">
      <v>1</v>
    </nc>
  </rcc>
  <rcc rId="2164" sId="1">
    <nc r="E183">
      <f>15</f>
    </nc>
  </rcc>
  <rcc rId="2165" sId="1" numFmtId="4">
    <nc r="D126">
      <v>2</v>
    </nc>
  </rcc>
  <rcc rId="2166" sId="1">
    <nc r="E126">
      <f>8+10</f>
    </nc>
  </rcc>
  <rcc rId="2167" sId="1" numFmtId="4">
    <nc r="D100">
      <v>1</v>
    </nc>
  </rcc>
  <rcc rId="2168" sId="1">
    <nc r="E100">
      <f>6</f>
    </nc>
  </rcc>
  <rcc rId="2169" sId="1" numFmtId="4">
    <nc r="D30">
      <v>2</v>
    </nc>
  </rcc>
  <rcc rId="2170" sId="1" numFmtId="4">
    <nc r="E30">
      <f>15+10</f>
    </nc>
  </rcc>
  <rcc rId="2171" sId="1" numFmtId="4">
    <oc r="D68" t="inlineStr">
      <is>
        <t>3+</t>
      </is>
    </oc>
    <nc r="D68">
      <v>4</v>
    </nc>
  </rcc>
  <rcc rId="2172" sId="1">
    <oc r="E68">
      <v>35</v>
    </oc>
    <nc r="E68">
      <f>15+15+5+15</f>
    </nc>
  </rcc>
  <rcc rId="2173" sId="1" numFmtId="4">
    <nc r="D210">
      <v>1</v>
    </nc>
  </rcc>
  <rcc rId="2174" sId="1">
    <nc r="E210">
      <f>5</f>
    </nc>
  </rcc>
  <rcc rId="2175" sId="1" numFmtId="4">
    <nc r="D82">
      <v>1</v>
    </nc>
  </rcc>
  <rcc rId="2176" sId="1">
    <nc r="E82">
      <f>8</f>
    </nc>
  </rcc>
  <rcc rId="2177" sId="1" numFmtId="4">
    <nc r="D132">
      <v>1</v>
    </nc>
  </rcc>
  <rcc rId="2178" sId="1">
    <nc r="E132">
      <f>12</f>
    </nc>
  </rcc>
  <rcc rId="2179" sId="1" numFmtId="4">
    <nc r="D41">
      <v>3</v>
    </nc>
  </rcc>
  <rcc rId="2180" sId="1">
    <nc r="E41">
      <f>7+12+15</f>
    </nc>
  </rcc>
  <rcc rId="2181" sId="1" numFmtId="4">
    <nc r="D175">
      <v>1</v>
    </nc>
  </rcc>
  <rcc rId="2182" sId="1">
    <nc r="E175">
      <f>5</f>
    </nc>
  </rcc>
  <rcc rId="2183" sId="1" numFmtId="4">
    <nc r="D242">
      <v>4</v>
    </nc>
  </rcc>
  <rcc rId="2184" sId="1">
    <nc r="E242">
      <f>15+15+15+10</f>
    </nc>
  </rcc>
  <rcc rId="2185" sId="1" numFmtId="4">
    <nc r="D226">
      <v>1</v>
    </nc>
  </rcc>
  <rcc rId="2186" sId="1">
    <nc r="E226">
      <f>10</f>
    </nc>
  </rcc>
  <rcc rId="2187" sId="1">
    <nc r="E40">
      <f>10+10</f>
    </nc>
  </rcc>
  <rcc rId="2188" sId="1" numFmtId="4">
    <nc r="D40">
      <v>2</v>
    </nc>
  </rcc>
  <rcc rId="2189" sId="1" numFmtId="4">
    <nc r="D216">
      <v>1</v>
    </nc>
  </rcc>
  <rcc rId="2190" sId="1">
    <nc r="E216">
      <f>20</f>
    </nc>
  </rcc>
  <rcc rId="2191" sId="1" numFmtId="4">
    <nc r="D105">
      <v>3</v>
    </nc>
  </rcc>
  <rcc rId="2192" sId="1">
    <nc r="E105">
      <f>4+5+130</f>
    </nc>
  </rcc>
  <rcc rId="2193" sId="1" numFmtId="4">
    <nc r="D106">
      <v>5</v>
    </nc>
  </rcc>
  <rcc rId="2194" sId="1">
    <nc r="E106">
      <f>12+12+5+8+50</f>
    </nc>
  </rcc>
  <rcc rId="2195" sId="1" numFmtId="4">
    <nc r="D124">
      <v>1</v>
    </nc>
  </rcc>
  <rcc rId="2196" sId="1">
    <nc r="E124">
      <f>200</f>
    </nc>
  </rcc>
  <rcc rId="2197" sId="1">
    <nc r="D59">
      <v>1</v>
    </nc>
  </rcc>
  <rcc rId="2198" sId="1">
    <nc r="E59">
      <f>5</f>
    </nc>
  </rcc>
  <rcc rId="2199" sId="1" numFmtId="4">
    <nc r="D156">
      <v>5</v>
    </nc>
  </rcc>
  <rcc rId="2200" sId="1">
    <nc r="E156">
      <f>5+4+10+5+5</f>
    </nc>
  </rcc>
  <rcc rId="2201" sId="1" numFmtId="4">
    <nc r="D84">
      <v>1</v>
    </nc>
  </rcc>
  <rcc rId="2202" sId="1">
    <nc r="E84">
      <f>100</f>
    </nc>
  </rcc>
  <rcc rId="2203" sId="1" numFmtId="4">
    <nc r="D50">
      <v>1</v>
    </nc>
  </rcc>
  <rcc rId="2204" sId="1">
    <nc r="E50">
      <f>162</f>
    </nc>
  </rcc>
  <rcc rId="2205" sId="1" numFmtId="4">
    <oc r="D58" t="inlineStr">
      <is>
        <t>1+</t>
      </is>
    </oc>
    <nc r="D58">
      <v>2</v>
    </nc>
  </rcc>
  <rcc rId="2206" sId="1">
    <oc r="E58" t="inlineStr">
      <is>
        <t>10+</t>
      </is>
    </oc>
    <nc r="E58">
      <f>10+10</f>
    </nc>
  </rcc>
  <rcc rId="2207" sId="1" numFmtId="4">
    <nc r="D180">
      <v>1</v>
    </nc>
  </rcc>
  <rcc rId="2208" sId="1">
    <nc r="E180">
      <f>8</f>
    </nc>
  </rcc>
  <rcc rId="2209" sId="1" numFmtId="4">
    <nc r="D45">
      <v>1</v>
    </nc>
  </rcc>
  <rcc rId="2210" sId="1">
    <nc r="E45">
      <f>12</f>
    </nc>
  </rcc>
  <rcc rId="2211" sId="1" numFmtId="4">
    <oc r="D67" t="inlineStr">
      <is>
        <t>1+</t>
      </is>
    </oc>
    <nc r="D67">
      <v>5</v>
    </nc>
  </rcc>
  <rcc rId="2212" sId="1">
    <oc r="E67" t="inlineStr">
      <is>
        <t>10+</t>
      </is>
    </oc>
    <nc r="E67">
      <f>10+7+12+8+15</f>
    </nc>
  </rcc>
  <rcc rId="2213" sId="1" numFmtId="4">
    <nc r="D109">
      <v>2</v>
    </nc>
  </rcc>
  <rcc rId="2214" sId="1">
    <nc r="E109">
      <f>45+10</f>
    </nc>
  </rcc>
  <rcc rId="2215" sId="1" numFmtId="4">
    <nc r="D179">
      <v>2</v>
    </nc>
  </rcc>
  <rcc rId="2216" sId="1">
    <nc r="E179">
      <f>15+30</f>
    </nc>
  </rcc>
  <rcc rId="2217" sId="1" numFmtId="4">
    <nc r="D86">
      <v>1</v>
    </nc>
  </rcc>
  <rcc rId="2218" sId="1">
    <nc r="E86">
      <f>4</f>
    </nc>
  </rcc>
  <rcc rId="2219" sId="1" numFmtId="4">
    <oc r="D108">
      <v>1</v>
    </oc>
    <nc r="D108">
      <v>3</v>
    </nc>
  </rcc>
  <rcc rId="2220" sId="1">
    <oc r="E108">
      <v>5</v>
    </oc>
    <nc r="E108">
      <f>5+70+5</f>
    </nc>
  </rcc>
  <rcc rId="2221" sId="1" numFmtId="4">
    <nc r="D168">
      <v>1</v>
    </nc>
  </rcc>
  <rcc rId="2222" sId="1">
    <nc r="E168">
      <f>120</f>
    </nc>
  </rcc>
  <rcc rId="2223" sId="1" numFmtId="4">
    <nc r="D245">
      <v>1</v>
    </nc>
  </rcc>
  <rcc rId="2224" sId="1">
    <nc r="E245">
      <f>8</f>
    </nc>
  </rcc>
  <rcc rId="2225" sId="1" numFmtId="4">
    <nc r="D56">
      <v>1</v>
    </nc>
  </rcc>
  <rcc rId="2226" sId="1">
    <nc r="E56">
      <f>10</f>
    </nc>
  </rcc>
  <rcc rId="2227" sId="1" numFmtId="4">
    <nc r="D48">
      <v>4</v>
    </nc>
  </rcc>
  <rcc rId="2228" sId="1">
    <nc r="E48">
      <f>170+15+10+10</f>
    </nc>
  </rcc>
  <rcc rId="2229" sId="1">
    <nc r="D36">
      <v>8</v>
    </nc>
  </rcc>
  <rcc rId="2230" sId="1">
    <nc r="E36">
      <f>5.5+15+6+4+10+10+6+6</f>
    </nc>
  </rcc>
  <rcc rId="2231" sId="1" numFmtId="4">
    <nc r="D32">
      <v>4</v>
    </nc>
  </rcc>
  <rcc rId="2232" sId="1">
    <nc r="E32">
      <f>10+8+8+60</f>
    </nc>
  </rcc>
  <rcc rId="2233" sId="1" numFmtId="4">
    <nc r="D76">
      <v>1</v>
    </nc>
  </rcc>
  <rcc rId="2234" sId="1">
    <nc r="E76">
      <f>6</f>
    </nc>
  </rcc>
  <rcc rId="2235" sId="1" numFmtId="4">
    <nc r="D69">
      <v>4</v>
    </nc>
  </rcc>
  <rcc rId="2236" sId="1">
    <nc r="E69">
      <f>5+350+5+30</f>
    </nc>
  </rcc>
  <rcc rId="2237" sId="1" numFmtId="4">
    <oc r="D118" t="inlineStr">
      <is>
        <t>1+</t>
      </is>
    </oc>
    <nc r="D118">
      <v>4</v>
    </nc>
  </rcc>
  <rcc rId="2238" sId="1">
    <oc r="E118" t="inlineStr">
      <is>
        <t>360+</t>
      </is>
    </oc>
    <nc r="E118">
      <f>360+5+15+320</f>
    </nc>
  </rcc>
  <rcc rId="2239" sId="1">
    <nc r="D151">
      <v>1</v>
    </nc>
  </rcc>
  <rcc rId="2240" sId="1">
    <nc r="E151">
      <f>14.5</f>
    </nc>
  </rcc>
  <rcc rId="2241" sId="1" numFmtId="4">
    <nc r="D148">
      <v>1</v>
    </nc>
  </rcc>
  <rcc rId="2242" sId="1" numFmtId="4">
    <nc r="D149">
      <v>1</v>
    </nc>
  </rcc>
  <rcc rId="2243" sId="1">
    <nc r="E148">
      <f>2</f>
    </nc>
  </rcc>
  <rcc rId="2244" sId="1">
    <nc r="E149">
      <f>5</f>
    </nc>
  </rcc>
  <rcc rId="2245" sId="1" numFmtId="4">
    <nc r="F149">
      <v>1</v>
    </nc>
  </rcc>
  <rcc rId="2246" sId="1" numFmtId="4">
    <oc r="D43">
      <v>1</v>
    </oc>
    <nc r="D43">
      <v>2</v>
    </nc>
  </rcc>
  <rcc rId="2247" sId="1" numFmtId="4">
    <oc r="E43">
      <v>10</v>
    </oc>
    <nc r="E43">
      <f>10+10</f>
    </nc>
  </rcc>
  <rcc rId="2248" sId="1" numFmtId="4">
    <nc r="D34">
      <v>3</v>
    </nc>
  </rcc>
  <rcc rId="2249" sId="1">
    <nc r="E34">
      <f>12+20+30</f>
    </nc>
  </rcc>
  <rcc rId="2250" sId="1" numFmtId="4">
    <nc r="D35">
      <v>2</v>
    </nc>
  </rcc>
  <rcc rId="2251" sId="1">
    <nc r="E35">
      <f>15+100</f>
    </nc>
  </rcc>
  <rcc rId="2252" sId="1" numFmtId="4">
    <nc r="D212">
      <v>1</v>
    </nc>
  </rcc>
  <rcc rId="2253" sId="1">
    <nc r="E212">
      <f>7.5</f>
    </nc>
  </rcc>
  <rcc rId="2254" sId="1" numFmtId="4">
    <nc r="D127">
      <v>1</v>
    </nc>
  </rcc>
  <rcc rId="2255" sId="1">
    <nc r="E127">
      <f>5</f>
    </nc>
  </rcc>
  <rcc rId="2256" sId="1" numFmtId="4">
    <nc r="D125">
      <v>1</v>
    </nc>
  </rcc>
  <rcc rId="2257" sId="1">
    <nc r="E125">
      <f>2.5</f>
    </nc>
  </rcc>
  <rcc rId="2258" sId="1" numFmtId="4">
    <nc r="D113">
      <v>2</v>
    </nc>
  </rcc>
  <rcc rId="2259" sId="1">
    <nc r="E113">
      <f>6+4</f>
    </nc>
  </rcc>
  <rcc rId="2260" sId="1">
    <nc r="E112">
      <f>50+10+5+5</f>
    </nc>
  </rcc>
  <rcc rId="2261" sId="1" numFmtId="4">
    <nc r="D112">
      <v>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533" sId="3" numFmtId="4">
    <oc r="D118">
      <v>2</v>
    </oc>
    <nc r="D118">
      <v>3</v>
    </nc>
  </rcc>
  <rcc rId="5534" sId="3">
    <oc r="E118">
      <f>360+320</f>
    </oc>
    <nc r="E118">
      <f>360+15+320</f>
    </nc>
  </rcc>
  <rcc rId="5535" sId="3" numFmtId="4">
    <oc r="F118">
      <v>2</v>
    </oc>
    <nc r="F118">
      <v>3</v>
    </nc>
  </rcc>
  <rcc rId="5536" sId="3">
    <oc r="G118">
      <f>360+320</f>
    </oc>
    <nc r="G118">
      <f>360+15+320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cc rId="10422" sId="3">
    <oc r="F246">
      <f>SUM(F206:F245)</f>
    </oc>
    <nc r="F246">
      <f>SUM(F206:F245)</f>
    </nc>
  </rcc>
  <rcc rId="10423" sId="3">
    <oc r="G246">
      <f>SUM(G206:G245)</f>
    </oc>
    <nc r="G246">
      <f>SUM(G206:G245)</f>
    </nc>
  </rcc>
  <rcc rId="10424" sId="3">
    <oc r="H246">
      <f>SUM(H206:H245)</f>
    </oc>
    <nc r="H246">
      <f>SUM(H206:H245)</f>
    </nc>
  </rcc>
  <rcc rId="10425" sId="3">
    <oc r="I246">
      <f>SUM(I206:I245)</f>
    </oc>
    <nc r="I246">
      <f>SUM(I206:I245)</f>
    </nc>
  </rcc>
  <rcc rId="10426" sId="3">
    <oc r="J246">
      <f>SUM(J206:J245)</f>
    </oc>
    <nc r="J246">
      <f>SUM(J206:J245)</f>
    </nc>
  </rcc>
  <rcc rId="10427" sId="3">
    <nc r="K246">
      <f>SUM(K206:K245)</f>
    </nc>
  </rcc>
  <rcc rId="10428" sId="3" odxf="1" dxf="1">
    <nc r="L246">
      <f>SUM(L206:L245)</f>
    </nc>
    <odxf>
      <numFmt numFmtId="0" formatCode="General"/>
    </odxf>
    <ndxf>
      <numFmt numFmtId="2" formatCode="0.00"/>
    </ndxf>
  </rcc>
  <rcc rId="10429" sId="3" odxf="1" dxf="1">
    <nc r="M246">
      <f>SUM(M206:M245)</f>
    </nc>
    <odxf>
      <numFmt numFmtId="0" formatCode="General"/>
    </odxf>
    <ndxf>
      <numFmt numFmtId="2" formatCode="0.00"/>
    </ndxf>
  </rcc>
  <rcc rId="10430" sId="3" odxf="1" dxf="1">
    <nc r="N246">
      <f>SUM(N206:N245)</f>
    </nc>
    <odxf>
      <numFmt numFmtId="0" formatCode="General"/>
    </odxf>
    <ndxf>
      <numFmt numFmtId="2" formatCode="0.00"/>
    </ndxf>
  </rcc>
  <rcc rId="10431" sId="3" odxf="1" dxf="1">
    <nc r="O246">
      <f>SUM(O206:O245)</f>
    </nc>
    <odxf>
      <numFmt numFmtId="0" formatCode="General"/>
    </odxf>
    <ndxf>
      <numFmt numFmtId="2" formatCode="0.00"/>
    </ndxf>
  </rcc>
  <rcc rId="10432" sId="3" odxf="1" dxf="1">
    <nc r="P246">
      <f>SUM(P206:P245)</f>
    </nc>
    <odxf>
      <numFmt numFmtId="0" formatCode="General"/>
    </odxf>
    <ndxf>
      <numFmt numFmtId="2" formatCode="0.00"/>
    </ndxf>
  </rcc>
  <rcc rId="10433" sId="3" odxf="1" dxf="1">
    <nc r="Q246">
      <f>SUM(Q206:Q245)</f>
    </nc>
    <odxf>
      <numFmt numFmtId="0" formatCode="General"/>
    </odxf>
    <ndxf>
      <numFmt numFmtId="2" formatCode="0.00"/>
    </ndxf>
  </rcc>
  <rcc rId="10434" sId="3">
    <oc r="F247">
      <f>SUM(F246+F204+F196+F186+F154+F103+F65)</f>
    </oc>
    <nc r="F247">
      <f>SUM(F246+F204+F196+F186+F154+F103+F65)</f>
    </nc>
  </rcc>
  <rcc rId="10435" sId="3">
    <oc r="G247">
      <f>SUM(G246+G204+G196+G186+G154+G103+G65)</f>
    </oc>
    <nc r="G247">
      <f>SUM(G246+G204+G196+G186+G154+G103+G65)</f>
    </nc>
  </rcc>
  <rcc rId="10436" sId="3">
    <oc r="H247">
      <f>SUM(H246+H204+H196+H186+H154+H103+H65)</f>
    </oc>
    <nc r="H247">
      <f>SUM(H246+H204+H196+H186+H154+H103+H65)</f>
    </nc>
  </rcc>
  <rcc rId="10437" sId="3">
    <oc r="I247">
      <f>SUM(I246+I204+I196+I186+I154+I103+I65)</f>
    </oc>
    <nc r="I247">
      <f>SUM(I246+I204+I196+I186+I154+I103+I65)</f>
    </nc>
  </rcc>
  <rcc rId="10438" sId="3">
    <oc r="J247">
      <f>SUM(J246+J204+J196+J186+J154+J103+J65)</f>
    </oc>
    <nc r="J247">
      <f>SUM(J246+J204+J196+J186+J154+J103+J65)</f>
    </nc>
  </rcc>
  <rcc rId="10439" sId="3">
    <oc r="K247">
      <f>K29+K36+K49+K59+K65+K139+K151+K162+K174+#REF!</f>
    </oc>
    <nc r="K247">
      <f>SUM(K246+K204+K196+K186+K154+K103+K65)</f>
    </nc>
  </rcc>
  <rcc rId="10440" sId="3" odxf="1" dxf="1">
    <oc r="L247">
      <f>L29+L36+L49+L59+L65+L139+L151+L162+L174+#REF!</f>
    </oc>
    <nc r="L247">
      <f>SUM(L246+L204+L196+L186+L154+L103+L65)</f>
    </nc>
    <odxf/>
    <ndxf/>
  </rcc>
  <rcc rId="10441" sId="3" odxf="1" dxf="1">
    <oc r="M247">
      <f>M29+M36+M49+M59+M65+M139+M151+M162+M174+#REF!</f>
    </oc>
    <nc r="M247">
      <f>SUM(M246+M204+M196+M186+M154+M103+M65)</f>
    </nc>
    <odxf/>
    <ndxf/>
  </rcc>
  <rcc rId="10442" sId="3" odxf="1" dxf="1">
    <oc r="N247">
      <f>N29+N36+N49+N59+N65+N139+N151+N162+N174+#REF!</f>
    </oc>
    <nc r="N247">
      <f>SUM(N246+N204+N196+N186+N154+N103+N65)</f>
    </nc>
    <odxf/>
    <ndxf/>
  </rcc>
  <rcc rId="10443" sId="3" odxf="1" dxf="1">
    <oc r="O247">
      <f>O29+O36+O49+O59+O65+O139+O151+O162+O174+#REF!</f>
    </oc>
    <nc r="O247">
      <f>SUM(O246+O204+O196+O186+O154+O103+O65)</f>
    </nc>
    <odxf/>
    <ndxf/>
  </rcc>
  <rcc rId="10444" sId="3" odxf="1" dxf="1">
    <oc r="P247">
      <f>P29+P36+P49+P59+P65+P139+P151+P162+P174+#REF!</f>
    </oc>
    <nc r="P247">
      <f>SUM(P246+P204+P196+P186+P154+P103+P65)</f>
    </nc>
    <odxf/>
    <ndxf/>
  </rcc>
  <rcc rId="10445" sId="3" odxf="1" dxf="1">
    <oc r="Q247">
      <f>Q29+Q36+Q49+Q59+Q65+Q139+Q151+Q162+Q174+#REF!</f>
    </oc>
    <nc r="Q247">
      <f>SUM(Q246+Q204+Q196+Q186+Q154+Q103+Q65)</f>
    </nc>
    <odxf/>
    <ndxf/>
  </rcc>
  <rcc rId="10446" sId="3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47" sId="3">
    <oc r="G248">
      <f>SUM(G247:G247)</f>
    </oc>
    <nc r="G248">
      <f>SUM(G247:G247)</f>
    </nc>
  </rcc>
  <rcc rId="10448" sId="3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49" sId="3">
    <oc r="I248">
      <f>SUM(I247:I247)</f>
    </oc>
    <nc r="I248">
      <f>SUM(I247:I247)</f>
    </nc>
  </rcc>
  <rcc rId="10450" sId="3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51" sId="3">
    <oc r="K248">
      <f>SUM(K247:K247)</f>
    </oc>
    <nc r="K248">
      <f>SUM(K247:K247)</f>
    </nc>
  </rcc>
  <rcc rId="10452" sId="3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3" sId="3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4" sId="3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5" sId="3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6" sId="3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7" sId="3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8" sId="4">
    <oc r="F246">
      <f>SUM(F206:F245)</f>
    </oc>
    <nc r="F246">
      <f>SUM(F206:F245)</f>
    </nc>
  </rcc>
  <rcc rId="10459" sId="4">
    <oc r="G246">
      <f>SUM(G206:G245)</f>
    </oc>
    <nc r="G246">
      <f>SUM(G206:G245)</f>
    </nc>
  </rcc>
  <rcc rId="10460" sId="4">
    <oc r="H246">
      <f>SUM(H206:H245)</f>
    </oc>
    <nc r="H246">
      <f>SUM(H206:H245)</f>
    </nc>
  </rcc>
  <rcc rId="10461" sId="4">
    <oc r="I246">
      <f>SUM(I206:I245)</f>
    </oc>
    <nc r="I246">
      <f>SUM(I206:I245)</f>
    </nc>
  </rcc>
  <rcc rId="10462" sId="4">
    <oc r="J246">
      <f>SUM(J206:J245)</f>
    </oc>
    <nc r="J246">
      <f>SUM(J206:J245)</f>
    </nc>
  </rcc>
  <rcc rId="10463" sId="4">
    <nc r="K246">
      <f>SUM(K206:K245)</f>
    </nc>
  </rcc>
  <rcc rId="10464" sId="4" odxf="1" dxf="1">
    <nc r="L246">
      <f>SUM(L206:L245)</f>
    </nc>
    <odxf>
      <numFmt numFmtId="0" formatCode="General"/>
    </odxf>
    <ndxf>
      <numFmt numFmtId="2" formatCode="0.00"/>
    </ndxf>
  </rcc>
  <rcc rId="10465" sId="4" odxf="1" dxf="1">
    <nc r="M246">
      <f>SUM(M206:M245)</f>
    </nc>
    <odxf>
      <numFmt numFmtId="0" formatCode="General"/>
    </odxf>
    <ndxf>
      <numFmt numFmtId="2" formatCode="0.00"/>
    </ndxf>
  </rcc>
  <rcc rId="10466" sId="4" odxf="1" dxf="1">
    <nc r="N246">
      <f>SUM(N206:N245)</f>
    </nc>
    <odxf>
      <numFmt numFmtId="0" formatCode="General"/>
    </odxf>
    <ndxf>
      <numFmt numFmtId="2" formatCode="0.00"/>
    </ndxf>
  </rcc>
  <rcc rId="10467" sId="4" odxf="1" dxf="1">
    <nc r="O246">
      <f>SUM(O206:O245)</f>
    </nc>
    <odxf>
      <numFmt numFmtId="0" formatCode="General"/>
    </odxf>
    <ndxf>
      <numFmt numFmtId="2" formatCode="0.00"/>
    </ndxf>
  </rcc>
  <rcc rId="10468" sId="4" odxf="1" dxf="1">
    <nc r="P246">
      <f>SUM(P206:P245)</f>
    </nc>
    <odxf>
      <numFmt numFmtId="0" formatCode="General"/>
    </odxf>
    <ndxf>
      <numFmt numFmtId="2" formatCode="0.00"/>
    </ndxf>
  </rcc>
  <rcc rId="10469" sId="4" odxf="1" dxf="1">
    <nc r="Q246">
      <f>SUM(Q206:Q245)</f>
    </nc>
    <odxf>
      <numFmt numFmtId="0" formatCode="General"/>
    </odxf>
    <ndxf>
      <numFmt numFmtId="2" formatCode="0.00"/>
    </ndxf>
  </rcc>
  <rcc rId="10470" sId="4">
    <oc r="F247">
      <f>SUM(F246+F204+F196+F186+F154+F103+F65)</f>
    </oc>
    <nc r="F247">
      <f>SUM(F246+F204+F196+F186+F154+F103+F65)</f>
    </nc>
  </rcc>
  <rcc rId="10471" sId="4">
    <oc r="G247">
      <f>SUM(G246+G204+G196+G186+G154+G103+G65)</f>
    </oc>
    <nc r="G247">
      <f>SUM(G246+G204+G196+G186+G154+G103+G65)</f>
    </nc>
  </rcc>
  <rcc rId="10472" sId="4">
    <oc r="H247">
      <f>SUM(H246+H204+H196+H186+H154+H103+H65)</f>
    </oc>
    <nc r="H247">
      <f>SUM(H246+H204+H196+H186+H154+H103+H65)</f>
    </nc>
  </rcc>
  <rcc rId="10473" sId="4">
    <oc r="I247">
      <f>SUM(I246+I204+I196+I186+I154+I103+I65)</f>
    </oc>
    <nc r="I247">
      <f>SUM(I246+I204+I196+I186+I154+I103+I65)</f>
    </nc>
  </rcc>
  <rcc rId="10474" sId="4">
    <oc r="J247">
      <f>SUM(J246+J204+J196+J186+J154+J103+J65)</f>
    </oc>
    <nc r="J247">
      <f>SUM(J246+J204+J196+J186+J154+J103+J65)</f>
    </nc>
  </rcc>
  <rcc rId="10475" sId="4">
    <oc r="K247">
      <f>K29+K36+K49+K59+K65+K139+K151+K162+K174+#REF!</f>
    </oc>
    <nc r="K247">
      <f>SUM(K246+K204+K196+K186+K154+K103+K65)</f>
    </nc>
  </rcc>
  <rcc rId="10476" sId="4" odxf="1" dxf="1">
    <oc r="L247">
      <f>L29+L36+L49+L59+L65+L139+L151+L162+L174+#REF!</f>
    </oc>
    <nc r="L247">
      <f>SUM(L246+L204+L196+L186+L154+L103+L65)</f>
    </nc>
    <odxf/>
    <ndxf/>
  </rcc>
  <rcc rId="10477" sId="4" odxf="1" dxf="1">
    <oc r="M247">
      <f>M29+M36+M49+M59+M65+M139+M151+M162+M174+#REF!</f>
    </oc>
    <nc r="M247">
      <f>SUM(M246+M204+M196+M186+M154+M103+M65)</f>
    </nc>
    <odxf/>
    <ndxf/>
  </rcc>
  <rcc rId="10478" sId="4" odxf="1" dxf="1">
    <oc r="N247">
      <f>N29+N36+N49+N59+N65+N139+N151+N162+N174+#REF!</f>
    </oc>
    <nc r="N247">
      <f>SUM(N246+N204+N196+N186+N154+N103+N65)</f>
    </nc>
    <odxf/>
    <ndxf/>
  </rcc>
  <rcc rId="10479" sId="4" odxf="1" dxf="1">
    <oc r="O247">
      <f>O29+O36+O49+O59+O65+O139+O151+O162+O174+#REF!</f>
    </oc>
    <nc r="O247">
      <f>SUM(O246+O204+O196+O186+O154+O103+O65)</f>
    </nc>
    <odxf/>
    <ndxf/>
  </rcc>
  <rcc rId="10480" sId="4" odxf="1" dxf="1">
    <oc r="P247">
      <f>P29+P36+P49+P59+P65+P139+P151+P162+P174+#REF!</f>
    </oc>
    <nc r="P247">
      <f>SUM(P246+P204+P196+P186+P154+P103+P65)</f>
    </nc>
    <odxf/>
    <ndxf/>
  </rcc>
  <rcc rId="10481" sId="4" odxf="1" dxf="1">
    <oc r="Q247">
      <f>Q29+Q36+Q49+Q59+Q65+Q139+Q151+Q162+Q174+#REF!</f>
    </oc>
    <nc r="Q247">
      <f>SUM(Q246+Q204+Q196+Q186+Q154+Q103+Q65)</f>
    </nc>
    <odxf/>
    <ndxf/>
  </rcc>
  <rcc rId="10482" sId="4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83" sId="4">
    <oc r="G248">
      <f>SUM(G247:G247)</f>
    </oc>
    <nc r="G248">
      <f>SUM(G247:G247)</f>
    </nc>
  </rcc>
  <rcc rId="10484" sId="4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85" sId="4">
    <oc r="I248">
      <f>SUM(I247:I247)</f>
    </oc>
    <nc r="I248">
      <f>SUM(I247:I247)</f>
    </nc>
  </rcc>
  <rcc rId="10486" sId="4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87" sId="4">
    <oc r="K248">
      <f>SUM(K247:K247)</f>
    </oc>
    <nc r="K248">
      <f>SUM(K247:K247)</f>
    </nc>
  </rcc>
  <rcc rId="10488" sId="4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89" sId="4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0" sId="4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1" sId="4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2" sId="4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3" sId="4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611.xml><?xml version="1.0" encoding="utf-8"?>
<revisions xmlns="http://schemas.openxmlformats.org/spreadsheetml/2006/main" xmlns:r="http://schemas.openxmlformats.org/officeDocument/2006/relationships">
  <rfmt sheetId="3" sqref="D140:F146">
    <dxf>
      <fill>
        <patternFill>
          <bgColor theme="0"/>
        </patternFill>
      </fill>
    </dxf>
  </rfmt>
  <rcc rId="5745" sId="3" numFmtId="4">
    <oc r="D143">
      <v>1</v>
    </oc>
    <nc r="D143"/>
  </rcc>
  <rcc rId="5746" sId="3">
    <oc r="E143">
      <f>8</f>
    </oc>
    <nc r="E143"/>
  </rcc>
  <rcc rId="5747" sId="3">
    <oc r="D151">
      <v>1</v>
    </oc>
    <nc r="D151"/>
  </rcc>
  <rcc rId="5748" sId="3">
    <oc r="E151">
      <f>14.5</f>
    </oc>
    <nc r="E151"/>
  </rcc>
  <rcc rId="5749" sId="3" numFmtId="4">
    <oc r="D148">
      <v>1</v>
    </oc>
    <nc r="D148"/>
  </rcc>
  <rcc rId="5750" sId="3">
    <oc r="E148">
      <f>2</f>
    </oc>
    <nc r="E148"/>
  </rcc>
  <rfmt sheetId="3" sqref="D146:F152">
    <dxf>
      <fill>
        <patternFill>
          <bgColor theme="0"/>
        </patternFill>
      </fill>
    </dxf>
  </rfmt>
  <rfmt sheetId="3" sqref="D165:H180">
    <dxf>
      <fill>
        <patternFill>
          <bgColor theme="0"/>
        </patternFill>
      </fill>
    </dxf>
  </rfmt>
  <rfmt sheetId="3" sqref="D125:E126">
    <dxf>
      <fill>
        <patternFill>
          <bgColor theme="0"/>
        </patternFill>
      </fill>
    </dxf>
  </rfmt>
  <rcc rId="5751" sId="3" numFmtId="4">
    <oc r="D125">
      <v>1</v>
    </oc>
    <nc r="D125"/>
  </rcc>
  <rcc rId="5752" sId="3">
    <oc r="E125">
      <f>2.5</f>
    </oc>
    <nc r="E125"/>
  </rcc>
  <rfmt sheetId="3" sqref="D117:G126">
    <dxf>
      <fill>
        <patternFill>
          <bgColor theme="0"/>
        </patternFill>
      </fill>
    </dxf>
  </rfmt>
  <rfmt sheetId="3" sqref="D105:G105">
    <dxf>
      <fill>
        <patternFill>
          <bgColor theme="0"/>
        </patternFill>
      </fill>
    </dxf>
  </rfmt>
  <rfmt sheetId="3" sqref="D79:G84">
    <dxf>
      <fill>
        <patternFill>
          <bgColor theme="0"/>
        </patternFill>
      </fill>
    </dxf>
  </rfmt>
  <rfmt sheetId="3" sqref="D45:H54">
    <dxf>
      <fill>
        <patternFill>
          <bgColor theme="0"/>
        </patternFill>
      </fill>
    </dxf>
  </rfmt>
  <rfmt sheetId="3" sqref="D32:G38">
    <dxf>
      <fill>
        <patternFill>
          <bgColor theme="0"/>
        </patternFill>
      </fill>
    </dxf>
  </rfmt>
  <rfmt sheetId="3" sqref="D24:G29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5773" sId="1">
    <nc r="D23">
      <f>'январь 2014г. по 6-10'!D23+'январь 2014г. по 0,4'!D23</f>
    </nc>
  </rcc>
  <rcc rId="5774" sId="1">
    <nc r="E23">
      <f>'январь 2014г. по 6-10'!E23+'январь 2014г. по 0,4'!E23</f>
    </nc>
  </rcc>
  <rcc rId="5775" sId="1">
    <nc r="D24">
      <f>'январь 2014г. по 6-10'!D24+'январь 2014г. по 0,4'!D24</f>
    </nc>
  </rcc>
  <rcc rId="5776" sId="1">
    <nc r="D25">
      <f>'январь 2014г. по 6-10'!D25+'январь 2014г. по 0,4'!D25</f>
    </nc>
  </rcc>
  <rcc rId="5777" sId="1" numFmtId="4">
    <oc r="D26">
      <v>1</v>
    </oc>
    <nc r="D26">
      <f>'январь 2014г. по 6-10'!D26+'январь 2014г. по 0,4'!D26</f>
    </nc>
  </rcc>
  <rcc rId="5778" sId="1">
    <nc r="E24">
      <f>'январь 2014г. по 6-10'!E24+'январь 2014г. по 0,4'!E24</f>
    </nc>
  </rcc>
  <rcc rId="5779" sId="1">
    <nc r="E25">
      <f>'январь 2014г. по 6-10'!E25+'январь 2014г. по 0,4'!E25</f>
    </nc>
  </rcc>
  <rcc rId="5780" sId="1">
    <oc r="E26">
      <f>80</f>
    </oc>
    <nc r="E26">
      <f>'январь 2014г. по 6-10'!E26+'январь 2014г. по 0,4'!E26</f>
    </nc>
  </rcc>
  <rcc rId="5781" sId="1">
    <nc r="F23">
      <f>'январь 2014г. по 6-10'!F23+'январь 2014г. по 0,4'!F23</f>
    </nc>
  </rcc>
  <rcc rId="5782" sId="1">
    <nc r="F24">
      <f>'январь 2014г. по 6-10'!F24+'январь 2014г. по 0,4'!F24</f>
    </nc>
  </rcc>
  <rcc rId="5783" sId="1">
    <nc r="F25">
      <f>'январь 2014г. по 6-10'!F25+'январь 2014г. по 0,4'!F25</f>
    </nc>
  </rcc>
  <rcc rId="5784" sId="1" numFmtId="4">
    <oc r="F26">
      <v>1</v>
    </oc>
    <nc r="F26">
      <f>'январь 2014г. по 6-10'!F26+'январь 2014г. по 0,4'!F26</f>
    </nc>
  </rcc>
  <rcc rId="5785" sId="1">
    <nc r="G23">
      <f>'январь 2014г. по 6-10'!G23+'январь 2014г. по 0,4'!G23</f>
    </nc>
  </rcc>
  <rcc rId="5786" sId="1">
    <nc r="G24">
      <f>'январь 2014г. по 6-10'!G24+'январь 2014г. по 0,4'!G24</f>
    </nc>
  </rcc>
  <rcc rId="5787" sId="1">
    <nc r="G25">
      <f>'январь 2014г. по 6-10'!G25+'январь 2014г. по 0,4'!G25</f>
    </nc>
  </rcc>
  <rcc rId="5788" sId="1">
    <oc r="G26">
      <f>80</f>
    </oc>
    <nc r="G26">
      <f>'январь 2014г. по 6-10'!G26+'январь 2014г. по 0,4'!G26</f>
    </nc>
  </rcc>
  <rcc rId="5789" sId="1">
    <nc r="D27">
      <f>'январь 2014г. по 6-10'!D27+'январь 2014г. по 0,4'!D27</f>
    </nc>
  </rcc>
  <rcc rId="5790" sId="1">
    <nc r="E27">
      <f>'январь 2014г. по 6-10'!E27+'январь 2014г. по 0,4'!E27</f>
    </nc>
  </rcc>
  <rcc rId="5791" sId="1">
    <nc r="F27">
      <f>'январь 2014г. по 6-10'!F27+'январь 2014г. по 0,4'!F27</f>
    </nc>
  </rcc>
  <rcc rId="5792" sId="1">
    <nc r="G27">
      <f>'январь 2014г. по 6-10'!G27+'январь 2014г. по 0,4'!G27</f>
    </nc>
  </rcc>
  <rcc rId="5793" sId="1">
    <nc r="D28">
      <f>'январь 2014г. по 6-10'!D28+'январь 2014г. по 0,4'!D28</f>
    </nc>
  </rcc>
  <rcc rId="5794" sId="1">
    <nc r="E28">
      <f>'январь 2014г. по 6-10'!E28+'январь 2014г. по 0,4'!E28</f>
    </nc>
  </rcc>
  <rcc rId="5795" sId="1">
    <nc r="F28">
      <f>'январь 2014г. по 6-10'!F28+'январь 2014г. по 0,4'!F28</f>
    </nc>
  </rcc>
  <rcc rId="5796" sId="1">
    <nc r="G28">
      <f>'январь 2014г. по 6-10'!G28+'январь 2014г. по 0,4'!G28</f>
    </nc>
  </rcc>
  <rcc rId="5797" sId="1" odxf="1" dxf="1">
    <nc r="D29">
      <f>'январь 2014г. по 6-10'!D29+'январь 2014г. по 0,4'!D29</f>
    </nc>
    <odxf>
      <numFmt numFmtId="0" formatCode="General"/>
    </odxf>
    <ndxf>
      <numFmt numFmtId="2" formatCode="0.00"/>
    </ndxf>
  </rcc>
  <rcc rId="5798" sId="1" odxf="1" dxf="1">
    <nc r="E29">
      <f>'январь 2014г. по 6-10'!E29+'январь 2014г. по 0,4'!E29</f>
    </nc>
    <odxf>
      <numFmt numFmtId="0" formatCode="General"/>
    </odxf>
    <ndxf>
      <numFmt numFmtId="2" formatCode="0.00"/>
    </ndxf>
  </rcc>
  <rcc rId="5799" sId="1" odxf="1" dxf="1">
    <nc r="F29">
      <f>'январь 2014г. по 6-10'!F29+'январь 2014г. по 0,4'!F29</f>
    </nc>
    <odxf>
      <numFmt numFmtId="0" formatCode="General"/>
    </odxf>
    <ndxf>
      <numFmt numFmtId="2" formatCode="0.00"/>
    </ndxf>
  </rcc>
  <rcc rId="5800" sId="1" odxf="1" dxf="1">
    <nc r="G29">
      <f>'январь 2014г. по 6-10'!G29+'январь 2014г. по 0,4'!G29</f>
    </nc>
    <odxf>
      <numFmt numFmtId="0" formatCode="General"/>
    </odxf>
    <ndxf>
      <numFmt numFmtId="2" formatCode="0.00"/>
    </ndxf>
  </rcc>
  <rcc rId="5801" sId="1" numFmtId="4">
    <oc r="D30">
      <v>2</v>
    </oc>
    <nc r="D30">
      <f>'январь 2014г. по 6-10'!D30+'январь 2014г. по 0,4'!D30</f>
    </nc>
  </rcc>
  <rcc rId="5802" sId="1">
    <oc r="E30">
      <f>15+10</f>
    </oc>
    <nc r="E30">
      <f>'январь 2014г. по 6-10'!E30+'январь 2014г. по 0,4'!E30</f>
    </nc>
  </rcc>
  <rcc rId="5803" sId="1" numFmtId="4">
    <oc r="F30">
      <v>2</v>
    </oc>
    <nc r="F30">
      <f>'январь 2014г. по 6-10'!F30+'январь 2014г. по 0,4'!F30</f>
    </nc>
  </rcc>
  <rcc rId="5804" sId="1">
    <oc r="G30">
      <f>15+10</f>
    </oc>
    <nc r="G30">
      <f>'январь 2014г. по 6-10'!G30+'январь 2014г. по 0,4'!G30</f>
    </nc>
  </rcc>
  <rcc rId="5805" sId="1">
    <nc r="D31">
      <f>'январь 2014г. по 6-10'!D31+'январь 2014г. по 0,4'!D31</f>
    </nc>
  </rcc>
  <rcc rId="5806" sId="1">
    <nc r="E31">
      <f>'январь 2014г. по 6-10'!E31+'январь 2014г. по 0,4'!E31</f>
    </nc>
  </rcc>
  <rcc rId="5807" sId="1">
    <nc r="F31">
      <f>'январь 2014г. по 6-10'!F31+'январь 2014г. по 0,4'!F31</f>
    </nc>
  </rcc>
  <rcc rId="5808" sId="1">
    <nc r="G31">
      <f>'январь 2014г. по 6-10'!G31+'январь 2014г. по 0,4'!G31</f>
    </nc>
  </rcc>
  <rcc rId="5809" sId="1" numFmtId="4">
    <oc r="D32">
      <v>3</v>
    </oc>
    <nc r="D32">
      <f>'январь 2014г. по 6-10'!D32+'январь 2014г. по 0,4'!D32</f>
    </nc>
  </rcc>
  <rcc rId="5810" sId="1">
    <oc r="E32">
      <f>10+8+8</f>
    </oc>
    <nc r="E32">
      <f>'январь 2014г. по 6-10'!E32+'январь 2014г. по 0,4'!E32</f>
    </nc>
  </rcc>
  <rcc rId="5811" sId="1" numFmtId="4">
    <oc r="F32">
      <v>4</v>
    </oc>
    <nc r="F32">
      <f>'январь 2014г. по 6-10'!F32+'январь 2014г. по 0,4'!F32</f>
    </nc>
  </rcc>
  <rcc rId="5812" sId="1">
    <oc r="G32">
      <f>10+8+8</f>
    </oc>
    <nc r="G32">
      <f>'январь 2014г. по 6-10'!G32+'январь 2014г. по 0,4'!G32</f>
    </nc>
  </rcc>
  <rcc rId="5813" sId="1" numFmtId="4">
    <oc r="D33">
      <v>1</v>
    </oc>
    <nc r="D33">
      <f>'январь 2014г. по 6-10'!D33+'январь 2014г. по 0,4'!D33</f>
    </nc>
  </rcc>
  <rcc rId="5814" sId="1" numFmtId="4">
    <oc r="E33">
      <v>60</v>
    </oc>
    <nc r="E33">
      <f>'январь 2014г. по 6-10'!E33+'январь 2014г. по 0,4'!E33</f>
    </nc>
  </rcc>
  <rcc rId="5815" sId="1" numFmtId="4">
    <oc r="F33">
      <v>1</v>
    </oc>
    <nc r="F33">
      <f>'январь 2014г. по 6-10'!F33+'январь 2014г. по 0,4'!F33</f>
    </nc>
  </rcc>
  <rcc rId="5816" sId="1" numFmtId="4">
    <oc r="G33">
      <v>60</v>
    </oc>
    <nc r="G33">
      <f>'январь 2014г. по 6-10'!G33+'январь 2014г. по 0,4'!G33</f>
    </nc>
  </rcc>
  <rcc rId="5817" sId="1" numFmtId="4">
    <oc r="D34">
      <v>3</v>
    </oc>
    <nc r="D34">
      <f>'январь 2014г. по 6-10'!D34+'январь 2014г. по 0,4'!D34</f>
    </nc>
  </rcc>
  <rcc rId="5818" sId="1">
    <oc r="E34">
      <f>12+20+30</f>
    </oc>
    <nc r="E34">
      <f>'январь 2014г. по 6-10'!E34+'январь 2014г. по 0,4'!E34</f>
    </nc>
  </rcc>
  <rcc rId="5819" sId="1" numFmtId="4">
    <oc r="F34">
      <v>2</v>
    </oc>
    <nc r="F34">
      <f>'январь 2014г. по 6-10'!F34+'январь 2014г. по 0,4'!F34</f>
    </nc>
  </rcc>
  <rcc rId="5820" sId="1">
    <oc r="G34">
      <f>12+20</f>
    </oc>
    <nc r="G34">
      <f>'январь 2014г. по 6-10'!G34+'январь 2014г. по 0,4'!G34</f>
    </nc>
  </rcc>
  <rcc rId="5821" sId="1" numFmtId="4">
    <oc r="D35">
      <v>2</v>
    </oc>
    <nc r="D35">
      <f>'январь 2014г. по 6-10'!D35+'январь 2014г. по 0,4'!D35</f>
    </nc>
  </rcc>
  <rcc rId="5822" sId="1">
    <oc r="E35">
      <f>15+100</f>
    </oc>
    <nc r="E35">
      <f>'январь 2014г. по 6-10'!E35+'январь 2014г. по 0,4'!E35</f>
    </nc>
  </rcc>
  <rcc rId="5823" sId="1" numFmtId="4">
    <oc r="F35">
      <v>1</v>
    </oc>
    <nc r="F35">
      <f>'январь 2014г. по 6-10'!F35+'январь 2014г. по 0,4'!F35</f>
    </nc>
  </rcc>
  <rcc rId="5824" sId="1">
    <oc r="G35">
      <f>15</f>
    </oc>
    <nc r="G35">
      <f>'январь 2014г. по 6-10'!G35+'январь 2014г. по 0,4'!G35</f>
    </nc>
  </rcc>
  <rcc rId="5825" sId="1" odxf="1" dxf="1" numFmtId="4">
    <oc r="D36">
      <v>8</v>
    </oc>
    <nc r="D36">
      <f>'январь 2014г. по 6-10'!D36+'январь 2014г. по 0,4'!D36</f>
    </nc>
    <odxf>
      <numFmt numFmtId="0" formatCode="General"/>
    </odxf>
    <ndxf>
      <numFmt numFmtId="2" formatCode="0.00"/>
    </ndxf>
  </rcc>
  <rcc rId="5826" sId="1" odxf="1" dxf="1">
    <oc r="E36">
      <f>5.5+15+6+4+10+10+6+6</f>
    </oc>
    <nc r="E36">
      <f>'январь 2014г. по 6-10'!E36+'январь 2014г. по 0,4'!E36</f>
    </nc>
    <odxf>
      <numFmt numFmtId="0" formatCode="General"/>
    </odxf>
    <ndxf>
      <numFmt numFmtId="2" formatCode="0.00"/>
    </ndxf>
  </rcc>
  <rcc rId="5827" sId="1" odxf="1" dxf="1" numFmtId="4">
    <oc r="F36">
      <v>8</v>
    </oc>
    <nc r="F36">
      <f>'январь 2014г. по 6-10'!F36+'январь 2014г. по 0,4'!F36</f>
    </nc>
    <odxf>
      <numFmt numFmtId="0" formatCode="General"/>
    </odxf>
    <ndxf>
      <numFmt numFmtId="2" formatCode="0.00"/>
    </ndxf>
  </rcc>
  <rcc rId="5828" sId="1" odxf="1" dxf="1">
    <oc r="G36">
      <f>5.5+15+6+4+10+10+6+6</f>
    </oc>
    <nc r="G36">
      <f>'январь 2014г. по 6-10'!G36+'январь 2014г. по 0,4'!G36</f>
    </nc>
    <odxf>
      <numFmt numFmtId="0" formatCode="General"/>
    </odxf>
    <ndxf>
      <numFmt numFmtId="2" formatCode="0.00"/>
    </ndxf>
  </rcc>
  <rcc rId="5829" sId="1">
    <nc r="D37">
      <f>'январь 2014г. по 6-10'!D37+'январь 2014г. по 0,4'!D37</f>
    </nc>
  </rcc>
  <rcc rId="5830" sId="1">
    <nc r="E37">
      <f>'январь 2014г. по 6-10'!E37+'январь 2014г. по 0,4'!E37</f>
    </nc>
  </rcc>
  <rcc rId="5831" sId="1">
    <nc r="F37">
      <f>'январь 2014г. по 6-10'!F37+'январь 2014г. по 0,4'!F37</f>
    </nc>
  </rcc>
  <rcc rId="5832" sId="1">
    <nc r="G37">
      <f>'январь 2014г. по 6-10'!G37+'январь 2014г. по 0,4'!G37</f>
    </nc>
  </rcc>
  <rcc rId="5833" sId="1" numFmtId="4">
    <oc r="D38">
      <v>1</v>
    </oc>
    <nc r="D38">
      <f>'январь 2014г. по 6-10'!D38+'январь 2014г. по 0,4'!D38</f>
    </nc>
  </rcc>
  <rcc rId="5834" sId="1" numFmtId="4">
    <oc r="E38">
      <v>10</v>
    </oc>
    <nc r="E38">
      <f>'январь 2014г. по 6-10'!E38+'январь 2014г. по 0,4'!E38</f>
    </nc>
  </rcc>
  <rcc rId="5835" sId="1" numFmtId="4">
    <oc r="F38">
      <v>1</v>
    </oc>
    <nc r="F38">
      <f>'январь 2014г. по 6-10'!F38+'январь 2014г. по 0,4'!F38</f>
    </nc>
  </rcc>
  <rcc rId="5836" sId="1" numFmtId="4">
    <oc r="G38">
      <v>10</v>
    </oc>
    <nc r="G38">
      <f>'январь 2014г. по 6-10'!G38+'январь 2014г. по 0,4'!G38</f>
    </nc>
  </rcc>
  <rcc rId="5837" sId="1">
    <nc r="D39">
      <f>'январь 2014г. по 6-10'!D39+'январь 2014г. по 0,4'!D39</f>
    </nc>
  </rcc>
  <rcc rId="5838" sId="1">
    <nc r="E39">
      <f>'январь 2014г. по 6-10'!E39+'январь 2014г. по 0,4'!E39</f>
    </nc>
  </rcc>
  <rcc rId="5839" sId="1">
    <nc r="F39">
      <f>'январь 2014г. по 6-10'!F39+'январь 2014г. по 0,4'!F39</f>
    </nc>
  </rcc>
  <rcc rId="5840" sId="1">
    <nc r="G39">
      <f>'январь 2014г. по 6-10'!G39+'январь 2014г. по 0,4'!G39</f>
    </nc>
  </rcc>
  <rcc rId="5841" sId="1" numFmtId="4">
    <oc r="D40">
      <v>2</v>
    </oc>
    <nc r="D40">
      <f>'январь 2014г. по 6-10'!D40+'январь 2014г. по 0,4'!D40</f>
    </nc>
  </rcc>
  <rcc rId="5842" sId="1">
    <oc r="E40">
      <f>10+10</f>
    </oc>
    <nc r="E40">
      <f>'январь 2014г. по 6-10'!E40+'январь 2014г. по 0,4'!E40</f>
    </nc>
  </rcc>
  <rcc rId="5843" sId="1" numFmtId="4">
    <oc r="F40">
      <v>2</v>
    </oc>
    <nc r="F40">
      <f>'январь 2014г. по 6-10'!F40+'январь 2014г. по 0,4'!F40</f>
    </nc>
  </rcc>
  <rcc rId="5844" sId="1">
    <oc r="G40">
      <f>10+10</f>
    </oc>
    <nc r="G40">
      <f>'январь 2014г. по 6-10'!G40+'январь 2014г. по 0,4'!G40</f>
    </nc>
  </rcc>
  <rcc rId="5845" sId="1" numFmtId="4">
    <oc r="D41">
      <v>3</v>
    </oc>
    <nc r="D41">
      <f>'январь 2014г. по 6-10'!D41+'январь 2014г. по 0,4'!D41</f>
    </nc>
  </rcc>
  <rcc rId="5846" sId="1">
    <oc r="E41">
      <f>7+12+15</f>
    </oc>
    <nc r="E41">
      <f>'январь 2014г. по 6-10'!E41+'январь 2014г. по 0,4'!E41</f>
    </nc>
  </rcc>
  <rcc rId="5847" sId="1" numFmtId="4">
    <oc r="F41">
      <v>3</v>
    </oc>
    <nc r="F41">
      <f>'январь 2014г. по 6-10'!F41+'январь 2014г. по 0,4'!F41</f>
    </nc>
  </rcc>
  <rcc rId="5848" sId="1">
    <oc r="G41">
      <f>7+12+15</f>
    </oc>
    <nc r="G41">
      <f>'январь 2014г. по 6-10'!G41+'январь 2014г. по 0,4'!G41</f>
    </nc>
  </rcc>
  <rcc rId="5849" sId="1">
    <nc r="D42">
      <f>'январь 2014г. по 6-10'!D42+'январь 2014г. по 0,4'!D42</f>
    </nc>
  </rcc>
  <rcc rId="5850" sId="1">
    <nc r="E42">
      <f>'январь 2014г. по 6-10'!E42+'январь 2014г. по 0,4'!E42</f>
    </nc>
  </rcc>
  <rcc rId="5851" sId="1">
    <nc r="F42">
      <f>'январь 2014г. по 6-10'!F42+'январь 2014г. по 0,4'!F42</f>
    </nc>
  </rcc>
  <rcc rId="5852" sId="1">
    <nc r="G42">
      <f>'январь 2014г. по 6-10'!G42+'январь 2014г. по 0,4'!G42</f>
    </nc>
  </rcc>
  <rcc rId="5853" sId="1" numFmtId="4">
    <oc r="D43">
      <v>2</v>
    </oc>
    <nc r="D43">
      <f>'январь 2014г. по 6-10'!D43+'январь 2014г. по 0,4'!D43</f>
    </nc>
  </rcc>
  <rcc rId="5854" sId="1">
    <oc r="E43">
      <f>10+10</f>
    </oc>
    <nc r="E43">
      <f>'январь 2014г. по 6-10'!E43+'январь 2014г. по 0,4'!E43</f>
    </nc>
  </rcc>
  <rcc rId="5855" sId="1" numFmtId="4">
    <oc r="F43">
      <v>1</v>
    </oc>
    <nc r="F43">
      <f>'январь 2014г. по 6-10'!F43+'январь 2014г. по 0,4'!F43</f>
    </nc>
  </rcc>
  <rcc rId="5856" sId="1" numFmtId="4">
    <oc r="G43">
      <v>10</v>
    </oc>
    <nc r="G43">
      <f>'январь 2014г. по 6-10'!G43+'январь 2014г. по 0,4'!G43</f>
    </nc>
  </rcc>
  <rcc rId="5857" sId="1">
    <nc r="D44">
      <f>'январь 2014г. по 6-10'!D44+'январь 2014г. по 0,4'!D44</f>
    </nc>
  </rcc>
  <rcc rId="5858" sId="1">
    <nc r="E44">
      <f>'январь 2014г. по 6-10'!E44+'январь 2014г. по 0,4'!E44</f>
    </nc>
  </rcc>
  <rcc rId="5859" sId="1">
    <nc r="F44">
      <f>'январь 2014г. по 6-10'!F44+'январь 2014г. по 0,4'!F44</f>
    </nc>
  </rcc>
  <rcc rId="5860" sId="1">
    <nc r="G44">
      <f>'январь 2014г. по 6-10'!G44+'январь 2014г. по 0,4'!G44</f>
    </nc>
  </rcc>
  <rcc rId="5861" sId="1" numFmtId="4">
    <oc r="D45">
      <v>1</v>
    </oc>
    <nc r="D45">
      <f>'январь 2014г. по 6-10'!D45+'январь 2014г. по 0,4'!D45</f>
    </nc>
  </rcc>
  <rcc rId="5862" sId="1">
    <oc r="E45">
      <f>12</f>
    </oc>
    <nc r="E45">
      <f>'январь 2014г. по 6-10'!E45+'январь 2014г. по 0,4'!E45</f>
    </nc>
  </rcc>
  <rcc rId="5863" sId="1" numFmtId="4">
    <oc r="F45">
      <v>1</v>
    </oc>
    <nc r="F45">
      <f>'январь 2014г. по 6-10'!F45+'январь 2014г. по 0,4'!F45</f>
    </nc>
  </rcc>
  <rcc rId="5864" sId="1">
    <oc r="G45">
      <f>12</f>
    </oc>
    <nc r="G45">
      <f>'январь 2014г. по 6-10'!G45+'январь 2014г. по 0,4'!G45</f>
    </nc>
  </rcc>
  <rcc rId="5865" sId="1">
    <nc r="D46">
      <f>'январь 2014г. по 6-10'!D46+'январь 2014г. по 0,4'!D46</f>
    </nc>
  </rcc>
  <rcc rId="5866" sId="1">
    <nc r="E46">
      <f>'январь 2014г. по 6-10'!E46+'январь 2014г. по 0,4'!E46</f>
    </nc>
  </rcc>
  <rcc rId="5867" sId="1">
    <nc r="F46">
      <f>'январь 2014г. по 6-10'!F46+'январь 2014г. по 0,4'!F46</f>
    </nc>
  </rcc>
  <rcc rId="5868" sId="1">
    <nc r="G46">
      <f>'январь 2014г. по 6-10'!G46+'январь 2014г. по 0,4'!G46</f>
    </nc>
  </rcc>
  <rcc rId="5869" sId="1">
    <nc r="D47">
      <f>'январь 2014г. по 6-10'!D47+'январь 2014г. по 0,4'!D47</f>
    </nc>
  </rcc>
  <rcc rId="5870" sId="1">
    <nc r="E47">
      <f>'январь 2014г. по 6-10'!E47+'январь 2014г. по 0,4'!E47</f>
    </nc>
  </rcc>
  <rcc rId="5871" sId="1">
    <nc r="F47">
      <f>'январь 2014г. по 6-10'!F47+'январь 2014г. по 0,4'!F47</f>
    </nc>
  </rcc>
  <rcc rId="5872" sId="1">
    <nc r="G47">
      <f>'январь 2014г. по 6-10'!G47+'январь 2014г. по 0,4'!G47</f>
    </nc>
  </rcc>
  <rcc rId="5873" sId="1" numFmtId="4">
    <oc r="D48">
      <v>4</v>
    </oc>
    <nc r="D48">
      <f>'январь 2014г. по 6-10'!D48+'январь 2014г. по 0,4'!D48</f>
    </nc>
  </rcc>
  <rcc rId="5874" sId="1">
    <oc r="E48">
      <f>170+15+10+10</f>
    </oc>
    <nc r="E48">
      <f>'январь 2014г. по 6-10'!E48+'январь 2014г. по 0,4'!E48</f>
    </nc>
  </rcc>
  <rcc rId="5875" sId="1" numFmtId="4">
    <oc r="F48">
      <v>4</v>
    </oc>
    <nc r="F48">
      <f>'январь 2014г. по 6-10'!F48+'январь 2014г. по 0,4'!F48</f>
    </nc>
  </rcc>
  <rcc rId="5876" sId="1">
    <oc r="G48">
      <f>170+15+10+10</f>
    </oc>
    <nc r="G48">
      <f>'январь 2014г. по 6-10'!G48+'январь 2014г. по 0,4'!G48</f>
    </nc>
  </rcc>
  <rcc rId="5877" sId="1" odxf="1" dxf="1">
    <nc r="D49">
      <f>'январь 2014г. по 6-10'!D49+'январь 2014г. по 0,4'!D49</f>
    </nc>
    <odxf>
      <numFmt numFmtId="0" formatCode="General"/>
    </odxf>
    <ndxf>
      <numFmt numFmtId="2" formatCode="0.00"/>
    </ndxf>
  </rcc>
  <rcc rId="5878" sId="1" odxf="1" dxf="1">
    <nc r="E49">
      <f>'январь 2014г. по 6-10'!E49+'январь 2014г. по 0,4'!E49</f>
    </nc>
    <odxf>
      <numFmt numFmtId="0" formatCode="General"/>
    </odxf>
    <ndxf>
      <numFmt numFmtId="2" formatCode="0.00"/>
    </ndxf>
  </rcc>
  <rcc rId="5879" sId="1" odxf="1" dxf="1">
    <nc r="F49">
      <f>'январь 2014г. по 6-10'!F49+'январь 2014г. по 0,4'!F49</f>
    </nc>
    <odxf>
      <numFmt numFmtId="0" formatCode="General"/>
    </odxf>
    <ndxf>
      <numFmt numFmtId="2" formatCode="0.00"/>
    </ndxf>
  </rcc>
  <rcc rId="5880" sId="1" odxf="1" dxf="1">
    <nc r="G49">
      <f>'январь 2014г. по 6-10'!G49+'январь 2014г. по 0,4'!G49</f>
    </nc>
    <odxf>
      <numFmt numFmtId="0" formatCode="General"/>
    </odxf>
    <ndxf>
      <numFmt numFmtId="2" formatCode="0.00"/>
    </ndxf>
  </rcc>
  <rcc rId="5881" sId="1" numFmtId="4">
    <oc r="D50">
      <v>2</v>
    </oc>
    <nc r="D50">
      <f>'январь 2014г. по 6-10'!D50+'январь 2014г. по 0,4'!D50</f>
    </nc>
  </rcc>
  <rcc rId="5882" sId="1">
    <oc r="E50">
      <f>162+6</f>
    </oc>
    <nc r="E50">
      <f>'январь 2014г. по 6-10'!E50+'январь 2014г. по 0,4'!E50</f>
    </nc>
  </rcc>
  <rcc rId="5883" sId="1" numFmtId="4">
    <oc r="F50">
      <v>2</v>
    </oc>
    <nc r="F50">
      <f>'январь 2014г. по 6-10'!F50+'январь 2014г. по 0,4'!F50</f>
    </nc>
  </rcc>
  <rcc rId="5884" sId="1">
    <oc r="G50">
      <f>162+6</f>
    </oc>
    <nc r="G50">
      <f>'январь 2014г. по 6-10'!G50+'январь 2014г. по 0,4'!G50</f>
    </nc>
  </rcc>
  <rcc rId="5885" sId="1">
    <nc r="D51">
      <f>'январь 2014г. по 6-10'!D51+'январь 2014г. по 0,4'!D51</f>
    </nc>
  </rcc>
  <rcc rId="5886" sId="1">
    <nc r="E51">
      <f>'январь 2014г. по 6-10'!E51+'январь 2014г. по 0,4'!E51</f>
    </nc>
  </rcc>
  <rcc rId="5887" sId="1">
    <nc r="F51">
      <f>'январь 2014г. по 6-10'!F51+'январь 2014г. по 0,4'!F51</f>
    </nc>
  </rcc>
  <rcc rId="5888" sId="1">
    <nc r="G51">
      <f>'январь 2014г. по 6-10'!G51+'январь 2014г. по 0,4'!G51</f>
    </nc>
  </rcc>
  <rcc rId="5889" sId="1">
    <nc r="D52">
      <f>'январь 2014г. по 6-10'!D52+'январь 2014г. по 0,4'!D52</f>
    </nc>
  </rcc>
  <rcc rId="5890" sId="1">
    <nc r="E52">
      <f>'январь 2014г. по 6-10'!E52+'январь 2014г. по 0,4'!E52</f>
    </nc>
  </rcc>
  <rcc rId="5891" sId="1">
    <nc r="F52">
      <f>'январь 2014г. по 6-10'!F52+'январь 2014г. по 0,4'!F52</f>
    </nc>
  </rcc>
  <rcc rId="5892" sId="1">
    <nc r="G52">
      <f>'январь 2014г. по 6-10'!G52+'январь 2014г. по 0,4'!G52</f>
    </nc>
  </rcc>
  <rcc rId="5893" sId="1">
    <nc r="D53">
      <f>'январь 2014г. по 6-10'!D53+'январь 2014г. по 0,4'!D53</f>
    </nc>
  </rcc>
  <rcc rId="5894" sId="1">
    <nc r="E53">
      <f>'январь 2014г. по 6-10'!E53+'январь 2014г. по 0,4'!E53</f>
    </nc>
  </rcc>
  <rcc rId="5895" sId="1">
    <nc r="F53">
      <f>'январь 2014г. по 6-10'!F53+'январь 2014г. по 0,4'!F53</f>
    </nc>
  </rcc>
  <rcc rId="5896" sId="1">
    <nc r="G53">
      <f>'январь 2014г. по 6-10'!G53+'январь 2014г. по 0,4'!G53</f>
    </nc>
  </rcc>
  <rcc rId="5897" sId="1">
    <nc r="D54">
      <f>'январь 2014г. по 6-10'!D54+'январь 2014г. по 0,4'!D54</f>
    </nc>
  </rcc>
  <rcc rId="5898" sId="1">
    <nc r="E54">
      <f>'январь 2014г. по 6-10'!E54+'январь 2014г. по 0,4'!E54</f>
    </nc>
  </rcc>
  <rcc rId="5899" sId="1">
    <nc r="F54">
      <f>'январь 2014г. по 6-10'!F54+'январь 2014г. по 0,4'!F54</f>
    </nc>
  </rcc>
  <rcc rId="5900" sId="1">
    <nc r="G54">
      <f>'январь 2014г. по 6-10'!G54+'январь 2014г. по 0,4'!G54</f>
    </nc>
  </rcc>
  <rcc rId="5901" sId="1">
    <nc r="D55">
      <f>'январь 2014г. по 6-10'!D55+'январь 2014г. по 0,4'!D55</f>
    </nc>
  </rcc>
  <rcc rId="5902" sId="1">
    <nc r="E55">
      <f>'январь 2014г. по 6-10'!E55+'январь 2014г. по 0,4'!E55</f>
    </nc>
  </rcc>
  <rcc rId="5903" sId="1">
    <nc r="F55">
      <f>'январь 2014г. по 6-10'!F55+'январь 2014г. по 0,4'!F55</f>
    </nc>
  </rcc>
  <rcc rId="5904" sId="1">
    <nc r="G55">
      <f>'январь 2014г. по 6-10'!G55+'январь 2014г. по 0,4'!G55</f>
    </nc>
  </rcc>
  <rcc rId="5905" sId="1" numFmtId="4">
    <oc r="D56">
      <v>1</v>
    </oc>
    <nc r="D56">
      <f>'январь 2014г. по 6-10'!D56+'январь 2014г. по 0,4'!D56</f>
    </nc>
  </rcc>
  <rcc rId="5906" sId="1">
    <oc r="E56">
      <f>10</f>
    </oc>
    <nc r="E56">
      <f>'январь 2014г. по 6-10'!E56+'январь 2014г. по 0,4'!E56</f>
    </nc>
  </rcc>
  <rcc rId="5907" sId="1" numFmtId="4">
    <oc r="F56">
      <v>1</v>
    </oc>
    <nc r="F56">
      <f>'январь 2014г. по 6-10'!F56+'январь 2014г. по 0,4'!F56</f>
    </nc>
  </rcc>
  <rcc rId="5908" sId="1">
    <oc r="G56">
      <f>10</f>
    </oc>
    <nc r="G56">
      <f>'январь 2014г. по 6-10'!G56+'январь 2014г. по 0,4'!G56</f>
    </nc>
  </rcc>
  <rcc rId="5909" sId="1">
    <nc r="D57">
      <f>'январь 2014г. по 6-10'!D57+'январь 2014г. по 0,4'!D57</f>
    </nc>
  </rcc>
  <rcc rId="5910" sId="1">
    <nc r="E57">
      <f>'январь 2014г. по 6-10'!E57+'январь 2014г. по 0,4'!E57</f>
    </nc>
  </rcc>
  <rcc rId="5911" sId="1">
    <nc r="F57">
      <f>'январь 2014г. по 6-10'!F57+'январь 2014г. по 0,4'!F57</f>
    </nc>
  </rcc>
  <rcc rId="5912" sId="1">
    <nc r="G57">
      <f>'январь 2014г. по 6-10'!G57+'январь 2014г. по 0,4'!G57</f>
    </nc>
  </rcc>
  <rcc rId="5913" sId="1" numFmtId="4">
    <oc r="D58">
      <v>2</v>
    </oc>
    <nc r="D58">
      <f>'январь 2014г. по 6-10'!D58+'январь 2014г. по 0,4'!D58</f>
    </nc>
  </rcc>
  <rcc rId="5914" sId="1">
    <oc r="E58">
      <f>10+10</f>
    </oc>
    <nc r="E58">
      <f>'январь 2014г. по 6-10'!E58+'январь 2014г. по 0,4'!E58</f>
    </nc>
  </rcc>
  <rcc rId="5915" sId="1" numFmtId="4">
    <oc r="F58">
      <v>2</v>
    </oc>
    <nc r="F58">
      <f>'январь 2014г. по 6-10'!F58+'январь 2014г. по 0,4'!F58</f>
    </nc>
  </rcc>
  <rcc rId="5916" sId="1">
    <oc r="G58">
      <f>10+10</f>
    </oc>
    <nc r="G58">
      <f>'январь 2014г. по 6-10'!G58+'январь 2014г. по 0,4'!G58</f>
    </nc>
  </rcc>
  <rcc rId="5917" sId="1" odxf="1" dxf="1" numFmtId="4">
    <oc r="D59">
      <v>1</v>
    </oc>
    <nc r="D59">
      <f>'январь 2014г. по 6-10'!D59+'январь 2014г. по 0,4'!D59</f>
    </nc>
    <odxf>
      <numFmt numFmtId="0" formatCode="General"/>
    </odxf>
    <ndxf>
      <numFmt numFmtId="2" formatCode="0.00"/>
    </ndxf>
  </rcc>
  <rcc rId="5918" sId="1" odxf="1" dxf="1">
    <oc r="E59">
      <f>5</f>
    </oc>
    <nc r="E59">
      <f>'январь 2014г. по 6-10'!E59+'январь 2014г. по 0,4'!E59</f>
    </nc>
    <odxf>
      <numFmt numFmtId="0" formatCode="General"/>
    </odxf>
    <ndxf>
      <numFmt numFmtId="2" formatCode="0.00"/>
    </ndxf>
  </rcc>
  <rcc rId="5919" sId="1" odxf="1" dxf="1" numFmtId="4">
    <oc r="F59">
      <v>1</v>
    </oc>
    <nc r="F59">
      <f>'январь 2014г. по 6-10'!F59+'январь 2014г. по 0,4'!F59</f>
    </nc>
    <odxf>
      <numFmt numFmtId="0" formatCode="General"/>
    </odxf>
    <ndxf>
      <numFmt numFmtId="2" formatCode="0.00"/>
    </ndxf>
  </rcc>
  <rcc rId="5920" sId="1" odxf="1" dxf="1">
    <oc r="G59">
      <f>5</f>
    </oc>
    <nc r="G59">
      <f>'январь 2014г. по 6-10'!G59+'январь 2014г. по 0,4'!G59</f>
    </nc>
    <odxf>
      <numFmt numFmtId="0" formatCode="General"/>
    </odxf>
    <ndxf>
      <numFmt numFmtId="2" formatCode="0.00"/>
    </ndxf>
  </rcc>
  <rcc rId="5921" sId="1">
    <nc r="D60">
      <f>'январь 2014г. по 6-10'!D60+'январь 2014г. по 0,4'!D60</f>
    </nc>
  </rcc>
  <rcc rId="5922" sId="1">
    <nc r="E60">
      <f>'январь 2014г. по 6-10'!E60+'январь 2014г. по 0,4'!E60</f>
    </nc>
  </rcc>
  <rcc rId="5923" sId="1">
    <nc r="F60">
      <f>'январь 2014г. по 6-10'!F60+'январь 2014г. по 0,4'!F60</f>
    </nc>
  </rcc>
  <rcc rId="5924" sId="1">
    <nc r="G60">
      <f>'январь 2014г. по 6-10'!G60+'январь 2014г. по 0,4'!G60</f>
    </nc>
  </rcc>
  <rcc rId="5925" sId="1">
    <nc r="D61">
      <f>'январь 2014г. по 6-10'!D61+'январь 2014г. по 0,4'!D61</f>
    </nc>
  </rcc>
  <rcc rId="5926" sId="1">
    <nc r="E61">
      <f>'январь 2014г. по 6-10'!E61+'январь 2014г. по 0,4'!E61</f>
    </nc>
  </rcc>
  <rcc rId="5927" sId="1">
    <nc r="F61">
      <f>'январь 2014г. по 6-10'!F61+'январь 2014г. по 0,4'!F61</f>
    </nc>
  </rcc>
  <rcc rId="5928" sId="1">
    <nc r="G61">
      <f>'январь 2014г. по 6-10'!G61+'январь 2014г. по 0,4'!G61</f>
    </nc>
  </rcc>
  <rcc rId="5929" sId="1">
    <nc r="D62">
      <f>'январь 2014г. по 6-10'!D62+'январь 2014г. по 0,4'!D62</f>
    </nc>
  </rcc>
  <rcc rId="5930" sId="1">
    <nc r="E62">
      <f>'январь 2014г. по 6-10'!E62+'январь 2014г. по 0,4'!E62</f>
    </nc>
  </rcc>
  <rcc rId="5931" sId="1">
    <nc r="F62">
      <f>'январь 2014г. по 6-10'!F62+'январь 2014г. по 0,4'!F62</f>
    </nc>
  </rcc>
  <rcc rId="5932" sId="1">
    <nc r="G62">
      <f>'январь 2014г. по 6-10'!G62+'январь 2014г. по 0,4'!G62</f>
    </nc>
  </rcc>
  <rcc rId="5933" sId="1">
    <nc r="D63">
      <f>'январь 2014г. по 6-10'!D63+'январь 2014г. по 0,4'!D63</f>
    </nc>
  </rcc>
  <rcc rId="5934" sId="1">
    <nc r="E63">
      <f>'январь 2014г. по 6-10'!E63+'январь 2014г. по 0,4'!E63</f>
    </nc>
  </rcc>
  <rcc rId="5935" sId="1">
    <nc r="F63">
      <f>'январь 2014г. по 6-10'!F63+'январь 2014г. по 0,4'!F63</f>
    </nc>
  </rcc>
  <rcc rId="5936" sId="1">
    <nc r="G63">
      <f>'январь 2014г. по 6-10'!G63+'январь 2014г. по 0,4'!G63</f>
    </nc>
  </rcc>
  <rcc rId="5937" sId="1">
    <nc r="D64">
      <f>'январь 2014г. по 6-10'!D64+'январь 2014г. по 0,4'!D64</f>
    </nc>
  </rcc>
  <rcc rId="5938" sId="1">
    <nc r="E64">
      <f>'январь 2014г. по 6-10'!E64+'январь 2014г. по 0,4'!E64</f>
    </nc>
  </rcc>
  <rcc rId="5939" sId="1">
    <nc r="F64">
      <f>'январь 2014г. по 6-10'!F64+'январь 2014г. по 0,4'!F64</f>
    </nc>
  </rcc>
  <rcc rId="5940" sId="1">
    <nc r="G64">
      <f>'январь 2014г. по 6-10'!G64+'январь 2014г. по 0,4'!G64</f>
    </nc>
  </rcc>
  <rcc rId="5941" sId="1" numFmtId="4">
    <oc r="D67">
      <v>5</v>
    </oc>
    <nc r="D67">
      <f>'январь 2014г. по 6-10'!D67+'январь 2014г. по 0,4'!D67</f>
    </nc>
  </rcc>
  <rcc rId="5942" sId="1">
    <oc r="E67">
      <f>10+7+12+8+15</f>
    </oc>
    <nc r="E67">
      <f>'январь 2014г. по 6-10'!E67+'январь 2014г. по 0,4'!E67</f>
    </nc>
  </rcc>
  <rcc rId="5943" sId="1" numFmtId="4">
    <oc r="F67">
      <v>5</v>
    </oc>
    <nc r="F67">
      <f>'январь 2014г. по 6-10'!F67+'январь 2014г. по 0,4'!F67</f>
    </nc>
  </rcc>
  <rcc rId="5944" sId="1">
    <oc r="G67">
      <f>10+7+12+8+15</f>
    </oc>
    <nc r="G67">
      <f>'январь 2014г. по 6-10'!G67+'январь 2014г. по 0,4'!G67</f>
    </nc>
  </rcc>
  <rcc rId="5945" sId="1" numFmtId="4">
    <oc r="D68">
      <v>4</v>
    </oc>
    <nc r="D68">
      <f>'январь 2014г. по 6-10'!D68+'январь 2014г. по 0,4'!D68</f>
    </nc>
  </rcc>
  <rcc rId="5946" sId="1">
    <oc r="E68">
      <f>15+15+5+15</f>
    </oc>
    <nc r="E68">
      <f>'январь 2014г. по 6-10'!E68+'январь 2014г. по 0,4'!E68</f>
    </nc>
  </rcc>
  <rcc rId="5947" sId="1" numFmtId="4">
    <oc r="F68">
      <v>4</v>
    </oc>
    <nc r="F68">
      <f>'январь 2014г. по 6-10'!F68+'январь 2014г. по 0,4'!F68</f>
    </nc>
  </rcc>
  <rcc rId="5948" sId="1">
    <oc r="G68">
      <f>15+15+5+15</f>
    </oc>
    <nc r="G68">
      <f>'январь 2014г. по 6-10'!G68+'январь 2014г. по 0,4'!G68</f>
    </nc>
  </rcc>
  <rcc rId="5949" sId="1" numFmtId="4">
    <oc r="D69">
      <v>4</v>
    </oc>
    <nc r="D69">
      <f>'январь 2014г. по 6-10'!D69+'январь 2014г. по 0,4'!D69</f>
    </nc>
  </rcc>
  <rcc rId="5950" sId="1">
    <oc r="E69">
      <f>5+350+5+30</f>
    </oc>
    <nc r="E69">
      <f>'январь 2014г. по 6-10'!E69+'январь 2014г. по 0,4'!E69</f>
    </nc>
  </rcc>
  <rcc rId="5951" sId="1" numFmtId="4">
    <oc r="F69">
      <v>4</v>
    </oc>
    <nc r="F69">
      <f>'январь 2014г. по 6-10'!F69+'январь 2014г. по 0,4'!F69</f>
    </nc>
  </rcc>
  <rcc rId="5952" sId="1">
    <oc r="G69">
      <f>5+350+5+30</f>
    </oc>
    <nc r="G69">
      <f>'январь 2014г. по 6-10'!G69+'январь 2014г. по 0,4'!G69</f>
    </nc>
  </rcc>
  <rcc rId="5953" sId="1">
    <nc r="D70">
      <f>'январь 2014г. по 6-10'!D70+'январь 2014г. по 0,4'!D70</f>
    </nc>
  </rcc>
  <rcc rId="5954" sId="1">
    <nc r="E70">
      <f>'январь 2014г. по 6-10'!E70+'январь 2014г. по 0,4'!E70</f>
    </nc>
  </rcc>
  <rcc rId="5955" sId="1">
    <nc r="F70">
      <f>'январь 2014г. по 6-10'!F70+'январь 2014г. по 0,4'!F70</f>
    </nc>
  </rcc>
  <rcc rId="5956" sId="1">
    <nc r="G70">
      <f>'январь 2014г. по 6-10'!G70+'январь 2014г. по 0,4'!G70</f>
    </nc>
  </rcc>
  <rcc rId="5957" sId="1">
    <nc r="D71">
      <f>'январь 2014г. по 6-10'!D71+'январь 2014г. по 0,4'!D71</f>
    </nc>
  </rcc>
  <rcc rId="5958" sId="1">
    <nc r="E71">
      <f>'январь 2014г. по 6-10'!E71+'январь 2014г. по 0,4'!E71</f>
    </nc>
  </rcc>
  <rcc rId="5959" sId="1">
    <nc r="F71">
      <f>'январь 2014г. по 6-10'!F71+'январь 2014г. по 0,4'!F71</f>
    </nc>
  </rcc>
  <rcc rId="5960" sId="1">
    <nc r="G71">
      <f>'январь 2014г. по 6-10'!G71+'январь 2014г. по 0,4'!G71</f>
    </nc>
  </rcc>
  <rcc rId="5961" sId="1">
    <nc r="D72">
      <f>'январь 2014г. по 6-10'!D72+'январь 2014г. по 0,4'!D72</f>
    </nc>
  </rcc>
  <rcc rId="5962" sId="1">
    <nc r="E72">
      <f>'январь 2014г. по 6-10'!E72+'январь 2014г. по 0,4'!E72</f>
    </nc>
  </rcc>
  <rcc rId="5963" sId="1">
    <nc r="F72">
      <f>'январь 2014г. по 6-10'!F72+'январь 2014г. по 0,4'!F72</f>
    </nc>
  </rcc>
  <rcc rId="5964" sId="1">
    <nc r="G72">
      <f>'январь 2014г. по 6-10'!G72+'январь 2014г. по 0,4'!G72</f>
    </nc>
  </rcc>
  <rcc rId="5965" sId="1">
    <nc r="D73">
      <f>'январь 2014г. по 6-10'!D73+'январь 2014г. по 0,4'!D73</f>
    </nc>
  </rcc>
  <rcc rId="5966" sId="1">
    <nc r="E73">
      <f>'январь 2014г. по 6-10'!E73+'январь 2014г. по 0,4'!E73</f>
    </nc>
  </rcc>
  <rcc rId="5967" sId="1">
    <nc r="F73">
      <f>'январь 2014г. по 6-10'!F73+'январь 2014г. по 0,4'!F73</f>
    </nc>
  </rcc>
  <rcc rId="5968" sId="1">
    <nc r="G73">
      <f>'январь 2014г. по 6-10'!G73+'январь 2014г. по 0,4'!G73</f>
    </nc>
  </rcc>
  <rcc rId="5969" sId="1">
    <nc r="D74">
      <f>'январь 2014г. по 6-10'!D74+'январь 2014г. по 0,4'!D74</f>
    </nc>
  </rcc>
  <rcc rId="5970" sId="1">
    <nc r="E74">
      <f>'январь 2014г. по 6-10'!E74+'январь 2014г. по 0,4'!E74</f>
    </nc>
  </rcc>
  <rcc rId="5971" sId="1">
    <nc r="F74">
      <f>'январь 2014г. по 6-10'!F74+'январь 2014г. по 0,4'!F74</f>
    </nc>
  </rcc>
  <rcc rId="5972" sId="1">
    <nc r="G74">
      <f>'январь 2014г. по 6-10'!G74+'январь 2014г. по 0,4'!G74</f>
    </nc>
  </rcc>
  <rcc rId="5973" sId="1">
    <nc r="D75">
      <f>'январь 2014г. по 6-10'!D75+'январь 2014г. по 0,4'!D75</f>
    </nc>
  </rcc>
  <rcc rId="5974" sId="1">
    <nc r="E75">
      <f>'январь 2014г. по 6-10'!E75+'январь 2014г. по 0,4'!E75</f>
    </nc>
  </rcc>
  <rcc rId="5975" sId="1">
    <nc r="F75">
      <f>'январь 2014г. по 6-10'!F75+'январь 2014г. по 0,4'!F75</f>
    </nc>
  </rcc>
  <rcc rId="5976" sId="1">
    <nc r="G75">
      <f>'январь 2014г. по 6-10'!G75+'январь 2014г. по 0,4'!G75</f>
    </nc>
  </rcc>
  <rcc rId="5977" sId="1" numFmtId="4">
    <oc r="D76">
      <v>1</v>
    </oc>
    <nc r="D76">
      <f>'январь 2014г. по 6-10'!D76+'январь 2014г. по 0,4'!D76</f>
    </nc>
  </rcc>
  <rcc rId="5978" sId="1">
    <oc r="E76">
      <f>6</f>
    </oc>
    <nc r="E76">
      <f>'январь 2014г. по 6-10'!E76+'январь 2014г. по 0,4'!E76</f>
    </nc>
  </rcc>
  <rcc rId="5979" sId="1" numFmtId="4">
    <oc r="F76">
      <v>1</v>
    </oc>
    <nc r="F76">
      <f>'январь 2014г. по 6-10'!F76+'январь 2014г. по 0,4'!F76</f>
    </nc>
  </rcc>
  <rcc rId="5980" sId="1">
    <oc r="G76">
      <f>6</f>
    </oc>
    <nc r="G76">
      <f>'январь 2014г. по 6-10'!G76+'январь 2014г. по 0,4'!G76</f>
    </nc>
  </rcc>
  <rcc rId="5981" sId="1">
    <nc r="D77">
      <f>'январь 2014г. по 6-10'!D77+'январь 2014г. по 0,4'!D77</f>
    </nc>
  </rcc>
  <rcc rId="5982" sId="1">
    <nc r="E77">
      <f>'январь 2014г. по 6-10'!E77+'январь 2014г. по 0,4'!E77</f>
    </nc>
  </rcc>
  <rcc rId="5983" sId="1">
    <nc r="F77">
      <f>'январь 2014г. по 6-10'!F77+'январь 2014г. по 0,4'!F77</f>
    </nc>
  </rcc>
  <rcc rId="5984" sId="1">
    <nc r="G77">
      <f>'январь 2014г. по 6-10'!G77+'январь 2014г. по 0,4'!G77</f>
    </nc>
  </rcc>
  <rcc rId="5985" sId="1">
    <nc r="D78">
      <f>'январь 2014г. по 6-10'!D78+'январь 2014г. по 0,4'!D78</f>
    </nc>
  </rcc>
  <rcc rId="5986" sId="1">
    <nc r="E78">
      <f>'январь 2014г. по 6-10'!E78+'январь 2014г. по 0,4'!E78</f>
    </nc>
  </rcc>
  <rcc rId="5987" sId="1">
    <nc r="F78">
      <f>'январь 2014г. по 6-10'!F78+'январь 2014г. по 0,4'!F78</f>
    </nc>
  </rcc>
  <rcc rId="5988" sId="1">
    <nc r="G78">
      <f>'январь 2014г. по 6-10'!G78+'январь 2014г. по 0,4'!G78</f>
    </nc>
  </rcc>
  <rcc rId="5989" sId="1">
    <nc r="D79">
      <f>'январь 2014г. по 6-10'!D79+'январь 2014г. по 0,4'!D79</f>
    </nc>
  </rcc>
  <rcc rId="5990" sId="1">
    <nc r="E79">
      <f>'январь 2014г. по 6-10'!E79+'январь 2014г. по 0,4'!E79</f>
    </nc>
  </rcc>
  <rcc rId="5991" sId="1">
    <nc r="F79">
      <f>'январь 2014г. по 6-10'!F79+'январь 2014г. по 0,4'!F79</f>
    </nc>
  </rcc>
  <rcc rId="5992" sId="1">
    <nc r="G79">
      <f>'январь 2014г. по 6-10'!G79+'январь 2014г. по 0,4'!G79</f>
    </nc>
  </rcc>
  <rcc rId="5993" sId="1">
    <nc r="D80">
      <f>'январь 2014г. по 6-10'!D80+'январь 2014г. по 0,4'!D80</f>
    </nc>
  </rcc>
  <rcc rId="5994" sId="1">
    <nc r="E80">
      <f>'январь 2014г. по 6-10'!E80+'январь 2014г. по 0,4'!E80</f>
    </nc>
  </rcc>
  <rcc rId="5995" sId="1">
    <nc r="F80">
      <f>'январь 2014г. по 6-10'!F80+'январь 2014г. по 0,4'!F80</f>
    </nc>
  </rcc>
  <rcc rId="5996" sId="1">
    <nc r="G80">
      <f>'январь 2014г. по 6-10'!G80+'январь 2014г. по 0,4'!G80</f>
    </nc>
  </rcc>
  <rcc rId="5997" sId="1">
    <nc r="D81">
      <f>'январь 2014г. по 6-10'!D81+'январь 2014г. по 0,4'!D81</f>
    </nc>
  </rcc>
  <rcc rId="5998" sId="1">
    <nc r="E81">
      <f>'январь 2014г. по 6-10'!E81+'январь 2014г. по 0,4'!E81</f>
    </nc>
  </rcc>
  <rcc rId="5999" sId="1">
    <nc r="F81">
      <f>'январь 2014г. по 6-10'!F81+'январь 2014г. по 0,4'!F81</f>
    </nc>
  </rcc>
  <rcc rId="6000" sId="1">
    <nc r="G81">
      <f>'январь 2014г. по 6-10'!G81+'январь 2014г. по 0,4'!G81</f>
    </nc>
  </rcc>
  <rcc rId="6001" sId="1" numFmtId="4">
    <oc r="D82">
      <v>1</v>
    </oc>
    <nc r="D82">
      <f>'январь 2014г. по 6-10'!D82+'январь 2014г. по 0,4'!D82</f>
    </nc>
  </rcc>
  <rcc rId="6002" sId="1">
    <oc r="E82">
      <f>8</f>
    </oc>
    <nc r="E82">
      <f>'январь 2014г. по 6-10'!E82+'январь 2014г. по 0,4'!E82</f>
    </nc>
  </rcc>
  <rcc rId="6003" sId="1" numFmtId="4">
    <oc r="F82">
      <v>1</v>
    </oc>
    <nc r="F82">
      <f>'январь 2014г. по 6-10'!F82+'январь 2014г. по 0,4'!F82</f>
    </nc>
  </rcc>
  <rcc rId="6004" sId="1">
    <oc r="G82">
      <f>8</f>
    </oc>
    <nc r="G82">
      <f>'январь 2014г. по 6-10'!G82+'январь 2014г. по 0,4'!G82</f>
    </nc>
  </rcc>
  <rcc rId="6005" sId="1">
    <nc r="D83">
      <f>'январь 2014г. по 6-10'!D83+'январь 2014г. по 0,4'!D83</f>
    </nc>
  </rcc>
  <rcc rId="6006" sId="1">
    <nc r="E83">
      <f>'январь 2014г. по 6-10'!E83+'январь 2014г. по 0,4'!E83</f>
    </nc>
  </rcc>
  <rcc rId="6007" sId="1">
    <nc r="F83">
      <f>'январь 2014г. по 6-10'!F83+'январь 2014г. по 0,4'!F83</f>
    </nc>
  </rcc>
  <rcc rId="6008" sId="1">
    <nc r="G83">
      <f>'январь 2014г. по 6-10'!G83+'январь 2014г. по 0,4'!G83</f>
    </nc>
  </rcc>
  <rcc rId="6009" sId="1" numFmtId="4">
    <oc r="D84">
      <v>1</v>
    </oc>
    <nc r="D84">
      <f>'январь 2014г. по 6-10'!D84+'январь 2014г. по 0,4'!D84</f>
    </nc>
  </rcc>
  <rcc rId="6010" sId="1">
    <oc r="E84">
      <f>100</f>
    </oc>
    <nc r="E84">
      <f>'январь 2014г. по 6-10'!E84+'январь 2014г. по 0,4'!E84</f>
    </nc>
  </rcc>
  <rcc rId="6011" sId="1" numFmtId="4">
    <oc r="F84">
      <v>1</v>
    </oc>
    <nc r="F84">
      <f>'январь 2014г. по 6-10'!F84+'январь 2014г. по 0,4'!F84</f>
    </nc>
  </rcc>
  <rcc rId="6012" sId="1">
    <oc r="G84">
      <f>100</f>
    </oc>
    <nc r="G84">
      <f>'январь 2014г. по 6-10'!G84+'январь 2014г. по 0,4'!G84</f>
    </nc>
  </rcc>
  <rcc rId="6013" sId="1">
    <nc r="D85">
      <f>'январь 2014г. по 6-10'!D85+'январь 2014г. по 0,4'!D85</f>
    </nc>
  </rcc>
  <rcc rId="6014" sId="1">
    <nc r="E85">
      <f>'январь 2014г. по 6-10'!E85+'январь 2014г. по 0,4'!E85</f>
    </nc>
  </rcc>
  <rcc rId="6015" sId="1">
    <nc r="F85">
      <f>'январь 2014г. по 6-10'!F85+'январь 2014г. по 0,4'!F85</f>
    </nc>
  </rcc>
  <rcc rId="6016" sId="1">
    <nc r="G85">
      <f>'январь 2014г. по 6-10'!G85+'январь 2014г. по 0,4'!G85</f>
    </nc>
  </rcc>
  <rcc rId="6017" sId="1" numFmtId="4">
    <oc r="D86">
      <v>1</v>
    </oc>
    <nc r="D86">
      <f>'январь 2014г. по 6-10'!D86+'январь 2014г. по 0,4'!D86</f>
    </nc>
  </rcc>
  <rcc rId="6018" sId="1">
    <oc r="E86">
      <f>4</f>
    </oc>
    <nc r="E86">
      <f>'январь 2014г. по 6-10'!E86+'январь 2014г. по 0,4'!E86</f>
    </nc>
  </rcc>
  <rcc rId="6019" sId="1" numFmtId="4">
    <oc r="F86">
      <v>1</v>
    </oc>
    <nc r="F86">
      <f>'январь 2014г. по 6-10'!F86+'январь 2014г. по 0,4'!F86</f>
    </nc>
  </rcc>
  <rcc rId="6020" sId="1">
    <oc r="G86">
      <f>4</f>
    </oc>
    <nc r="G86">
      <f>'январь 2014г. по 6-10'!G86+'январь 2014г. по 0,4'!G86</f>
    </nc>
  </rcc>
  <rcc rId="6021" sId="1">
    <nc r="D87">
      <f>'январь 2014г. по 6-10'!D87+'январь 2014г. по 0,4'!D87</f>
    </nc>
  </rcc>
  <rcc rId="6022" sId="1">
    <nc r="E87">
      <f>'январь 2014г. по 6-10'!E87+'январь 2014г. по 0,4'!E87</f>
    </nc>
  </rcc>
  <rcc rId="6023" sId="1">
    <nc r="F87">
      <f>'январь 2014г. по 6-10'!F87+'январь 2014г. по 0,4'!F87</f>
    </nc>
  </rcc>
  <rcc rId="6024" sId="1">
    <nc r="G87">
      <f>'январь 2014г. по 6-10'!G87+'январь 2014г. по 0,4'!G87</f>
    </nc>
  </rcc>
  <rcc rId="6025" sId="1">
    <nc r="D88">
      <f>'январь 2014г. по 6-10'!D88+'январь 2014г. по 0,4'!D88</f>
    </nc>
  </rcc>
  <rcc rId="6026" sId="1">
    <nc r="E88">
      <f>'январь 2014г. по 6-10'!E88+'январь 2014г. по 0,4'!E88</f>
    </nc>
  </rcc>
  <rcc rId="6027" sId="1">
    <nc r="F88">
      <f>'январь 2014г. по 6-10'!F88+'январь 2014г. по 0,4'!F88</f>
    </nc>
  </rcc>
  <rcc rId="6028" sId="1">
    <nc r="G88">
      <f>'январь 2014г. по 6-10'!G88+'январь 2014г. по 0,4'!G88</f>
    </nc>
  </rcc>
  <rcc rId="6029" sId="1">
    <nc r="D89">
      <f>'январь 2014г. по 6-10'!D89+'январь 2014г. по 0,4'!D89</f>
    </nc>
  </rcc>
  <rcc rId="6030" sId="1">
    <nc r="E89">
      <f>'январь 2014г. по 6-10'!E89+'январь 2014г. по 0,4'!E89</f>
    </nc>
  </rcc>
  <rcc rId="6031" sId="1">
    <nc r="F89">
      <f>'январь 2014г. по 6-10'!F89+'январь 2014г. по 0,4'!F89</f>
    </nc>
  </rcc>
  <rcc rId="6032" sId="1">
    <nc r="G89">
      <f>'январь 2014г. по 6-10'!G89+'январь 2014г. по 0,4'!G89</f>
    </nc>
  </rcc>
  <rcc rId="6033" sId="1">
    <nc r="D90">
      <f>'январь 2014г. по 6-10'!D90+'январь 2014г. по 0,4'!D90</f>
    </nc>
  </rcc>
  <rcc rId="6034" sId="1">
    <nc r="E90">
      <f>'январь 2014г. по 6-10'!E90+'январь 2014г. по 0,4'!E90</f>
    </nc>
  </rcc>
  <rcc rId="6035" sId="1">
    <nc r="F90">
      <f>'январь 2014г. по 6-10'!F90+'январь 2014г. по 0,4'!F90</f>
    </nc>
  </rcc>
  <rcc rId="6036" sId="1">
    <nc r="G90">
      <f>'январь 2014г. по 6-10'!G90+'январь 2014г. по 0,4'!G90</f>
    </nc>
  </rcc>
  <rcc rId="6037" sId="1">
    <nc r="D91">
      <f>'январь 2014г. по 6-10'!D91+'январь 2014г. по 0,4'!D91</f>
    </nc>
  </rcc>
  <rcc rId="6038" sId="1">
    <nc r="E91">
      <f>'январь 2014г. по 6-10'!E91+'январь 2014г. по 0,4'!E91</f>
    </nc>
  </rcc>
  <rcc rId="6039" sId="1">
    <nc r="F91">
      <f>'январь 2014г. по 6-10'!F91+'январь 2014г. по 0,4'!F91</f>
    </nc>
  </rcc>
  <rcc rId="6040" sId="1">
    <nc r="G91">
      <f>'январь 2014г. по 6-10'!G91+'январь 2014г. по 0,4'!G91</f>
    </nc>
  </rcc>
  <rcc rId="6041" sId="1">
    <nc r="D92">
      <f>'январь 2014г. по 6-10'!D92+'январь 2014г. по 0,4'!D92</f>
    </nc>
  </rcc>
  <rcc rId="6042" sId="1">
    <nc r="E92">
      <f>'январь 2014г. по 6-10'!E92+'январь 2014г. по 0,4'!E92</f>
    </nc>
  </rcc>
  <rcc rId="6043" sId="1">
    <nc r="F92">
      <f>'январь 2014г. по 6-10'!F92+'январь 2014г. по 0,4'!F92</f>
    </nc>
  </rcc>
  <rcc rId="6044" sId="1">
    <nc r="G92">
      <f>'январь 2014г. по 6-10'!G92+'январь 2014г. по 0,4'!G92</f>
    </nc>
  </rcc>
  <rcc rId="6045" sId="1">
    <nc r="D93">
      <f>'январь 2014г. по 6-10'!D93+'январь 2014г. по 0,4'!D93</f>
    </nc>
  </rcc>
  <rcc rId="6046" sId="1">
    <nc r="E93">
      <f>'январь 2014г. по 6-10'!E93+'январь 2014г. по 0,4'!E93</f>
    </nc>
  </rcc>
  <rcc rId="6047" sId="1">
    <nc r="F93">
      <f>'январь 2014г. по 6-10'!F93+'январь 2014г. по 0,4'!F93</f>
    </nc>
  </rcc>
  <rcc rId="6048" sId="1">
    <nc r="G93">
      <f>'январь 2014г. по 6-10'!G93+'январь 2014г. по 0,4'!G93</f>
    </nc>
  </rcc>
  <rcc rId="6049" sId="1">
    <nc r="D94">
      <f>'январь 2014г. по 6-10'!D94+'январь 2014г. по 0,4'!D94</f>
    </nc>
  </rcc>
  <rcc rId="6050" sId="1">
    <nc r="E94">
      <f>'январь 2014г. по 6-10'!E94+'январь 2014г. по 0,4'!E94</f>
    </nc>
  </rcc>
  <rcc rId="6051" sId="1">
    <nc r="F94">
      <f>'январь 2014г. по 6-10'!F94+'январь 2014г. по 0,4'!F94</f>
    </nc>
  </rcc>
  <rcc rId="6052" sId="1">
    <nc r="G94">
      <f>'январь 2014г. по 6-10'!G94+'январь 2014г. по 0,4'!G94</f>
    </nc>
  </rcc>
  <rcc rId="6053" sId="1">
    <nc r="D95">
      <f>'январь 2014г. по 6-10'!D95+'январь 2014г. по 0,4'!D95</f>
    </nc>
  </rcc>
  <rcc rId="6054" sId="1">
    <nc r="E95">
      <f>'январь 2014г. по 6-10'!E95+'январь 2014г. по 0,4'!E95</f>
    </nc>
  </rcc>
  <rcc rId="6055" sId="1">
    <nc r="F95">
      <f>'январь 2014г. по 6-10'!F95+'январь 2014г. по 0,4'!F95</f>
    </nc>
  </rcc>
  <rcc rId="6056" sId="1">
    <nc r="G95">
      <f>'январь 2014г. по 6-10'!G95+'январь 2014г. по 0,4'!G95</f>
    </nc>
  </rcc>
  <rcc rId="6057" sId="1">
    <nc r="D96">
      <f>'январь 2014г. по 6-10'!D96+'январь 2014г. по 0,4'!D96</f>
    </nc>
  </rcc>
  <rcc rId="6058" sId="1">
    <nc r="E96">
      <f>'январь 2014г. по 6-10'!E96+'январь 2014г. по 0,4'!E96</f>
    </nc>
  </rcc>
  <rcc rId="6059" sId="1">
    <nc r="F96">
      <f>'январь 2014г. по 6-10'!F96+'январь 2014г. по 0,4'!F96</f>
    </nc>
  </rcc>
  <rcc rId="6060" sId="1">
    <nc r="G96">
      <f>'январь 2014г. по 6-10'!G96+'январь 2014г. по 0,4'!G96</f>
    </nc>
  </rcc>
  <rcc rId="6061" sId="1">
    <nc r="D97">
      <f>'январь 2014г. по 6-10'!D97+'январь 2014г. по 0,4'!D97</f>
    </nc>
  </rcc>
  <rcc rId="6062" sId="1">
    <nc r="E97">
      <f>'январь 2014г. по 6-10'!E97+'январь 2014г. по 0,4'!E97</f>
    </nc>
  </rcc>
  <rcc rId="6063" sId="1">
    <nc r="F97">
      <f>'январь 2014г. по 6-10'!F97+'январь 2014г. по 0,4'!F97</f>
    </nc>
  </rcc>
  <rcc rId="6064" sId="1">
    <nc r="G97">
      <f>'январь 2014г. по 6-10'!G97+'январь 2014г. по 0,4'!G97</f>
    </nc>
  </rcc>
  <rcc rId="6065" sId="1">
    <nc r="D98">
      <f>'январь 2014г. по 6-10'!D98+'январь 2014г. по 0,4'!D98</f>
    </nc>
  </rcc>
  <rcc rId="6066" sId="1">
    <nc r="E98">
      <f>'январь 2014г. по 6-10'!E98+'январь 2014г. по 0,4'!E98</f>
    </nc>
  </rcc>
  <rcc rId="6067" sId="1">
    <nc r="F98">
      <f>'январь 2014г. по 6-10'!F98+'январь 2014г. по 0,4'!F98</f>
    </nc>
  </rcc>
  <rcc rId="6068" sId="1">
    <nc r="G98">
      <f>'январь 2014г. по 6-10'!G98+'январь 2014г. по 0,4'!G98</f>
    </nc>
  </rcc>
  <rcc rId="6069" sId="1">
    <nc r="D99">
      <f>'январь 2014г. по 6-10'!D99+'январь 2014г. по 0,4'!D99</f>
    </nc>
  </rcc>
  <rcc rId="6070" sId="1">
    <nc r="E99">
      <f>'январь 2014г. по 6-10'!E99+'январь 2014г. по 0,4'!E99</f>
    </nc>
  </rcc>
  <rcc rId="6071" sId="1">
    <nc r="F99">
      <f>'январь 2014г. по 6-10'!F99+'январь 2014г. по 0,4'!F99</f>
    </nc>
  </rcc>
  <rcc rId="6072" sId="1">
    <nc r="G99">
      <f>'январь 2014г. по 6-10'!G99+'январь 2014г. по 0,4'!G99</f>
    </nc>
  </rcc>
  <rcc rId="6073" sId="1" numFmtId="4">
    <oc r="D100">
      <v>1</v>
    </oc>
    <nc r="D100">
      <f>'январь 2014г. по 6-10'!D100+'январь 2014г. по 0,4'!D100</f>
    </nc>
  </rcc>
  <rcc rId="6074" sId="1">
    <oc r="E100">
      <f>6</f>
    </oc>
    <nc r="E100">
      <f>'январь 2014г. по 6-10'!E100+'январь 2014г. по 0,4'!E100</f>
    </nc>
  </rcc>
  <rcc rId="6075" sId="1" numFmtId="4">
    <oc r="F100">
      <v>1</v>
    </oc>
    <nc r="F100">
      <f>'январь 2014г. по 6-10'!F100+'январь 2014г. по 0,4'!F100</f>
    </nc>
  </rcc>
  <rcc rId="6076" sId="1">
    <oc r="G100">
      <f>6</f>
    </oc>
    <nc r="G100">
      <f>'январь 2014г. по 6-10'!G100+'январь 2014г. по 0,4'!G100</f>
    </nc>
  </rcc>
  <rcc rId="6077" sId="1">
    <nc r="D101">
      <f>'январь 2014г. по 6-10'!D101+'январь 2014г. по 0,4'!D101</f>
    </nc>
  </rcc>
  <rcc rId="6078" sId="1">
    <nc r="E101">
      <f>'январь 2014г. по 6-10'!E101+'январь 2014г. по 0,4'!E101</f>
    </nc>
  </rcc>
  <rcc rId="6079" sId="1">
    <nc r="F101">
      <f>'январь 2014г. по 6-10'!F101+'январь 2014г. по 0,4'!F101</f>
    </nc>
  </rcc>
  <rcc rId="6080" sId="1">
    <nc r="G101">
      <f>'январь 2014г. по 6-10'!G101+'январь 2014г. по 0,4'!G101</f>
    </nc>
  </rcc>
  <rcc rId="6081" sId="1">
    <nc r="D102">
      <f>'январь 2014г. по 6-10'!D102+'январь 2014г. по 0,4'!D102</f>
    </nc>
  </rcc>
  <rcc rId="6082" sId="1">
    <nc r="E102">
      <f>'январь 2014г. по 6-10'!E102+'январь 2014г. по 0,4'!E102</f>
    </nc>
  </rcc>
  <rcc rId="6083" sId="1">
    <nc r="F102">
      <f>'январь 2014г. по 6-10'!F102+'январь 2014г. по 0,4'!F102</f>
    </nc>
  </rcc>
  <rcc rId="6084" sId="1">
    <nc r="G102">
      <f>'январь 2014г. по 6-10'!G102+'январь 2014г. по 0,4'!G102</f>
    </nc>
  </rcc>
  <rcc rId="6085" sId="1" numFmtId="4">
    <oc r="D105">
      <v>3</v>
    </oc>
    <nc r="D105">
      <f>'январь 2014г. по 6-10'!D105+'январь 2014г. по 0,4'!D105</f>
    </nc>
  </rcc>
  <rcc rId="6086" sId="1">
    <oc r="E105">
      <f>4+5+130</f>
    </oc>
    <nc r="E105">
      <f>'январь 2014г. по 6-10'!E105+'январь 2014г. по 0,4'!E105</f>
    </nc>
  </rcc>
  <rcc rId="6087" sId="1" numFmtId="4">
    <oc r="F105">
      <v>3</v>
    </oc>
    <nc r="F105">
      <f>'январь 2014г. по 6-10'!F105+'январь 2014г. по 0,4'!F105</f>
    </nc>
  </rcc>
  <rcc rId="6088" sId="1">
    <oc r="G105">
      <f>4+5+130</f>
    </oc>
    <nc r="G105">
      <f>'январь 2014г. по 6-10'!G105+'январь 2014г. по 0,4'!G105</f>
    </nc>
  </rcc>
  <rcc rId="6089" sId="1" numFmtId="4">
    <oc r="D106">
      <v>5</v>
    </oc>
    <nc r="D106">
      <f>'январь 2014г. по 6-10'!D106+'январь 2014г. по 0,4'!D106</f>
    </nc>
  </rcc>
  <rcc rId="6090" sId="1">
    <oc r="E106">
      <f>12+12+5+8+50</f>
    </oc>
    <nc r="E106">
      <f>'январь 2014г. по 6-10'!E106+'январь 2014г. по 0,4'!E106</f>
    </nc>
  </rcc>
  <rcc rId="6091" sId="1" numFmtId="4">
    <oc r="F106">
      <v>5</v>
    </oc>
    <nc r="F106">
      <f>'январь 2014г. по 6-10'!F106+'январь 2014г. по 0,4'!F106</f>
    </nc>
  </rcc>
  <rcc rId="6092" sId="1">
    <oc r="G106">
      <f>12+12+5+8+50</f>
    </oc>
    <nc r="G106">
      <f>'январь 2014г. по 6-10'!G106+'январь 2014г. по 0,4'!G106</f>
    </nc>
  </rcc>
  <rcc rId="6093" sId="1">
    <nc r="D107">
      <f>'январь 2014г. по 6-10'!D107+'январь 2014г. по 0,4'!D107</f>
    </nc>
  </rcc>
  <rcc rId="6094" sId="1">
    <nc r="E107">
      <f>'январь 2014г. по 6-10'!E107+'январь 2014г. по 0,4'!E107</f>
    </nc>
  </rcc>
  <rcc rId="6095" sId="1">
    <nc r="F107">
      <f>'январь 2014г. по 6-10'!F107+'январь 2014г. по 0,4'!F107</f>
    </nc>
  </rcc>
  <rcc rId="6096" sId="1">
    <nc r="G107">
      <f>'январь 2014г. по 6-10'!G107+'январь 2014г. по 0,4'!G107</f>
    </nc>
  </rcc>
  <rcc rId="6097" sId="1" numFmtId="4">
    <oc r="D108">
      <v>3</v>
    </oc>
    <nc r="D108">
      <f>'январь 2014г. по 6-10'!D108+'январь 2014г. по 0,4'!D108</f>
    </nc>
  </rcc>
  <rcc rId="6098" sId="1">
    <oc r="E108">
      <f>5+70+5</f>
    </oc>
    <nc r="E108">
      <f>'январь 2014г. по 6-10'!E108+'январь 2014г. по 0,4'!E108</f>
    </nc>
  </rcc>
  <rcc rId="6099" sId="1" numFmtId="4">
    <oc r="F108">
      <v>3</v>
    </oc>
    <nc r="F108">
      <f>'январь 2014г. по 6-10'!F108+'январь 2014г. по 0,4'!F108</f>
    </nc>
  </rcc>
  <rcc rId="6100" sId="1">
    <oc r="G108">
      <f>5+70+5</f>
    </oc>
    <nc r="G108">
      <f>'январь 2014г. по 6-10'!G108+'январь 2014г. по 0,4'!G108</f>
    </nc>
  </rcc>
  <rcc rId="6101" sId="1" numFmtId="4">
    <oc r="D109">
      <v>2</v>
    </oc>
    <nc r="D109">
      <f>'январь 2014г. по 6-10'!D109+'январь 2014г. по 0,4'!D109</f>
    </nc>
  </rcc>
  <rcc rId="6102" sId="1">
    <oc r="E109">
      <f>45+10</f>
    </oc>
    <nc r="E109">
      <f>'январь 2014г. по 6-10'!E109+'январь 2014г. по 0,4'!E109</f>
    </nc>
  </rcc>
  <rcc rId="6103" sId="1" numFmtId="4">
    <oc r="F109">
      <v>2</v>
    </oc>
    <nc r="F109">
      <f>'январь 2014г. по 6-10'!F109+'январь 2014г. по 0,4'!F109</f>
    </nc>
  </rcc>
  <rcc rId="6104" sId="1">
    <oc r="G109">
      <f>45+10</f>
    </oc>
    <nc r="G109">
      <f>'январь 2014г. по 6-10'!G109+'январь 2014г. по 0,4'!G109</f>
    </nc>
  </rcc>
  <rcc rId="6105" sId="1" numFmtId="4">
    <oc r="D110">
      <v>1</v>
    </oc>
    <nc r="D110">
      <f>'январь 2014г. по 6-10'!D110+'январь 2014г. по 0,4'!D110</f>
    </nc>
  </rcc>
  <rcc rId="6106" sId="1">
    <oc r="E110">
      <f>7</f>
    </oc>
    <nc r="E110">
      <f>'январь 2014г. по 6-10'!E110+'январь 2014г. по 0,4'!E110</f>
    </nc>
  </rcc>
  <rcc rId="6107" sId="1" numFmtId="4">
    <oc r="F110">
      <v>1</v>
    </oc>
    <nc r="F110">
      <f>'январь 2014г. по 6-10'!F110+'январь 2014г. по 0,4'!F110</f>
    </nc>
  </rcc>
  <rcc rId="6108" sId="1">
    <oc r="G110">
      <f>7</f>
    </oc>
    <nc r="G110">
      <f>'январь 2014г. по 6-10'!G110+'январь 2014г. по 0,4'!G110</f>
    </nc>
  </rcc>
  <rcc rId="6109" sId="1">
    <nc r="D111">
      <f>'январь 2014г. по 6-10'!D111+'январь 2014г. по 0,4'!D111</f>
    </nc>
  </rcc>
  <rcc rId="6110" sId="1">
    <nc r="E111">
      <f>'январь 2014г. по 6-10'!E111+'январь 2014г. по 0,4'!E111</f>
    </nc>
  </rcc>
  <rcc rId="6111" sId="1">
    <nc r="F111">
      <f>'январь 2014г. по 6-10'!F111+'январь 2014г. по 0,4'!F111</f>
    </nc>
  </rcc>
  <rcc rId="6112" sId="1">
    <nc r="G111">
      <f>'январь 2014г. по 6-10'!G111+'январь 2014г. по 0,4'!G111</f>
    </nc>
  </rcc>
  <rcc rId="6113" sId="1" numFmtId="4">
    <oc r="D112">
      <v>4</v>
    </oc>
    <nc r="D112">
      <f>'январь 2014г. по 6-10'!D112+'январь 2014г. по 0,4'!D112</f>
    </nc>
  </rcc>
  <rcc rId="6114" sId="1">
    <oc r="E112">
      <f>50+10+5+5</f>
    </oc>
    <nc r="E112">
      <f>'январь 2014г. по 6-10'!E112+'январь 2014г. по 0,4'!E112</f>
    </nc>
  </rcc>
  <rcc rId="6115" sId="1" numFmtId="4">
    <oc r="F112">
      <v>3</v>
    </oc>
    <nc r="F112">
      <f>'январь 2014г. по 6-10'!F112+'январь 2014г. по 0,4'!F112</f>
    </nc>
  </rcc>
  <rcc rId="6116" sId="1">
    <oc r="G112">
      <f>50+10+5</f>
    </oc>
    <nc r="G112">
      <f>'январь 2014г. по 6-10'!G112+'январь 2014г. по 0,4'!G112</f>
    </nc>
  </rcc>
  <rcc rId="6117" sId="1" numFmtId="4">
    <oc r="D113">
      <v>2</v>
    </oc>
    <nc r="D113">
      <f>'январь 2014г. по 6-10'!D113+'январь 2014г. по 0,4'!D113</f>
    </nc>
  </rcc>
  <rcc rId="6118" sId="1">
    <oc r="E113">
      <f>6+4</f>
    </oc>
    <nc r="E113">
      <f>'январь 2014г. по 6-10'!E113+'январь 2014г. по 0,4'!E113</f>
    </nc>
  </rcc>
  <rcc rId="6119" sId="1" numFmtId="4">
    <oc r="F113">
      <v>1</v>
    </oc>
    <nc r="F113">
      <f>'январь 2014г. по 6-10'!F113+'январь 2014г. по 0,4'!F113</f>
    </nc>
  </rcc>
  <rcc rId="6120" sId="1">
    <oc r="G113">
      <f>6</f>
    </oc>
    <nc r="G113">
      <f>'январь 2014г. по 6-10'!G113+'январь 2014г. по 0,4'!G113</f>
    </nc>
  </rcc>
  <rcc rId="6121" sId="1">
    <nc r="D114">
      <f>'январь 2014г. по 6-10'!D114+'январь 2014г. по 0,4'!D114</f>
    </nc>
  </rcc>
  <rcc rId="6122" sId="1">
    <nc r="E114">
      <f>'январь 2014г. по 6-10'!E114+'январь 2014г. по 0,4'!E114</f>
    </nc>
  </rcc>
  <rcc rId="6123" sId="1">
    <nc r="F114">
      <f>'январь 2014г. по 6-10'!F114+'январь 2014г. по 0,4'!F114</f>
    </nc>
  </rcc>
  <rcc rId="6124" sId="1">
    <nc r="G114">
      <f>'январь 2014г. по 6-10'!G114+'январь 2014г. по 0,4'!G114</f>
    </nc>
  </rcc>
  <rcc rId="6125" sId="1">
    <nc r="D115">
      <f>'январь 2014г. по 6-10'!D115+'январь 2014г. по 0,4'!D115</f>
    </nc>
  </rcc>
  <rcc rId="6126" sId="1">
    <nc r="E115">
      <f>'январь 2014г. по 6-10'!E115+'январь 2014г. по 0,4'!E115</f>
    </nc>
  </rcc>
  <rcc rId="6127" sId="1">
    <nc r="F115">
      <f>'январь 2014г. по 6-10'!F115+'январь 2014г. по 0,4'!F115</f>
    </nc>
  </rcc>
  <rcc rId="6128" sId="1">
    <nc r="G115">
      <f>'январь 2014г. по 6-10'!G115+'январь 2014г. по 0,4'!G115</f>
    </nc>
  </rcc>
  <rcc rId="6129" sId="1">
    <nc r="D116">
      <f>'январь 2014г. по 6-10'!D116+'январь 2014г. по 0,4'!D116</f>
    </nc>
  </rcc>
  <rcc rId="6130" sId="1">
    <nc r="E116">
      <f>'январь 2014г. по 6-10'!E116+'январь 2014г. по 0,4'!E116</f>
    </nc>
  </rcc>
  <rcc rId="6131" sId="1">
    <nc r="F116">
      <f>'январь 2014г. по 6-10'!F116+'январь 2014г. по 0,4'!F116</f>
    </nc>
  </rcc>
  <rcc rId="6132" sId="1">
    <nc r="G116">
      <f>'январь 2014г. по 6-10'!G116+'январь 2014г. по 0,4'!G116</f>
    </nc>
  </rcc>
  <rcc rId="6133" sId="1">
    <nc r="D117">
      <f>'январь 2014г. по 6-10'!D117+'январь 2014г. по 0,4'!D117</f>
    </nc>
  </rcc>
  <rcc rId="6134" sId="1">
    <nc r="E117">
      <f>'январь 2014г. по 6-10'!E117+'январь 2014г. по 0,4'!E117</f>
    </nc>
  </rcc>
  <rcc rId="6135" sId="1">
    <nc r="F117">
      <f>'январь 2014г. по 6-10'!F117+'январь 2014г. по 0,4'!F117</f>
    </nc>
  </rcc>
  <rcc rId="6136" sId="1">
    <nc r="G117">
      <f>'январь 2014г. по 6-10'!G117+'январь 2014г. по 0,4'!G117</f>
    </nc>
  </rcc>
  <rcc rId="6137" sId="1" numFmtId="4">
    <oc r="D118">
      <v>4</v>
    </oc>
    <nc r="D118">
      <f>'январь 2014г. по 6-10'!D118+'январь 2014г. по 0,4'!D118</f>
    </nc>
  </rcc>
  <rcc rId="6138" sId="1">
    <oc r="E118">
      <f>360+5+15+320</f>
    </oc>
    <nc r="E118">
      <f>'январь 2014г. по 6-10'!E118+'январь 2014г. по 0,4'!E118</f>
    </nc>
  </rcc>
  <rcc rId="6139" sId="1" numFmtId="4">
    <oc r="F118">
      <v>4</v>
    </oc>
    <nc r="F118">
      <f>'январь 2014г. по 6-10'!F118+'январь 2014г. по 0,4'!F118</f>
    </nc>
  </rcc>
  <rcc rId="6140" sId="1">
    <oc r="G118">
      <f>360+5+15+320</f>
    </oc>
    <nc r="G118">
      <f>'январь 2014г. по 6-10'!G118+'январь 2014г. по 0,4'!G118</f>
    </nc>
  </rcc>
  <rcc rId="6141" sId="1">
    <nc r="D119">
      <f>'январь 2014г. по 6-10'!D119+'январь 2014г. по 0,4'!D119</f>
    </nc>
  </rcc>
  <rcc rId="6142" sId="1">
    <nc r="E119">
      <f>'январь 2014г. по 6-10'!E119+'январь 2014г. по 0,4'!E119</f>
    </nc>
  </rcc>
  <rcc rId="6143" sId="1">
    <nc r="F119">
      <f>'январь 2014г. по 6-10'!F119+'январь 2014г. по 0,4'!F119</f>
    </nc>
  </rcc>
  <rcc rId="6144" sId="1">
    <nc r="G119">
      <f>'январь 2014г. по 6-10'!G119+'январь 2014г. по 0,4'!G119</f>
    </nc>
  </rcc>
  <rcc rId="6145" sId="1">
    <nc r="D120">
      <f>'январь 2014г. по 6-10'!D120+'январь 2014г. по 0,4'!D120</f>
    </nc>
  </rcc>
  <rcc rId="6146" sId="1">
    <nc r="E120">
      <f>'январь 2014г. по 6-10'!E120+'январь 2014г. по 0,4'!E120</f>
    </nc>
  </rcc>
  <rcc rId="6147" sId="1">
    <nc r="F120">
      <f>'январь 2014г. по 6-10'!F120+'январь 2014г. по 0,4'!F120</f>
    </nc>
  </rcc>
  <rcc rId="6148" sId="1">
    <nc r="G120">
      <f>'январь 2014г. по 6-10'!G120+'январь 2014г. по 0,4'!G120</f>
    </nc>
  </rcc>
  <rcc rId="6149" sId="1">
    <nc r="D121">
      <f>'январь 2014г. по 6-10'!D121+'январь 2014г. по 0,4'!D121</f>
    </nc>
  </rcc>
  <rcc rId="6150" sId="1">
    <nc r="E121">
      <f>'январь 2014г. по 6-10'!E121+'январь 2014г. по 0,4'!E121</f>
    </nc>
  </rcc>
  <rcc rId="6151" sId="1">
    <nc r="F121">
      <f>'январь 2014г. по 6-10'!F121+'январь 2014г. по 0,4'!F121</f>
    </nc>
  </rcc>
  <rcc rId="6152" sId="1">
    <nc r="G121">
      <f>'январь 2014г. по 6-10'!G121+'январь 2014г. по 0,4'!G121</f>
    </nc>
  </rcc>
  <rcc rId="6153" sId="1">
    <nc r="D122">
      <f>'январь 2014г. по 6-10'!D122+'январь 2014г. по 0,4'!D122</f>
    </nc>
  </rcc>
  <rcc rId="6154" sId="1">
    <nc r="E122">
      <f>'январь 2014г. по 6-10'!E122+'январь 2014г. по 0,4'!E122</f>
    </nc>
  </rcc>
  <rcc rId="6155" sId="1">
    <nc r="F122">
      <f>'январь 2014г. по 6-10'!F122+'январь 2014г. по 0,4'!F122</f>
    </nc>
  </rcc>
  <rcc rId="6156" sId="1">
    <nc r="G122">
      <f>'январь 2014г. по 6-10'!G122+'январь 2014г. по 0,4'!G122</f>
    </nc>
  </rcc>
  <rcc rId="6157" sId="1">
    <nc r="D123">
      <f>'январь 2014г. по 6-10'!D123+'январь 2014г. по 0,4'!D123</f>
    </nc>
  </rcc>
  <rcc rId="6158" sId="1">
    <nc r="E123">
      <f>'январь 2014г. по 6-10'!E123+'январь 2014г. по 0,4'!E123</f>
    </nc>
  </rcc>
  <rcc rId="6159" sId="1">
    <nc r="F123">
      <f>'январь 2014г. по 6-10'!F123+'январь 2014г. по 0,4'!F123</f>
    </nc>
  </rcc>
  <rcc rId="6160" sId="1">
    <nc r="G123">
      <f>'январь 2014г. по 6-10'!G123+'январь 2014г. по 0,4'!G123</f>
    </nc>
  </rcc>
  <rcc rId="6161" sId="1" numFmtId="4">
    <oc r="D124">
      <v>1</v>
    </oc>
    <nc r="D124">
      <f>'январь 2014г. по 6-10'!D124+'январь 2014г. по 0,4'!D124</f>
    </nc>
  </rcc>
  <rcc rId="6162" sId="1">
    <oc r="E124">
      <f>200</f>
    </oc>
    <nc r="E124">
      <f>'январь 2014г. по 6-10'!E124+'январь 2014г. по 0,4'!E124</f>
    </nc>
  </rcc>
  <rcc rId="6163" sId="1" numFmtId="4">
    <oc r="F124">
      <v>1</v>
    </oc>
    <nc r="F124">
      <f>'январь 2014г. по 6-10'!F124+'январь 2014г. по 0,4'!F124</f>
    </nc>
  </rcc>
  <rcc rId="6164" sId="1">
    <oc r="G124">
      <f>200</f>
    </oc>
    <nc r="G124">
      <f>'январь 2014г. по 6-10'!G124+'январь 2014г. по 0,4'!G124</f>
    </nc>
  </rcc>
  <rcc rId="6165" sId="1" odxf="1" dxf="1" numFmtId="4">
    <oc r="D125">
      <v>1</v>
    </oc>
    <nc r="D125">
      <f>'январь 2014г. по 6-10'!D125+'январь 2014г. по 0,4'!D125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6" sId="1" odxf="1" dxf="1">
    <oc r="E125">
      <f>2.5</f>
    </oc>
    <nc r="E125">
      <f>'январь 2014г. по 6-10'!E125+'январь 2014г. по 0,4'!E125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7" sId="1">
    <nc r="F125">
      <f>'январь 2014г. по 6-10'!F125+'январь 2014г. по 0,4'!F125</f>
    </nc>
  </rcc>
  <rcc rId="6168" sId="1">
    <nc r="G125">
      <f>'январь 2014г. по 6-10'!G125+'январь 2014г. по 0,4'!G125</f>
    </nc>
  </rcc>
  <rcc rId="6169" sId="1" numFmtId="4">
    <oc r="D126">
      <v>2</v>
    </oc>
    <nc r="D126">
      <f>'январь 2014г. по 6-10'!D126+'январь 2014г. по 0,4'!D126</f>
    </nc>
  </rcc>
  <rcc rId="6170" sId="1">
    <oc r="E126">
      <f>8+10</f>
    </oc>
    <nc r="E126">
      <f>'январь 2014г. по 6-10'!E126+'январь 2014г. по 0,4'!E126</f>
    </nc>
  </rcc>
  <rcc rId="6171" sId="1" numFmtId="4">
    <oc r="F126">
      <v>2</v>
    </oc>
    <nc r="F126">
      <f>'январь 2014г. по 6-10'!F126+'январь 2014г. по 0,4'!F126</f>
    </nc>
  </rcc>
  <rcc rId="6172" sId="1">
    <oc r="G126">
      <f>8+10</f>
    </oc>
    <nc r="G126">
      <f>'январь 2014г. по 6-10'!G126+'январь 2014г. по 0,4'!G126</f>
    </nc>
  </rcc>
  <rcc rId="6173" sId="1" numFmtId="4">
    <oc r="D127">
      <v>1</v>
    </oc>
    <nc r="D127">
      <f>'январь 2014г. по 6-10'!D127+'январь 2014г. по 0,4'!D127</f>
    </nc>
  </rcc>
  <rcc rId="6174" sId="1">
    <oc r="E127">
      <f>5</f>
    </oc>
    <nc r="E127">
      <f>'январь 2014г. по 6-10'!E127+'январь 2014г. по 0,4'!E127</f>
    </nc>
  </rcc>
  <rcc rId="6175" sId="1">
    <nc r="F127">
      <f>'январь 2014г. по 6-10'!F127+'январь 2014г. по 0,4'!F127</f>
    </nc>
  </rcc>
  <rcc rId="6176" sId="1">
    <nc r="G127">
      <f>'январь 2014г. по 6-10'!G127+'январь 2014г. по 0,4'!G127</f>
    </nc>
  </rcc>
  <rcc rId="6177" sId="1">
    <nc r="D128">
      <f>'январь 2014г. по 6-10'!D128+'январь 2014г. по 0,4'!D128</f>
    </nc>
  </rcc>
  <rcc rId="6178" sId="1">
    <nc r="E128">
      <f>'январь 2014г. по 6-10'!E128+'январь 2014г. по 0,4'!E128</f>
    </nc>
  </rcc>
  <rcc rId="6179" sId="1">
    <nc r="F128">
      <f>'январь 2014г. по 6-10'!F128+'январь 2014г. по 0,4'!F128</f>
    </nc>
  </rcc>
  <rcc rId="6180" sId="1">
    <nc r="G128">
      <f>'январь 2014г. по 6-10'!G128+'январь 2014г. по 0,4'!G128</f>
    </nc>
  </rcc>
  <rcc rId="6181" sId="1">
    <nc r="D129">
      <f>'январь 2014г. по 6-10'!D129+'январь 2014г. по 0,4'!D129</f>
    </nc>
  </rcc>
  <rcc rId="6182" sId="1">
    <nc r="E129">
      <f>'январь 2014г. по 6-10'!E129+'январь 2014г. по 0,4'!E129</f>
    </nc>
  </rcc>
  <rcc rId="6183" sId="1">
    <nc r="F129">
      <f>'январь 2014г. по 6-10'!F129+'январь 2014г. по 0,4'!F129</f>
    </nc>
  </rcc>
  <rcc rId="6184" sId="1">
    <nc r="G129">
      <f>'январь 2014г. по 6-10'!G129+'январь 2014г. по 0,4'!G129</f>
    </nc>
  </rcc>
  <rcc rId="6185" sId="1">
    <nc r="D130">
      <f>'январь 2014г. по 6-10'!D130+'январь 2014г. по 0,4'!D130</f>
    </nc>
  </rcc>
  <rcc rId="6186" sId="1">
    <nc r="E130">
      <f>'январь 2014г. по 6-10'!E130+'январь 2014г. по 0,4'!E130</f>
    </nc>
  </rcc>
  <rcc rId="6187" sId="1">
    <nc r="F130">
      <f>'январь 2014г. по 6-10'!F130+'январь 2014г. по 0,4'!F130</f>
    </nc>
  </rcc>
  <rcc rId="6188" sId="1">
    <nc r="G130">
      <f>'январь 2014г. по 6-10'!G130+'январь 2014г. по 0,4'!G130</f>
    </nc>
  </rcc>
  <rcc rId="6189" sId="1">
    <nc r="D131">
      <f>'январь 2014г. по 6-10'!D131+'январь 2014г. по 0,4'!D131</f>
    </nc>
  </rcc>
  <rcc rId="6190" sId="1">
    <nc r="E131">
      <f>'январь 2014г. по 6-10'!E131+'январь 2014г. по 0,4'!E131</f>
    </nc>
  </rcc>
  <rcc rId="6191" sId="1">
    <nc r="F131">
      <f>'январь 2014г. по 6-10'!F131+'январь 2014г. по 0,4'!F131</f>
    </nc>
  </rcc>
  <rcc rId="6192" sId="1">
    <nc r="G131">
      <f>'январь 2014г. по 6-10'!G131+'январь 2014г. по 0,4'!G131</f>
    </nc>
  </rcc>
  <rcc rId="6193" sId="1" numFmtId="4">
    <oc r="D132">
      <v>1</v>
    </oc>
    <nc r="D132">
      <f>'январь 2014г. по 6-10'!D132+'январь 2014г. по 0,4'!D132</f>
    </nc>
  </rcc>
  <rcc rId="6194" sId="1">
    <oc r="E132">
      <f>12</f>
    </oc>
    <nc r="E132">
      <f>'январь 2014г. по 6-10'!E132+'январь 2014г. по 0,4'!E132</f>
    </nc>
  </rcc>
  <rcc rId="6195" sId="1" numFmtId="4">
    <oc r="F132">
      <v>1</v>
    </oc>
    <nc r="F132">
      <f>'январь 2014г. по 6-10'!F132+'январь 2014г. по 0,4'!F132</f>
    </nc>
  </rcc>
  <rcc rId="6196" sId="1">
    <oc r="G132">
      <f>12</f>
    </oc>
    <nc r="G132">
      <f>'январь 2014г. по 6-10'!G132+'январь 2014г. по 0,4'!G132</f>
    </nc>
  </rcc>
  <rcc rId="6197" sId="1">
    <nc r="D133">
      <f>'январь 2014г. по 6-10'!D133+'январь 2014г. по 0,4'!D133</f>
    </nc>
  </rcc>
  <rcc rId="6198" sId="1">
    <nc r="E133">
      <f>'январь 2014г. по 6-10'!E133+'январь 2014г. по 0,4'!E133</f>
    </nc>
  </rcc>
  <rcc rId="6199" sId="1">
    <nc r="F133">
      <f>'январь 2014г. по 6-10'!F133+'январь 2014г. по 0,4'!F133</f>
    </nc>
  </rcc>
  <rcc rId="6200" sId="1">
    <nc r="G133">
      <f>'январь 2014г. по 6-10'!G133+'январь 2014г. по 0,4'!G133</f>
    </nc>
  </rcc>
  <rcc rId="6201" sId="1">
    <nc r="D134">
      <f>'январь 2014г. по 6-10'!D134+'январь 2014г. по 0,4'!D134</f>
    </nc>
  </rcc>
  <rcc rId="6202" sId="1">
    <nc r="E134">
      <f>'январь 2014г. по 6-10'!E134+'январь 2014г. по 0,4'!E134</f>
    </nc>
  </rcc>
  <rcc rId="6203" sId="1">
    <nc r="F134">
      <f>'январь 2014г. по 6-10'!F134+'январь 2014г. по 0,4'!F134</f>
    </nc>
  </rcc>
  <rcc rId="6204" sId="1">
    <nc r="G134">
      <f>'январь 2014г. по 6-10'!G134+'январь 2014г. по 0,4'!G134</f>
    </nc>
  </rcc>
  <rcc rId="6205" sId="1">
    <nc r="D135">
      <f>'январь 2014г. по 6-10'!D135+'январь 2014г. по 0,4'!D135</f>
    </nc>
  </rcc>
  <rcc rId="6206" sId="1">
    <nc r="E135">
      <f>'январь 2014г. по 6-10'!E135+'январь 2014г. по 0,4'!E135</f>
    </nc>
  </rcc>
  <rcc rId="6207" sId="1">
    <nc r="F135">
      <f>'январь 2014г. по 6-10'!F135+'январь 2014г. по 0,4'!F135</f>
    </nc>
  </rcc>
  <rcc rId="6208" sId="1">
    <nc r="G135">
      <f>'январь 2014г. по 6-10'!G135+'январь 2014г. по 0,4'!G135</f>
    </nc>
  </rcc>
  <rcc rId="6209" sId="1">
    <nc r="D136">
      <f>'январь 2014г. по 6-10'!D136+'январь 2014г. по 0,4'!D136</f>
    </nc>
  </rcc>
  <rcc rId="6210" sId="1">
    <nc r="E136">
      <f>'январь 2014г. по 6-10'!E136+'январь 2014г. по 0,4'!E136</f>
    </nc>
  </rcc>
  <rcc rId="6211" sId="1">
    <nc r="F136">
      <f>'январь 2014г. по 6-10'!F136+'январь 2014г. по 0,4'!F136</f>
    </nc>
  </rcc>
  <rcc rId="6212" sId="1">
    <nc r="G136">
      <f>'январь 2014г. по 6-10'!G136+'январь 2014г. по 0,4'!G136</f>
    </nc>
  </rcc>
  <rcc rId="6213" sId="1">
    <nc r="D137">
      <f>'январь 2014г. по 6-10'!D137+'январь 2014г. по 0,4'!D137</f>
    </nc>
  </rcc>
  <rcc rId="6214" sId="1">
    <nc r="E137">
      <f>'январь 2014г. по 6-10'!E137+'январь 2014г. по 0,4'!E137</f>
    </nc>
  </rcc>
  <rcc rId="6215" sId="1">
    <nc r="F137">
      <f>'январь 2014г. по 6-10'!F137+'январь 2014г. по 0,4'!F137</f>
    </nc>
  </rcc>
  <rcc rId="6216" sId="1">
    <nc r="G137">
      <f>'январь 2014г. по 6-10'!G137+'январь 2014г. по 0,4'!G137</f>
    </nc>
  </rcc>
  <rcc rId="6217" sId="1">
    <nc r="D138">
      <f>'январь 2014г. по 6-10'!D138+'январь 2014г. по 0,4'!D138</f>
    </nc>
  </rcc>
  <rcc rId="6218" sId="1">
    <nc r="E138">
      <f>'январь 2014г. по 6-10'!E138+'январь 2014г. по 0,4'!E138</f>
    </nc>
  </rcc>
  <rcc rId="6219" sId="1">
    <nc r="F138">
      <f>'январь 2014г. по 6-10'!F138+'январь 2014г. по 0,4'!F138</f>
    </nc>
  </rcc>
  <rcc rId="6220" sId="1">
    <nc r="G138">
      <f>'январь 2014г. по 6-10'!G138+'январь 2014г. по 0,4'!G138</f>
    </nc>
  </rcc>
  <rcc rId="6221" sId="1" odxf="1" dxf="1">
    <nc r="D139">
      <f>'январь 2014г. по 6-10'!D139+'январь 2014г. по 0,4'!D139</f>
    </nc>
    <odxf>
      <numFmt numFmtId="0" formatCode="General"/>
    </odxf>
    <ndxf>
      <numFmt numFmtId="2" formatCode="0.00"/>
    </ndxf>
  </rcc>
  <rcc rId="6222" sId="1" odxf="1" dxf="1">
    <nc r="E139">
      <f>'январь 2014г. по 6-10'!E139+'январь 2014г. по 0,4'!E139</f>
    </nc>
    <odxf>
      <numFmt numFmtId="0" formatCode="General"/>
    </odxf>
    <ndxf>
      <numFmt numFmtId="2" formatCode="0.00"/>
    </ndxf>
  </rcc>
  <rcc rId="6223" sId="1" odxf="1" dxf="1">
    <nc r="F139">
      <f>'январь 2014г. по 6-10'!F139+'январь 2014г. по 0,4'!F139</f>
    </nc>
    <odxf>
      <numFmt numFmtId="0" formatCode="General"/>
    </odxf>
    <ndxf>
      <numFmt numFmtId="2" formatCode="0.00"/>
    </ndxf>
  </rcc>
  <rcc rId="6224" sId="1" odxf="1" dxf="1">
    <nc r="G139">
      <f>'январь 2014г. по 6-10'!G139+'январь 2014г. по 0,4'!G139</f>
    </nc>
    <odxf>
      <numFmt numFmtId="0" formatCode="General"/>
    </odxf>
    <ndxf>
      <numFmt numFmtId="2" formatCode="0.00"/>
    </ndxf>
  </rcc>
  <rcc rId="6225" sId="1">
    <nc r="D140">
      <f>'январь 2014г. по 6-10'!D140+'январь 2014г. по 0,4'!D140</f>
    </nc>
  </rcc>
  <rcc rId="6226" sId="1">
    <nc r="E140">
      <f>'январь 2014г. по 6-10'!E140+'январь 2014г. по 0,4'!E140</f>
    </nc>
  </rcc>
  <rcc rId="6227" sId="1">
    <nc r="F140">
      <f>'январь 2014г. по 6-10'!F140+'январь 2014г. по 0,4'!F140</f>
    </nc>
  </rcc>
  <rcc rId="6228" sId="1">
    <nc r="G140">
      <f>'январь 2014г. по 6-10'!G140+'январь 2014г. по 0,4'!G140</f>
    </nc>
  </rcc>
  <rcc rId="6229" sId="1">
    <nc r="D141">
      <f>'январь 2014г. по 6-10'!D141+'январь 2014г. по 0,4'!D141</f>
    </nc>
  </rcc>
  <rcc rId="6230" sId="1">
    <nc r="E141">
      <f>'январь 2014г. по 6-10'!E141+'январь 2014г. по 0,4'!E141</f>
    </nc>
  </rcc>
  <rcc rId="6231" sId="1">
    <nc r="F141">
      <f>'январь 2014г. по 6-10'!F141+'январь 2014г. по 0,4'!F141</f>
    </nc>
  </rcc>
  <rcc rId="6232" sId="1">
    <nc r="G141">
      <f>'январь 2014г. по 6-10'!G141+'январь 2014г. по 0,4'!G141</f>
    </nc>
  </rcc>
  <rcc rId="6233" sId="1">
    <nc r="D142">
      <f>'январь 2014г. по 6-10'!D142+'январь 2014г. по 0,4'!D142</f>
    </nc>
  </rcc>
  <rcc rId="6234" sId="1">
    <nc r="E142">
      <f>'январь 2014г. по 6-10'!E142+'январь 2014г. по 0,4'!E142</f>
    </nc>
  </rcc>
  <rcc rId="6235" sId="1">
    <nc r="F142">
      <f>'январь 2014г. по 6-10'!F142+'январь 2014г. по 0,4'!F142</f>
    </nc>
  </rcc>
  <rcc rId="6236" sId="1">
    <nc r="G142">
      <f>'январь 2014г. по 6-10'!G142+'январь 2014г. по 0,4'!G142</f>
    </nc>
  </rcc>
  <rcc rId="6237" sId="1" odxf="1" dxf="1" numFmtId="4">
    <oc r="D143">
      <v>1</v>
    </oc>
    <nc r="D143">
      <f>'январь 2014г. по 6-10'!D143+'январь 2014г. по 0,4'!D143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8" sId="1" odxf="1" dxf="1">
    <oc r="E143">
      <f>8</f>
    </oc>
    <nc r="E143">
      <f>'январь 2014г. по 6-10'!E143+'январь 2014г. по 0,4'!E143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9" sId="1">
    <nc r="F143">
      <f>'январь 2014г. по 6-10'!F143+'январь 2014г. по 0,4'!F143</f>
    </nc>
  </rcc>
  <rcc rId="6240" sId="1">
    <nc r="G143">
      <f>'январь 2014г. по 6-10'!G143+'январь 2014г. по 0,4'!G143</f>
    </nc>
  </rcc>
  <rcc rId="6241" sId="1">
    <nc r="D144">
      <f>'январь 2014г. по 6-10'!D144+'январь 2014г. по 0,4'!D144</f>
    </nc>
  </rcc>
  <rcc rId="6242" sId="1">
    <nc r="E144">
      <f>'январь 2014г. по 6-10'!E144+'январь 2014г. по 0,4'!E144</f>
    </nc>
  </rcc>
  <rcc rId="6243" sId="1">
    <nc r="F144">
      <f>'январь 2014г. по 6-10'!F144+'январь 2014г. по 0,4'!F144</f>
    </nc>
  </rcc>
  <rcc rId="6244" sId="1">
    <nc r="G144">
      <f>'январь 2014г. по 6-10'!G144+'январь 2014г. по 0,4'!G144</f>
    </nc>
  </rcc>
  <rcc rId="6245" sId="1">
    <nc r="D145">
      <f>'январь 2014г. по 6-10'!D145+'январь 2014г. по 0,4'!D145</f>
    </nc>
  </rcc>
  <rcc rId="6246" sId="1">
    <nc r="E145">
      <f>'январь 2014г. по 6-10'!E145+'январь 2014г. по 0,4'!E145</f>
    </nc>
  </rcc>
  <rcc rId="6247" sId="1">
    <nc r="F145">
      <f>'январь 2014г. по 6-10'!F145+'январь 2014г. по 0,4'!F145</f>
    </nc>
  </rcc>
  <rcc rId="6248" sId="1">
    <nc r="G145">
      <f>'январь 2014г. по 6-10'!G145+'январь 2014г. по 0,4'!G145</f>
    </nc>
  </rcc>
  <rcc rId="6249" sId="1" numFmtId="4">
    <oc r="D146">
      <v>1</v>
    </oc>
    <nc r="D146">
      <f>'январь 2014г. по 6-10'!D146+'январь 2014г. по 0,4'!D146</f>
    </nc>
  </rcc>
  <rcc rId="6250" sId="1">
    <oc r="E146">
      <f>14</f>
    </oc>
    <nc r="E146">
      <f>'январь 2014г. по 6-10'!E146+'январь 2014г. по 0,4'!E146</f>
    </nc>
  </rcc>
  <rcc rId="6251" sId="1">
    <nc r="F146">
      <f>'январь 2014г. по 6-10'!F146+'январь 2014г. по 0,4'!F146</f>
    </nc>
  </rcc>
  <rcc rId="6252" sId="1">
    <nc r="G146">
      <f>'январь 2014г. по 6-10'!G146+'январь 2014г. по 0,4'!G146</f>
    </nc>
  </rcc>
  <rcc rId="6253" sId="1">
    <nc r="D147">
      <f>'январь 2014г. по 6-10'!D147+'январь 2014г. по 0,4'!D147</f>
    </nc>
  </rcc>
  <rcc rId="6254" sId="1">
    <nc r="E147">
      <f>'январь 2014г. по 6-10'!E147+'январь 2014г. по 0,4'!E147</f>
    </nc>
  </rcc>
  <rcc rId="6255" sId="1">
    <nc r="F147">
      <f>'январь 2014г. по 6-10'!F147+'январь 2014г. по 0,4'!F147</f>
    </nc>
  </rcc>
  <rcc rId="6256" sId="1">
    <nc r="G147">
      <f>'январь 2014г. по 6-10'!G147+'январь 2014г. по 0,4'!G147</f>
    </nc>
  </rcc>
  <rcc rId="6257" sId="1" odxf="1" dxf="1" numFmtId="4">
    <oc r="D148">
      <v>1</v>
    </oc>
    <nc r="D148">
      <f>'январь 2014г. по 6-10'!D148+'январь 2014г. по 0,4'!D148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8" sId="1" odxf="1" dxf="1">
    <oc r="E148">
      <f>2</f>
    </oc>
    <nc r="E148">
      <f>'январь 2014г. по 6-10'!E148+'январь 2014г. по 0,4'!E148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9" sId="1">
    <nc r="F148">
      <f>'январь 2014г. по 6-10'!F148+'январь 2014г. по 0,4'!F148</f>
    </nc>
  </rcc>
  <rcc rId="6260" sId="1">
    <nc r="G148">
      <f>'январь 2014г. по 6-10'!G148+'январь 2014г. по 0,4'!G148</f>
    </nc>
  </rcc>
  <rcc rId="6261" sId="1" numFmtId="4">
    <oc r="D149">
      <v>1</v>
    </oc>
    <nc r="D149">
      <f>'январь 2014г. по 6-10'!D149+'январь 2014г. по 0,4'!D149</f>
    </nc>
  </rcc>
  <rcc rId="6262" sId="1">
    <oc r="E149">
      <f>5</f>
    </oc>
    <nc r="E149">
      <f>'январь 2014г. по 6-10'!E149+'январь 2014г. по 0,4'!E149</f>
    </nc>
  </rcc>
  <rcc rId="6263" sId="1" numFmtId="4">
    <oc r="F149">
      <v>1</v>
    </oc>
    <nc r="F149">
      <f>'январь 2014г. по 6-10'!F149+'январь 2014г. по 0,4'!F149</f>
    </nc>
  </rcc>
  <rcc rId="6264" sId="1" numFmtId="4">
    <oc r="G149">
      <v>5</v>
    </oc>
    <nc r="G149">
      <f>'январь 2014г. по 6-10'!G149+'январь 2014г. по 0,4'!G149</f>
    </nc>
  </rcc>
  <rcc rId="6265" sId="1">
    <nc r="D150">
      <f>'январь 2014г. по 6-10'!D150+'январь 2014г. по 0,4'!D150</f>
    </nc>
  </rcc>
  <rcc rId="6266" sId="1">
    <nc r="E150">
      <f>'январь 2014г. по 6-10'!E150+'январь 2014г. по 0,4'!E150</f>
    </nc>
  </rcc>
  <rcc rId="6267" sId="1">
    <nc r="F150">
      <f>'январь 2014г. по 6-10'!F150+'январь 2014г. по 0,4'!F150</f>
    </nc>
  </rcc>
  <rcc rId="6268" sId="1">
    <nc r="G150">
      <f>'январь 2014г. по 6-10'!G150+'январь 2014г. по 0,4'!G150</f>
    </nc>
  </rcc>
  <rcc rId="6269" sId="1" odxf="1" dxf="1" numFmtId="4">
    <oc r="D151">
      <v>1</v>
    </oc>
    <nc r="D151">
      <f>'январь 2014г. по 6-10'!D151+'январь 2014г. по 0,4'!D151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0" sId="1" odxf="1" dxf="1">
    <oc r="E151">
      <f>14.5</f>
    </oc>
    <nc r="E151">
      <f>'январь 2014г. по 6-10'!E151+'январь 2014г. по 0,4'!E151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1" sId="1" odxf="1" dxf="1">
    <nc r="F151">
      <f>'январь 2014г. по 6-10'!F151+'январь 2014г. по 0,4'!F151</f>
    </nc>
    <odxf>
      <numFmt numFmtId="0" formatCode="General"/>
    </odxf>
    <ndxf>
      <numFmt numFmtId="2" formatCode="0.00"/>
    </ndxf>
  </rcc>
  <rcc rId="6272" sId="1" odxf="1" dxf="1">
    <nc r="G151">
      <f>'январь 2014г. по 6-10'!G151+'январь 2014г. по 0,4'!G151</f>
    </nc>
    <odxf>
      <numFmt numFmtId="0" formatCode="General"/>
    </odxf>
    <ndxf>
      <numFmt numFmtId="2" formatCode="0.00"/>
    </ndxf>
  </rcc>
  <rcc rId="6273" sId="1">
    <nc r="D152">
      <f>'январь 2014г. по 6-10'!D152+'январь 2014г. по 0,4'!D152</f>
    </nc>
  </rcc>
  <rcc rId="6274" sId="1">
    <nc r="E152">
      <f>'январь 2014г. по 6-10'!E152+'январь 2014г. по 0,4'!E152</f>
    </nc>
  </rcc>
  <rcc rId="6275" sId="1">
    <nc r="F152">
      <f>'январь 2014г. по 6-10'!F152+'январь 2014г. по 0,4'!F152</f>
    </nc>
  </rcc>
  <rcc rId="6276" sId="1">
    <nc r="G152">
      <f>'январь 2014г. по 6-10'!G152+'январь 2014г. по 0,4'!G152</f>
    </nc>
  </rcc>
  <rcc rId="6277" sId="1">
    <nc r="D153">
      <f>'январь 2014г. по 6-10'!D153+'январь 2014г. по 0,4'!D153</f>
    </nc>
  </rcc>
  <rcc rId="6278" sId="1">
    <nc r="E153">
      <f>'январь 2014г. по 6-10'!E153+'январь 2014г. по 0,4'!E153</f>
    </nc>
  </rcc>
  <rcc rId="6279" sId="1">
    <nc r="F153">
      <f>'январь 2014г. по 6-10'!F153+'январь 2014г. по 0,4'!F153</f>
    </nc>
  </rcc>
  <rcc rId="6280" sId="1">
    <nc r="G153">
      <f>'январь 2014г. по 6-10'!G153+'январь 2014г. по 0,4'!G153</f>
    </nc>
  </rcc>
  <rcc rId="6281" sId="1" numFmtId="4">
    <oc r="D156">
      <v>5</v>
    </oc>
    <nc r="D156">
      <f>'январь 2014г. по 6-10'!D156+'январь 2014г. по 0,4'!D156</f>
    </nc>
  </rcc>
  <rcc rId="6282" sId="1">
    <oc r="E156">
      <f>5+4+10+5+5</f>
    </oc>
    <nc r="E156">
      <f>'январь 2014г. по 6-10'!E156+'январь 2014г. по 0,4'!E156</f>
    </nc>
  </rcc>
  <rcc rId="6283" sId="1" numFmtId="4">
    <oc r="F156">
      <v>5</v>
    </oc>
    <nc r="F156">
      <f>'январь 2014г. по 6-10'!F156+'январь 2014г. по 0,4'!F156</f>
    </nc>
  </rcc>
  <rcc rId="6284" sId="1">
    <oc r="G156">
      <f>5+4+10+5+5</f>
    </oc>
    <nc r="G156">
      <f>'январь 2014г. по 6-10'!G156+'январь 2014г. по 0,4'!G156</f>
    </nc>
  </rcc>
  <rcc rId="6285" sId="1">
    <nc r="D157">
      <f>'январь 2014г. по 6-10'!D157+'январь 2014г. по 0,4'!D157</f>
    </nc>
  </rcc>
  <rcc rId="6286" sId="1">
    <nc r="E157">
      <f>'январь 2014г. по 6-10'!E157+'январь 2014г. по 0,4'!E157</f>
    </nc>
  </rcc>
  <rcc rId="6287" sId="1">
    <nc r="F157">
      <f>'январь 2014г. по 6-10'!F157+'январь 2014г. по 0,4'!F157</f>
    </nc>
  </rcc>
  <rcc rId="6288" sId="1">
    <nc r="G157">
      <f>'январь 2014г. по 6-10'!G157+'январь 2014г. по 0,4'!G157</f>
    </nc>
  </rcc>
  <rcc rId="6289" sId="1">
    <nc r="D158">
      <f>'январь 2014г. по 6-10'!D158+'январь 2014г. по 0,4'!D158</f>
    </nc>
  </rcc>
  <rcc rId="6290" sId="1">
    <nc r="E158">
      <f>'январь 2014г. по 6-10'!E158+'январь 2014г. по 0,4'!E158</f>
    </nc>
  </rcc>
  <rcc rId="6291" sId="1">
    <nc r="F158">
      <f>'январь 2014г. по 6-10'!F158+'январь 2014г. по 0,4'!F158</f>
    </nc>
  </rcc>
  <rcc rId="6292" sId="1">
    <nc r="G158">
      <f>'январь 2014г. по 6-10'!G158+'январь 2014г. по 0,4'!G158</f>
    </nc>
  </rcc>
  <rcc rId="6293" sId="1">
    <nc r="D159">
      <f>'январь 2014г. по 6-10'!D159+'январь 2014г. по 0,4'!D159</f>
    </nc>
  </rcc>
  <rcc rId="6294" sId="1">
    <nc r="E159">
      <f>'январь 2014г. по 6-10'!E159+'январь 2014г. по 0,4'!E159</f>
    </nc>
  </rcc>
  <rcc rId="6295" sId="1">
    <nc r="F159">
      <f>'январь 2014г. по 6-10'!F159+'январь 2014г. по 0,4'!F159</f>
    </nc>
  </rcc>
  <rcc rId="6296" sId="1">
    <nc r="G159">
      <f>'январь 2014г. по 6-10'!G159+'январь 2014г. по 0,4'!G159</f>
    </nc>
  </rcc>
  <rcc rId="6297" sId="1">
    <nc r="D160">
      <f>'январь 2014г. по 6-10'!D160+'январь 2014г. по 0,4'!D160</f>
    </nc>
  </rcc>
  <rcc rId="6298" sId="1">
    <nc r="E160">
      <f>'январь 2014г. по 6-10'!E160+'январь 2014г. по 0,4'!E160</f>
    </nc>
  </rcc>
  <rcc rId="6299" sId="1">
    <nc r="F160">
      <f>'январь 2014г. по 6-10'!F160+'январь 2014г. по 0,4'!F160</f>
    </nc>
  </rcc>
  <rcc rId="6300" sId="1">
    <nc r="G160">
      <f>'январь 2014г. по 6-10'!G160+'январь 2014г. по 0,4'!G160</f>
    </nc>
  </rcc>
  <rcc rId="6301" sId="1">
    <nc r="D161">
      <f>'январь 2014г. по 6-10'!D161+'январь 2014г. по 0,4'!D161</f>
    </nc>
  </rcc>
  <rcc rId="6302" sId="1">
    <nc r="E161">
      <f>'январь 2014г. по 6-10'!E161+'январь 2014г. по 0,4'!E161</f>
    </nc>
  </rcc>
  <rcc rId="6303" sId="1">
    <nc r="F161">
      <f>'январь 2014г. по 6-10'!F161+'январь 2014г. по 0,4'!F161</f>
    </nc>
  </rcc>
  <rcc rId="6304" sId="1">
    <nc r="G161">
      <f>'январь 2014г. по 6-10'!G161+'январь 2014г. по 0,4'!G161</f>
    </nc>
  </rcc>
  <rcc rId="6305" sId="1" odxf="1" dxf="1">
    <nc r="D162">
      <f>'январь 2014г. по 6-10'!D162+'январь 2014г. по 0,4'!D162</f>
    </nc>
    <odxf>
      <numFmt numFmtId="0" formatCode="General"/>
    </odxf>
    <ndxf>
      <numFmt numFmtId="2" formatCode="0.00"/>
    </ndxf>
  </rcc>
  <rcc rId="6306" sId="1" odxf="1" dxf="1">
    <nc r="E162">
      <f>'январь 2014г. по 6-10'!E162+'январь 2014г. по 0,4'!E162</f>
    </nc>
    <odxf>
      <numFmt numFmtId="0" formatCode="General"/>
    </odxf>
    <ndxf>
      <numFmt numFmtId="2" formatCode="0.00"/>
    </ndxf>
  </rcc>
  <rcc rId="6307" sId="1" odxf="1" dxf="1">
    <nc r="F162">
      <f>'январь 2014г. по 6-10'!F162+'январь 2014г. по 0,4'!F162</f>
    </nc>
    <odxf>
      <numFmt numFmtId="0" formatCode="General"/>
    </odxf>
    <ndxf>
      <numFmt numFmtId="2" formatCode="0.00"/>
    </ndxf>
  </rcc>
  <rcc rId="6308" sId="1" odxf="1" dxf="1">
    <nc r="G162">
      <f>'январь 2014г. по 6-10'!G162+'январь 2014г. по 0,4'!G162</f>
    </nc>
    <odxf>
      <numFmt numFmtId="0" formatCode="General"/>
    </odxf>
    <ndxf>
      <numFmt numFmtId="2" formatCode="0.00"/>
    </ndxf>
  </rcc>
  <rcc rId="6309" sId="1">
    <nc r="D163">
      <f>'январь 2014г. по 6-10'!D163+'январь 2014г. по 0,4'!D163</f>
    </nc>
  </rcc>
  <rcc rId="6310" sId="1">
    <nc r="E163">
      <f>'январь 2014г. по 6-10'!E163+'январь 2014г. по 0,4'!E163</f>
    </nc>
  </rcc>
  <rcc rId="6311" sId="1">
    <nc r="F163">
      <f>'январь 2014г. по 6-10'!F163+'январь 2014г. по 0,4'!F163</f>
    </nc>
  </rcc>
  <rcc rId="6312" sId="1">
    <nc r="G163">
      <f>'январь 2014г. по 6-10'!G163+'январь 2014г. по 0,4'!G163</f>
    </nc>
  </rcc>
  <rcc rId="6313" sId="1">
    <nc r="D164">
      <f>'январь 2014г. по 6-10'!D164+'январь 2014г. по 0,4'!D164</f>
    </nc>
  </rcc>
  <rcc rId="6314" sId="1">
    <nc r="E164">
      <f>'январь 2014г. по 6-10'!E164+'январь 2014г. по 0,4'!E164</f>
    </nc>
  </rcc>
  <rcc rId="6315" sId="1">
    <nc r="F164">
      <f>'январь 2014г. по 6-10'!F164+'январь 2014г. по 0,4'!F164</f>
    </nc>
  </rcc>
  <rcc rId="6316" sId="1">
    <nc r="G164">
      <f>'январь 2014г. по 6-10'!G164+'январь 2014г. по 0,4'!G164</f>
    </nc>
  </rcc>
  <rcc rId="6317" sId="1">
    <nc r="D165">
      <f>'январь 2014г. по 6-10'!D165+'январь 2014г. по 0,4'!D165</f>
    </nc>
  </rcc>
  <rcc rId="6318" sId="1">
    <nc r="E165">
      <f>'январь 2014г. по 6-10'!E165+'январь 2014г. по 0,4'!E165</f>
    </nc>
  </rcc>
  <rcc rId="6319" sId="1">
    <nc r="F165">
      <f>'январь 2014г. по 6-10'!F165+'январь 2014г. по 0,4'!F165</f>
    </nc>
  </rcc>
  <rcc rId="6320" sId="1">
    <nc r="G165">
      <f>'январь 2014г. по 6-10'!G165+'январь 2014г. по 0,4'!G165</f>
    </nc>
  </rcc>
  <rcc rId="6321" sId="1">
    <nc r="D166">
      <f>'январь 2014г. по 6-10'!D166+'январь 2014г. по 0,4'!D166</f>
    </nc>
  </rcc>
  <rcc rId="6322" sId="1">
    <nc r="E166">
      <f>'январь 2014г. по 6-10'!E166+'январь 2014г. по 0,4'!E166</f>
    </nc>
  </rcc>
  <rcc rId="6323" sId="1">
    <nc r="F166">
      <f>'январь 2014г. по 6-10'!F166+'январь 2014г. по 0,4'!F166</f>
    </nc>
  </rcc>
  <rcc rId="6324" sId="1">
    <nc r="G166">
      <f>'январь 2014г. по 6-10'!G166+'январь 2014г. по 0,4'!G166</f>
    </nc>
  </rcc>
  <rcc rId="6325" sId="1">
    <nc r="D167">
      <f>'январь 2014г. по 6-10'!D167+'январь 2014г. по 0,4'!D167</f>
    </nc>
  </rcc>
  <rcc rId="6326" sId="1">
    <nc r="E167">
      <f>'январь 2014г. по 6-10'!E167+'январь 2014г. по 0,4'!E167</f>
    </nc>
  </rcc>
  <rcc rId="6327" sId="1">
    <nc r="F167">
      <f>'январь 2014г. по 6-10'!F167+'январь 2014г. по 0,4'!F167</f>
    </nc>
  </rcc>
  <rcc rId="6328" sId="1">
    <nc r="G167">
      <f>'январь 2014г. по 6-10'!G167+'январь 2014г. по 0,4'!G167</f>
    </nc>
  </rcc>
  <rcc rId="6329" sId="1" numFmtId="4">
    <oc r="D168">
      <v>1</v>
    </oc>
    <nc r="D168">
      <f>'январь 2014г. по 6-10'!D168+'январь 2014г. по 0,4'!D168</f>
    </nc>
  </rcc>
  <rcc rId="6330" sId="1">
    <oc r="E168">
      <f>120</f>
    </oc>
    <nc r="E168">
      <f>'январь 2014г. по 6-10'!E168+'январь 2014г. по 0,4'!E168</f>
    </nc>
  </rcc>
  <rcc rId="6331" sId="1" numFmtId="4">
    <oc r="F168">
      <v>1</v>
    </oc>
    <nc r="F168">
      <f>'январь 2014г. по 6-10'!F168+'январь 2014г. по 0,4'!F168</f>
    </nc>
  </rcc>
  <rcc rId="6332" sId="1">
    <oc r="G168">
      <f>120</f>
    </oc>
    <nc r="G168">
      <f>'январь 2014г. по 6-10'!G168+'январь 2014г. по 0,4'!G168</f>
    </nc>
  </rcc>
  <rcc rId="6333" sId="1">
    <nc r="D169">
      <f>'январь 2014г. по 6-10'!D169+'январь 2014г. по 0,4'!D169</f>
    </nc>
  </rcc>
  <rcc rId="6334" sId="1">
    <nc r="E169">
      <f>'январь 2014г. по 6-10'!E169+'январь 2014г. по 0,4'!E169</f>
    </nc>
  </rcc>
  <rcc rId="6335" sId="1">
    <nc r="F169">
      <f>'январь 2014г. по 6-10'!F169+'январь 2014г. по 0,4'!F169</f>
    </nc>
  </rcc>
  <rcc rId="6336" sId="1">
    <nc r="G169">
      <f>'январь 2014г. по 6-10'!G169+'январь 2014г. по 0,4'!G169</f>
    </nc>
  </rcc>
  <rcc rId="6337" sId="1">
    <nc r="D170">
      <f>'январь 2014г. по 6-10'!D170+'январь 2014г. по 0,4'!D170</f>
    </nc>
  </rcc>
  <rcc rId="6338" sId="1">
    <nc r="E170">
      <f>'январь 2014г. по 6-10'!E170+'январь 2014г. по 0,4'!E170</f>
    </nc>
  </rcc>
  <rcc rId="6339" sId="1">
    <nc r="F170">
      <f>'январь 2014г. по 6-10'!F170+'январь 2014г. по 0,4'!F170</f>
    </nc>
  </rcc>
  <rcc rId="6340" sId="1">
    <nc r="G170">
      <f>'январь 2014г. по 6-10'!G170+'январь 2014г. по 0,4'!G170</f>
    </nc>
  </rcc>
  <rcc rId="6341" sId="1">
    <nc r="D171">
      <f>'январь 2014г. по 6-10'!D171+'январь 2014г. по 0,4'!D171</f>
    </nc>
  </rcc>
  <rcc rId="6342" sId="1">
    <nc r="E171">
      <f>'январь 2014г. по 6-10'!E171+'январь 2014г. по 0,4'!E171</f>
    </nc>
  </rcc>
  <rcc rId="6343" sId="1">
    <nc r="F171">
      <f>'январь 2014г. по 6-10'!F171+'январь 2014г. по 0,4'!F171</f>
    </nc>
  </rcc>
  <rcc rId="6344" sId="1">
    <nc r="G171">
      <f>'январь 2014г. по 6-10'!G171+'январь 2014г. по 0,4'!G171</f>
    </nc>
  </rcc>
  <rcc rId="6345" sId="1">
    <nc r="D172">
      <f>'январь 2014г. по 6-10'!D172+'январь 2014г. по 0,4'!D172</f>
    </nc>
  </rcc>
  <rcc rId="6346" sId="1">
    <nc r="E172">
      <f>'январь 2014г. по 6-10'!E172+'январь 2014г. по 0,4'!E172</f>
    </nc>
  </rcc>
  <rcc rId="6347" sId="1">
    <nc r="F172">
      <f>'январь 2014г. по 6-10'!F172+'январь 2014г. по 0,4'!F172</f>
    </nc>
  </rcc>
  <rcc rId="6348" sId="1">
    <nc r="G172">
      <f>'январь 2014г. по 6-10'!G172+'январь 2014г. по 0,4'!G172</f>
    </nc>
  </rcc>
  <rcc rId="6349" sId="1">
    <nc r="D173">
      <f>'январь 2014г. по 6-10'!D173+'январь 2014г. по 0,4'!D173</f>
    </nc>
  </rcc>
  <rcc rId="6350" sId="1">
    <nc r="E173">
      <f>'январь 2014г. по 6-10'!E173+'январь 2014г. по 0,4'!E173</f>
    </nc>
  </rcc>
  <rcc rId="6351" sId="1">
    <nc r="F173">
      <f>'январь 2014г. по 6-10'!F173+'январь 2014г. по 0,4'!F173</f>
    </nc>
  </rcc>
  <rcc rId="6352" sId="1">
    <nc r="G173">
      <f>'январь 2014г. по 6-10'!G173+'январь 2014г. по 0,4'!G173</f>
    </nc>
  </rcc>
  <rcc rId="6353" sId="1" odxf="1" dxf="1">
    <nc r="D174">
      <f>'январь 2014г. по 6-10'!D174+'январь 2014г. по 0,4'!D174</f>
    </nc>
    <odxf>
      <numFmt numFmtId="0" formatCode="General"/>
    </odxf>
    <ndxf>
      <numFmt numFmtId="2" formatCode="0.00"/>
    </ndxf>
  </rcc>
  <rcc rId="6354" sId="1" odxf="1" dxf="1">
    <nc r="E174">
      <f>'январь 2014г. по 6-10'!E174+'январь 2014г. по 0,4'!E174</f>
    </nc>
    <odxf>
      <numFmt numFmtId="0" formatCode="General"/>
    </odxf>
    <ndxf>
      <numFmt numFmtId="2" formatCode="0.00"/>
    </ndxf>
  </rcc>
  <rcc rId="6355" sId="1" odxf="1" dxf="1">
    <nc r="F174">
      <f>'январь 2014г. по 6-10'!F174+'январь 2014г. по 0,4'!F174</f>
    </nc>
    <odxf>
      <numFmt numFmtId="0" formatCode="General"/>
    </odxf>
    <ndxf>
      <numFmt numFmtId="2" formatCode="0.00"/>
    </ndxf>
  </rcc>
  <rcc rId="6356" sId="1" odxf="1" dxf="1">
    <nc r="G174">
      <f>'январь 2014г. по 6-10'!G174+'январь 2014г. по 0,4'!G174</f>
    </nc>
    <odxf>
      <numFmt numFmtId="0" formatCode="General"/>
    </odxf>
    <ndxf>
      <numFmt numFmtId="2" formatCode="0.00"/>
    </ndxf>
  </rcc>
  <rcc rId="6357" sId="1" numFmtId="4">
    <oc r="D175">
      <v>1</v>
    </oc>
    <nc r="D175">
      <f>'январь 2014г. по 6-10'!D175+'январь 2014г. по 0,4'!D175</f>
    </nc>
  </rcc>
  <rcc rId="6358" sId="1">
    <oc r="E175">
      <f>5</f>
    </oc>
    <nc r="E175">
      <f>'январь 2014г. по 6-10'!E175+'январь 2014г. по 0,4'!E175</f>
    </nc>
  </rcc>
  <rcc rId="6359" sId="1" numFmtId="4">
    <oc r="F175">
      <v>1</v>
    </oc>
    <nc r="F175">
      <f>'январь 2014г. по 6-10'!F175+'январь 2014г. по 0,4'!F175</f>
    </nc>
  </rcc>
  <rcc rId="6360" sId="1">
    <oc r="G175">
      <f>5</f>
    </oc>
    <nc r="G175">
      <f>'январь 2014г. по 6-10'!G175+'январь 2014г. по 0,4'!G175</f>
    </nc>
  </rcc>
  <rcc rId="6361" sId="1">
    <nc r="D176">
      <f>'январь 2014г. по 6-10'!D176+'январь 2014г. по 0,4'!D176</f>
    </nc>
  </rcc>
  <rcc rId="6362" sId="1">
    <nc r="E176">
      <f>'январь 2014г. по 6-10'!E176+'январь 2014г. по 0,4'!E176</f>
    </nc>
  </rcc>
  <rcc rId="6363" sId="1">
    <nc r="F176">
      <f>'январь 2014г. по 6-10'!F176+'январь 2014г. по 0,4'!F176</f>
    </nc>
  </rcc>
  <rcc rId="6364" sId="1">
    <nc r="G176">
      <f>'январь 2014г. по 6-10'!G176+'январь 2014г. по 0,4'!G176</f>
    </nc>
  </rcc>
  <rcc rId="6365" sId="1">
    <nc r="D177">
      <f>'январь 2014г. по 6-10'!D177+'январь 2014г. по 0,4'!D177</f>
    </nc>
  </rcc>
  <rcc rId="6366" sId="1">
    <nc r="E177">
      <f>'январь 2014г. по 6-10'!E177+'январь 2014г. по 0,4'!E177</f>
    </nc>
  </rcc>
  <rcc rId="6367" sId="1">
    <nc r="F177">
      <f>'январь 2014г. по 6-10'!F177+'январь 2014г. по 0,4'!F177</f>
    </nc>
  </rcc>
  <rcc rId="6368" sId="1">
    <nc r="G177">
      <f>'январь 2014г. по 6-10'!G177+'январь 2014г. по 0,4'!G177</f>
    </nc>
  </rcc>
  <rcc rId="6369" sId="1">
    <nc r="D178">
      <f>'январь 2014г. по 6-10'!D178+'январь 2014г. по 0,4'!D178</f>
    </nc>
  </rcc>
  <rcc rId="6370" sId="1">
    <nc r="E178">
      <f>'январь 2014г. по 6-10'!E178+'январь 2014г. по 0,4'!E178</f>
    </nc>
  </rcc>
  <rcc rId="6371" sId="1">
    <nc r="F178">
      <f>'январь 2014г. по 6-10'!F178+'январь 2014г. по 0,4'!F178</f>
    </nc>
  </rcc>
  <rcc rId="6372" sId="1">
    <nc r="G178">
      <f>'январь 2014г. по 6-10'!G178+'январь 2014г. по 0,4'!G178</f>
    </nc>
  </rcc>
  <rcc rId="6373" sId="1" numFmtId="4">
    <oc r="D179">
      <v>2</v>
    </oc>
    <nc r="D179">
      <f>'январь 2014г. по 6-10'!D179+'январь 2014г. по 0,4'!D179</f>
    </nc>
  </rcc>
  <rcc rId="6374" sId="1">
    <oc r="E179">
      <f>15+30</f>
    </oc>
    <nc r="E179">
      <f>'январь 2014г. по 6-10'!E179+'январь 2014г. по 0,4'!E179</f>
    </nc>
  </rcc>
  <rcc rId="6375" sId="1" numFmtId="4">
    <oc r="F179">
      <v>2</v>
    </oc>
    <nc r="F179">
      <f>'январь 2014г. по 6-10'!F179+'январь 2014г. по 0,4'!F179</f>
    </nc>
  </rcc>
  <rcc rId="6376" sId="1">
    <oc r="G179">
      <f>15+30</f>
    </oc>
    <nc r="G179">
      <f>'январь 2014г. по 6-10'!G179+'январь 2014г. по 0,4'!G179</f>
    </nc>
  </rcc>
  <rcc rId="6377" sId="1" numFmtId="4">
    <oc r="D180">
      <v>1</v>
    </oc>
    <nc r="D180">
      <f>'январь 2014г. по 6-10'!D180+'январь 2014г. по 0,4'!D180</f>
    </nc>
  </rcc>
  <rcc rId="6378" sId="1">
    <oc r="E180">
      <f>8</f>
    </oc>
    <nc r="E180">
      <f>'январь 2014г. по 6-10'!E180+'январь 2014г. по 0,4'!E180</f>
    </nc>
  </rcc>
  <rcc rId="6379" sId="1" numFmtId="4">
    <oc r="F180">
      <v>1</v>
    </oc>
    <nc r="F180">
      <f>'январь 2014г. по 6-10'!F180+'январь 2014г. по 0,4'!F180</f>
    </nc>
  </rcc>
  <rcc rId="6380" sId="1">
    <oc r="G180">
      <f>8</f>
    </oc>
    <nc r="G180">
      <f>'январь 2014г. по 6-10'!G180+'январь 2014г. по 0,4'!G180</f>
    </nc>
  </rcc>
  <rcc rId="6381" sId="1">
    <nc r="D181">
      <f>'январь 2014г. по 6-10'!D181+'январь 2014г. по 0,4'!D181</f>
    </nc>
  </rcc>
  <rcc rId="6382" sId="1">
    <nc r="E181">
      <f>'январь 2014г. по 6-10'!E181+'январь 2014г. по 0,4'!E181</f>
    </nc>
  </rcc>
  <rcc rId="6383" sId="1">
    <nc r="F181">
      <f>'январь 2014г. по 6-10'!F181+'январь 2014г. по 0,4'!F181</f>
    </nc>
  </rcc>
  <rcc rId="6384" sId="1">
    <nc r="G181">
      <f>'январь 2014г. по 6-10'!G181+'январь 2014г. по 0,4'!G181</f>
    </nc>
  </rcc>
  <rcc rId="6385" sId="1">
    <nc r="D182">
      <f>'январь 2014г. по 6-10'!D182+'январь 2014г. по 0,4'!D182</f>
    </nc>
  </rcc>
  <rcc rId="6386" sId="1">
    <nc r="E182">
      <f>'январь 2014г. по 6-10'!E182+'январь 2014г. по 0,4'!E182</f>
    </nc>
  </rcc>
  <rcc rId="6387" sId="1">
    <nc r="F182">
      <f>'январь 2014г. по 6-10'!F182+'январь 2014г. по 0,4'!F182</f>
    </nc>
  </rcc>
  <rcc rId="6388" sId="1">
    <nc r="G182">
      <f>'январь 2014г. по 6-10'!G182+'январь 2014г. по 0,4'!G182</f>
    </nc>
  </rcc>
  <rcc rId="6389" sId="1" numFmtId="4">
    <oc r="D183">
      <v>1</v>
    </oc>
    <nc r="D183">
      <f>'январь 2014г. по 6-10'!D183+'январь 2014г. по 0,4'!D183</f>
    </nc>
  </rcc>
  <rcc rId="6390" sId="1">
    <oc r="E183">
      <f>15</f>
    </oc>
    <nc r="E183">
      <f>'январь 2014г. по 6-10'!E183+'январь 2014г. по 0,4'!E183</f>
    </nc>
  </rcc>
  <rcc rId="6391" sId="1" numFmtId="4">
    <oc r="F183">
      <v>1</v>
    </oc>
    <nc r="F183">
      <f>'январь 2014г. по 6-10'!F183+'январь 2014г. по 0,4'!F183</f>
    </nc>
  </rcc>
  <rcc rId="6392" sId="1">
    <oc r="G183">
      <f>15</f>
    </oc>
    <nc r="G183">
      <f>'январь 2014г. по 6-10'!G183+'январь 2014г. по 0,4'!G183</f>
    </nc>
  </rcc>
  <rcc rId="6393" sId="1">
    <nc r="D184">
      <f>'январь 2014г. по 6-10'!D184+'январь 2014г. по 0,4'!D184</f>
    </nc>
  </rcc>
  <rcc rId="6394" sId="1">
    <nc r="E184">
      <f>'январь 2014г. по 6-10'!E184+'январь 2014г. по 0,4'!E184</f>
    </nc>
  </rcc>
  <rcc rId="6395" sId="1">
    <nc r="F184">
      <f>'январь 2014г. по 6-10'!F184+'январь 2014г. по 0,4'!F184</f>
    </nc>
  </rcc>
  <rcc rId="6396" sId="1">
    <nc r="G184">
      <f>'январь 2014г. по 6-10'!G184+'январь 2014г. по 0,4'!G184</f>
    </nc>
  </rcc>
  <rcc rId="6397" sId="1">
    <nc r="D185">
      <f>'январь 2014г. по 6-10'!D185+'январь 2014г. по 0,4'!D185</f>
    </nc>
  </rcc>
  <rcc rId="6398" sId="1">
    <nc r="E185">
      <f>'январь 2014г. по 6-10'!E185+'январь 2014г. по 0,4'!E185</f>
    </nc>
  </rcc>
  <rcc rId="6399" sId="1">
    <nc r="F185">
      <f>'январь 2014г. по 6-10'!F185+'январь 2014г. по 0,4'!F185</f>
    </nc>
  </rcc>
  <rcc rId="6400" sId="1">
    <nc r="G185">
      <f>'январь 2014г. по 6-10'!G185+'январь 2014г. по 0,4'!G185</f>
    </nc>
  </rcc>
  <rcc rId="6401" sId="1">
    <nc r="D188">
      <f>'январь 2014г. по 6-10'!D188+'январь 2014г. по 0,4'!D188</f>
    </nc>
  </rcc>
  <rcc rId="6402" sId="1">
    <nc r="E188">
      <f>'январь 2014г. по 6-10'!E188+'январь 2014г. по 0,4'!E188</f>
    </nc>
  </rcc>
  <rcc rId="6403" sId="1">
    <nc r="F188">
      <f>'январь 2014г. по 6-10'!F188+'январь 2014г. по 0,4'!F188</f>
    </nc>
  </rcc>
  <rcc rId="6404" sId="1">
    <nc r="G188">
      <f>'январь 2014г. по 6-10'!G188+'январь 2014г. по 0,4'!G188</f>
    </nc>
  </rcc>
  <rcc rId="6405" sId="1">
    <nc r="D189">
      <f>'январь 2014г. по 6-10'!D189+'январь 2014г. по 0,4'!D189</f>
    </nc>
  </rcc>
  <rcc rId="6406" sId="1">
    <nc r="E189">
      <f>'январь 2014г. по 6-10'!E189+'январь 2014г. по 0,4'!E189</f>
    </nc>
  </rcc>
  <rcc rId="6407" sId="1">
    <nc r="F189">
      <f>'январь 2014г. по 6-10'!F189+'январь 2014г. по 0,4'!F189</f>
    </nc>
  </rcc>
  <rcc rId="6408" sId="1">
    <nc r="G189">
      <f>'январь 2014г. по 6-10'!G189+'январь 2014г. по 0,4'!G189</f>
    </nc>
  </rcc>
  <rcc rId="6409" sId="1">
    <nc r="D190">
      <f>'январь 2014г. по 6-10'!D190+'январь 2014г. по 0,4'!D190</f>
    </nc>
  </rcc>
  <rcc rId="6410" sId="1">
    <nc r="E190">
      <f>'январь 2014г. по 6-10'!E190+'январь 2014г. по 0,4'!E190</f>
    </nc>
  </rcc>
  <rcc rId="6411" sId="1">
    <nc r="F190">
      <f>'январь 2014г. по 6-10'!F190+'январь 2014г. по 0,4'!F190</f>
    </nc>
  </rcc>
  <rcc rId="6412" sId="1">
    <nc r="G190">
      <f>'январь 2014г. по 6-10'!G190+'январь 2014г. по 0,4'!G190</f>
    </nc>
  </rcc>
  <rcc rId="6413" sId="1">
    <nc r="D191">
      <f>'январь 2014г. по 6-10'!D191+'январь 2014г. по 0,4'!D191</f>
    </nc>
  </rcc>
  <rcc rId="6414" sId="1">
    <nc r="E191">
      <f>'январь 2014г. по 6-10'!E191+'январь 2014г. по 0,4'!E191</f>
    </nc>
  </rcc>
  <rcc rId="6415" sId="1">
    <nc r="F191">
      <f>'январь 2014г. по 6-10'!F191+'январь 2014г. по 0,4'!F191</f>
    </nc>
  </rcc>
  <rcc rId="6416" sId="1">
    <nc r="G191">
      <f>'январь 2014г. по 6-10'!G191+'январь 2014г. по 0,4'!G191</f>
    </nc>
  </rcc>
  <rcc rId="6417" sId="1">
    <nc r="D192">
      <f>'январь 2014г. по 6-10'!D192+'январь 2014г. по 0,4'!D192</f>
    </nc>
  </rcc>
  <rcc rId="6418" sId="1">
    <nc r="E192">
      <f>'январь 2014г. по 6-10'!E192+'январь 2014г. по 0,4'!E192</f>
    </nc>
  </rcc>
  <rcc rId="6419" sId="1">
    <nc r="F192">
      <f>'январь 2014г. по 6-10'!F192+'январь 2014г. по 0,4'!F192</f>
    </nc>
  </rcc>
  <rcc rId="6420" sId="1">
    <nc r="G192">
      <f>'январь 2014г. по 6-10'!G192+'январь 2014г. по 0,4'!G192</f>
    </nc>
  </rcc>
  <rcc rId="6421" sId="1">
    <nc r="D193">
      <f>'январь 2014г. по 6-10'!D193+'январь 2014г. по 0,4'!D193</f>
    </nc>
  </rcc>
  <rcc rId="6422" sId="1">
    <nc r="E193">
      <f>'январь 2014г. по 6-10'!E193+'январь 2014г. по 0,4'!E193</f>
    </nc>
  </rcc>
  <rcc rId="6423" sId="1">
    <nc r="F193">
      <f>'январь 2014г. по 6-10'!F193+'январь 2014г. по 0,4'!F193</f>
    </nc>
  </rcc>
  <rcc rId="6424" sId="1">
    <nc r="G193">
      <f>'январь 2014г. по 6-10'!G193+'январь 2014г. по 0,4'!G193</f>
    </nc>
  </rcc>
  <rcc rId="6425" sId="1">
    <nc r="D194">
      <f>'январь 2014г. по 6-10'!D194+'январь 2014г. по 0,4'!D194</f>
    </nc>
  </rcc>
  <rcc rId="6426" sId="1">
    <nc r="E194">
      <f>'январь 2014г. по 6-10'!E194+'январь 2014г. по 0,4'!E194</f>
    </nc>
  </rcc>
  <rcc rId="6427" sId="1">
    <nc r="F194">
      <f>'январь 2014г. по 6-10'!F194+'январь 2014г. по 0,4'!F194</f>
    </nc>
  </rcc>
  <rcc rId="6428" sId="1">
    <nc r="G194">
      <f>'январь 2014г. по 6-10'!G194+'январь 2014г. по 0,4'!G194</f>
    </nc>
  </rcc>
  <rcc rId="6429" sId="1">
    <nc r="D195">
      <f>'январь 2014г. по 6-10'!D195+'январь 2014г. по 0,4'!D195</f>
    </nc>
  </rcc>
  <rcc rId="6430" sId="1">
    <nc r="E195">
      <f>'январь 2014г. по 6-10'!E195+'январь 2014г. по 0,4'!E195</f>
    </nc>
  </rcc>
  <rcc rId="6431" sId="1">
    <nc r="F195">
      <f>'январь 2014г. по 6-10'!F195+'январь 2014г. по 0,4'!F195</f>
    </nc>
  </rcc>
  <rcc rId="6432" sId="1">
    <nc r="G195">
      <f>'январь 2014г. по 6-10'!G195+'январь 2014г. по 0,4'!G195</f>
    </nc>
  </rcc>
  <rcc rId="6433" sId="1">
    <nc r="D198">
      <f>'январь 2014г. по 6-10'!D198+'январь 2014г. по 0,4'!D198</f>
    </nc>
  </rcc>
  <rcc rId="6434" sId="1">
    <nc r="E198">
      <f>'январь 2014г. по 6-10'!E198+'январь 2014г. по 0,4'!E198</f>
    </nc>
  </rcc>
  <rcc rId="6435" sId="1">
    <nc r="F198">
      <f>'январь 2014г. по 6-10'!F198+'январь 2014г. по 0,4'!F198</f>
    </nc>
  </rcc>
  <rcc rId="6436" sId="1">
    <nc r="G198">
      <f>'январь 2014г. по 6-10'!G198+'январь 2014г. по 0,4'!G198</f>
    </nc>
  </rcc>
  <rcc rId="6437" sId="1">
    <nc r="D199">
      <f>'январь 2014г. по 6-10'!D199+'январь 2014г. по 0,4'!D199</f>
    </nc>
  </rcc>
  <rcc rId="6438" sId="1">
    <nc r="E199">
      <f>'январь 2014г. по 6-10'!E199+'январь 2014г. по 0,4'!E199</f>
    </nc>
  </rcc>
  <rcc rId="6439" sId="1">
    <nc r="F199">
      <f>'январь 2014г. по 6-10'!F199+'январь 2014г. по 0,4'!F199</f>
    </nc>
  </rcc>
  <rcc rId="6440" sId="1">
    <nc r="G199">
      <f>'январь 2014г. по 6-10'!G199+'январь 2014г. по 0,4'!G199</f>
    </nc>
  </rcc>
  <rcc rId="6441" sId="1">
    <nc r="D200">
      <f>'январь 2014г. по 6-10'!D200+'январь 2014г. по 0,4'!D200</f>
    </nc>
  </rcc>
  <rcc rId="6442" sId="1">
    <nc r="E200">
      <f>'январь 2014г. по 6-10'!E200+'январь 2014г. по 0,4'!E200</f>
    </nc>
  </rcc>
  <rcc rId="6443" sId="1">
    <nc r="F200">
      <f>'январь 2014г. по 6-10'!F200+'январь 2014г. по 0,4'!F200</f>
    </nc>
  </rcc>
  <rcc rId="6444" sId="1">
    <nc r="G200">
      <f>'январь 2014г. по 6-10'!G200+'январь 2014г. по 0,4'!G200</f>
    </nc>
  </rcc>
  <rcc rId="6445" sId="1">
    <nc r="D201">
      <f>'январь 2014г. по 6-10'!D201+'январь 2014г. по 0,4'!D201</f>
    </nc>
  </rcc>
  <rcc rId="6446" sId="1">
    <nc r="E201">
      <f>'январь 2014г. по 6-10'!E201+'январь 2014г. по 0,4'!E201</f>
    </nc>
  </rcc>
  <rcc rId="6447" sId="1">
    <nc r="F201">
      <f>'январь 2014г. по 6-10'!F201+'январь 2014г. по 0,4'!F201</f>
    </nc>
  </rcc>
  <rcc rId="6448" sId="1">
    <nc r="G201">
      <f>'январь 2014г. по 6-10'!G201+'январь 2014г. по 0,4'!G201</f>
    </nc>
  </rcc>
  <rcc rId="6449" sId="1">
    <nc r="D202">
      <f>'январь 2014г. по 6-10'!D202+'январь 2014г. по 0,4'!D202</f>
    </nc>
  </rcc>
  <rcc rId="6450" sId="1">
    <nc r="E202">
      <f>'январь 2014г. по 6-10'!E202+'январь 2014г. по 0,4'!E202</f>
    </nc>
  </rcc>
  <rcc rId="6451" sId="1">
    <nc r="F202">
      <f>'январь 2014г. по 6-10'!F202+'январь 2014г. по 0,4'!F202</f>
    </nc>
  </rcc>
  <rcc rId="6452" sId="1">
    <nc r="G202">
      <f>'январь 2014г. по 6-10'!G202+'январь 2014г. по 0,4'!G202</f>
    </nc>
  </rcc>
  <rcc rId="6453" sId="1">
    <nc r="D203">
      <f>'январь 2014г. по 6-10'!D203+'январь 2014г. по 0,4'!D203</f>
    </nc>
  </rcc>
  <rcc rId="6454" sId="1">
    <nc r="E203">
      <f>'январь 2014г. по 6-10'!E203+'январь 2014г. по 0,4'!E203</f>
    </nc>
  </rcc>
  <rcc rId="6455" sId="1">
    <nc r="F203">
      <f>'январь 2014г. по 6-10'!F203+'январь 2014г. по 0,4'!F203</f>
    </nc>
  </rcc>
  <rcc rId="6456" sId="1">
    <nc r="G203">
      <f>'январь 2014г. по 6-10'!G203+'январь 2014г. по 0,4'!G203</f>
    </nc>
  </rcc>
  <rcc rId="6457" sId="1">
    <nc r="D206">
      <f>'январь 2014г. по 6-10'!D206+'январь 2014г. по 0,4'!D206</f>
    </nc>
  </rcc>
  <rcc rId="6458" sId="1">
    <nc r="E206">
      <f>'январь 2014г. по 6-10'!E206+'январь 2014г. по 0,4'!E206</f>
    </nc>
  </rcc>
  <rcc rId="6459" sId="1">
    <nc r="F206">
      <f>'январь 2014г. по 6-10'!F206+'январь 2014г. по 0,4'!F206</f>
    </nc>
  </rcc>
  <rcc rId="6460" sId="1">
    <nc r="G206">
      <f>'январь 2014г. по 6-10'!G206+'январь 2014г. по 0,4'!G206</f>
    </nc>
  </rcc>
  <rcc rId="6461" sId="1">
    <nc r="D207">
      <f>'январь 2014г. по 6-10'!D207+'январь 2014г. по 0,4'!D207</f>
    </nc>
  </rcc>
  <rcc rId="6462" sId="1">
    <nc r="E207">
      <f>'январь 2014г. по 6-10'!E207+'январь 2014г. по 0,4'!E207</f>
    </nc>
  </rcc>
  <rcc rId="6463" sId="1">
    <nc r="F207">
      <f>'январь 2014г. по 6-10'!F207+'январь 2014г. по 0,4'!F207</f>
    </nc>
  </rcc>
  <rcc rId="6464" sId="1">
    <nc r="G207">
      <f>'январь 2014г. по 6-10'!G207+'январь 2014г. по 0,4'!G207</f>
    </nc>
  </rcc>
  <rcc rId="6465" sId="1">
    <nc r="D208">
      <f>'январь 2014г. по 6-10'!D208+'январь 2014г. по 0,4'!D208</f>
    </nc>
  </rcc>
  <rcc rId="6466" sId="1">
    <nc r="E208">
      <f>'январь 2014г. по 6-10'!E208+'январь 2014г. по 0,4'!E208</f>
    </nc>
  </rcc>
  <rcc rId="6467" sId="1">
    <nc r="F208">
      <f>'январь 2014г. по 6-10'!F208+'январь 2014г. по 0,4'!F208</f>
    </nc>
  </rcc>
  <rcc rId="6468" sId="1">
    <nc r="G208">
      <f>'январь 2014г. по 6-10'!G208+'январь 2014г. по 0,4'!G208</f>
    </nc>
  </rcc>
  <rcc rId="6469" sId="1">
    <nc r="D209">
      <f>'январь 2014г. по 6-10'!D209+'январь 2014г. по 0,4'!D209</f>
    </nc>
  </rcc>
  <rcc rId="6470" sId="1">
    <nc r="E209">
      <f>'январь 2014г. по 6-10'!E209+'январь 2014г. по 0,4'!E209</f>
    </nc>
  </rcc>
  <rcc rId="6471" sId="1">
    <nc r="F209">
      <f>'январь 2014г. по 6-10'!F209+'январь 2014г. по 0,4'!F209</f>
    </nc>
  </rcc>
  <rcc rId="6472" sId="1">
    <nc r="G209">
      <f>'январь 2014г. по 6-10'!G209+'январь 2014г. по 0,4'!G209</f>
    </nc>
  </rcc>
  <rcc rId="6473" sId="1" numFmtId="4">
    <oc r="D210">
      <v>1</v>
    </oc>
    <nc r="D210">
      <f>'январь 2014г. по 6-10'!D210+'январь 2014г. по 0,4'!D210</f>
    </nc>
  </rcc>
  <rcc rId="6474" sId="1">
    <oc r="E210">
      <f>5</f>
    </oc>
    <nc r="E210">
      <f>'январь 2014г. по 6-10'!E210+'январь 2014г. по 0,4'!E210</f>
    </nc>
  </rcc>
  <rcc rId="6475" sId="1" numFmtId="4">
    <oc r="F210">
      <v>1</v>
    </oc>
    <nc r="F210">
      <f>'январь 2014г. по 6-10'!F210+'январь 2014г. по 0,4'!F210</f>
    </nc>
  </rcc>
  <rcc rId="6476" sId="1">
    <oc r="G210">
      <f>5</f>
    </oc>
    <nc r="G210">
      <f>'январь 2014г. по 6-10'!G210+'январь 2014г. по 0,4'!G210</f>
    </nc>
  </rcc>
  <rcc rId="6477" sId="1">
    <nc r="D211">
      <f>'январь 2014г. по 6-10'!D211+'январь 2014г. по 0,4'!D211</f>
    </nc>
  </rcc>
  <rcc rId="6478" sId="1">
    <nc r="E211">
      <f>'январь 2014г. по 6-10'!E211+'январь 2014г. по 0,4'!E211</f>
    </nc>
  </rcc>
  <rcc rId="6479" sId="1">
    <nc r="F211">
      <f>'январь 2014г. по 6-10'!F211+'январь 2014г. по 0,4'!F211</f>
    </nc>
  </rcc>
  <rcc rId="6480" sId="1">
    <nc r="G211">
      <f>'январь 2014г. по 6-10'!G211+'январь 2014г. по 0,4'!G211</f>
    </nc>
  </rcc>
  <rcc rId="6481" sId="1" numFmtId="4">
    <oc r="D212">
      <v>1</v>
    </oc>
    <nc r="D212">
      <f>'январь 2014г. по 6-10'!D212+'январь 2014г. по 0,4'!D212</f>
    </nc>
  </rcc>
  <rcc rId="6482" sId="1">
    <oc r="E212">
      <f>7.5</f>
    </oc>
    <nc r="E212">
      <f>'январь 2014г. по 6-10'!E212+'январь 2014г. по 0,4'!E212</f>
    </nc>
  </rcc>
  <rcc rId="6483" sId="1">
    <nc r="F212">
      <f>'январь 2014г. по 6-10'!F212+'январь 2014г. по 0,4'!F212</f>
    </nc>
  </rcc>
  <rcc rId="6484" sId="1">
    <nc r="G212">
      <f>'январь 2014г. по 6-10'!G212+'январь 2014г. по 0,4'!G212</f>
    </nc>
  </rcc>
  <rcc rId="6485" sId="1">
    <nc r="D213">
      <f>'январь 2014г. по 6-10'!D213+'январь 2014г. по 0,4'!D213</f>
    </nc>
  </rcc>
  <rcc rId="6486" sId="1">
    <nc r="E213">
      <f>'январь 2014г. по 6-10'!E213+'январь 2014г. по 0,4'!E213</f>
    </nc>
  </rcc>
  <rcc rId="6487" sId="1">
    <nc r="F213">
      <f>'январь 2014г. по 6-10'!F213+'январь 2014г. по 0,4'!F213</f>
    </nc>
  </rcc>
  <rcc rId="6488" sId="1">
    <nc r="G213">
      <f>'январь 2014г. по 6-10'!G213+'январь 2014г. по 0,4'!G213</f>
    </nc>
  </rcc>
  <rcc rId="6489" sId="1">
    <nc r="D214">
      <f>'январь 2014г. по 6-10'!D214+'январь 2014г. по 0,4'!D214</f>
    </nc>
  </rcc>
  <rcc rId="6490" sId="1">
    <nc r="E214">
      <f>'январь 2014г. по 6-10'!E214+'январь 2014г. по 0,4'!E214</f>
    </nc>
  </rcc>
  <rcc rId="6491" sId="1">
    <nc r="F214">
      <f>'январь 2014г. по 6-10'!F214+'январь 2014г. по 0,4'!F214</f>
    </nc>
  </rcc>
  <rcc rId="6492" sId="1">
    <nc r="G214">
      <f>'январь 2014г. по 6-10'!G214+'январь 2014г. по 0,4'!G214</f>
    </nc>
  </rcc>
  <rcc rId="6493" sId="1">
    <nc r="D215">
      <f>'январь 2014г. по 6-10'!D215+'январь 2014г. по 0,4'!D215</f>
    </nc>
  </rcc>
  <rcc rId="6494" sId="1">
    <nc r="E215">
      <f>'январь 2014г. по 6-10'!E215+'январь 2014г. по 0,4'!E215</f>
    </nc>
  </rcc>
  <rcc rId="6495" sId="1">
    <nc r="F215">
      <f>'январь 2014г. по 6-10'!F215+'январь 2014г. по 0,4'!F215</f>
    </nc>
  </rcc>
  <rcc rId="6496" sId="1">
    <nc r="G215">
      <f>'январь 2014г. по 6-10'!G215+'январь 2014г. по 0,4'!G215</f>
    </nc>
  </rcc>
  <rcc rId="6497" sId="1" numFmtId="4">
    <oc r="D216">
      <v>1</v>
    </oc>
    <nc r="D216">
      <f>'январь 2014г. по 6-10'!D216+'январь 2014г. по 0,4'!D216</f>
    </nc>
  </rcc>
  <rcc rId="6498" sId="1">
    <oc r="E216">
      <f>20</f>
    </oc>
    <nc r="E216">
      <f>'январь 2014г. по 6-10'!E216+'январь 2014г. по 0,4'!E216</f>
    </nc>
  </rcc>
  <rcc rId="6499" sId="1" numFmtId="4">
    <oc r="F216">
      <v>1</v>
    </oc>
    <nc r="F216">
      <f>'январь 2014г. по 6-10'!F216+'январь 2014г. по 0,4'!F216</f>
    </nc>
  </rcc>
  <rcc rId="6500" sId="1">
    <oc r="G216">
      <f>20</f>
    </oc>
    <nc r="G216">
      <f>'январь 2014г. по 6-10'!G216+'январь 2014г. по 0,4'!G216</f>
    </nc>
  </rcc>
  <rcc rId="6501" sId="1">
    <nc r="D217">
      <f>'январь 2014г. по 6-10'!D217+'январь 2014г. по 0,4'!D217</f>
    </nc>
  </rcc>
  <rcc rId="6502" sId="1">
    <nc r="E217">
      <f>'январь 2014г. по 6-10'!E217+'январь 2014г. по 0,4'!E217</f>
    </nc>
  </rcc>
  <rcc rId="6503" sId="1">
    <nc r="F217">
      <f>'январь 2014г. по 6-10'!F217+'январь 2014г. по 0,4'!F217</f>
    </nc>
  </rcc>
  <rcc rId="6504" sId="1">
    <nc r="G217">
      <f>'январь 2014г. по 6-10'!G217+'январь 2014г. по 0,4'!G217</f>
    </nc>
  </rcc>
  <rcc rId="6505" sId="1">
    <nc r="D218">
      <f>'январь 2014г. по 6-10'!D218+'январь 2014г. по 0,4'!D218</f>
    </nc>
  </rcc>
  <rcc rId="6506" sId="1">
    <nc r="E218">
      <f>'январь 2014г. по 6-10'!E218+'январь 2014г. по 0,4'!E218</f>
    </nc>
  </rcc>
  <rcc rId="6507" sId="1">
    <nc r="F218">
      <f>'январь 2014г. по 6-10'!F218+'январь 2014г. по 0,4'!F218</f>
    </nc>
  </rcc>
  <rcc rId="6508" sId="1">
    <nc r="G218">
      <f>'январь 2014г. по 6-10'!G218+'январь 2014г. по 0,4'!G218</f>
    </nc>
  </rcc>
  <rcc rId="6509" sId="1">
    <nc r="D219">
      <f>'январь 2014г. по 6-10'!D219+'январь 2014г. по 0,4'!D219</f>
    </nc>
  </rcc>
  <rcc rId="6510" sId="1">
    <nc r="E219">
      <f>'январь 2014г. по 6-10'!E219+'январь 2014г. по 0,4'!E219</f>
    </nc>
  </rcc>
  <rcc rId="6511" sId="1">
    <nc r="F219">
      <f>'январь 2014г. по 6-10'!F219+'январь 2014г. по 0,4'!F219</f>
    </nc>
  </rcc>
  <rcc rId="6512" sId="1">
    <nc r="G219">
      <f>'январь 2014г. по 6-10'!G219+'январь 2014г. по 0,4'!G219</f>
    </nc>
  </rcc>
  <rcc rId="6513" sId="1">
    <nc r="D220">
      <f>'январь 2014г. по 6-10'!D220+'январь 2014г. по 0,4'!D220</f>
    </nc>
  </rcc>
  <rcc rId="6514" sId="1">
    <nc r="E220">
      <f>'январь 2014г. по 6-10'!E220+'январь 2014г. по 0,4'!E220</f>
    </nc>
  </rcc>
  <rcc rId="6515" sId="1">
    <nc r="F220">
      <f>'январь 2014г. по 6-10'!F220+'январь 2014г. по 0,4'!F220</f>
    </nc>
  </rcc>
  <rcc rId="6516" sId="1">
    <nc r="G220">
      <f>'январь 2014г. по 6-10'!G220+'январь 2014г. по 0,4'!G220</f>
    </nc>
  </rcc>
  <rcc rId="6517" sId="1">
    <nc r="D221">
      <f>'январь 2014г. по 6-10'!D221+'январь 2014г. по 0,4'!D221</f>
    </nc>
  </rcc>
  <rcc rId="6518" sId="1">
    <nc r="E221">
      <f>'январь 2014г. по 6-10'!E221+'январь 2014г. по 0,4'!E221</f>
    </nc>
  </rcc>
  <rcc rId="6519" sId="1">
    <nc r="F221">
      <f>'январь 2014г. по 6-10'!F221+'январь 2014г. по 0,4'!F221</f>
    </nc>
  </rcc>
  <rcc rId="6520" sId="1">
    <nc r="G221">
      <f>'январь 2014г. по 6-10'!G221+'январь 2014г. по 0,4'!G221</f>
    </nc>
  </rcc>
  <rcc rId="6521" sId="1">
    <nc r="D222">
      <f>'январь 2014г. по 6-10'!D222+'январь 2014г. по 0,4'!D222</f>
    </nc>
  </rcc>
  <rcc rId="6522" sId="1">
    <nc r="E222">
      <f>'январь 2014г. по 6-10'!E222+'январь 2014г. по 0,4'!E222</f>
    </nc>
  </rcc>
  <rcc rId="6523" sId="1">
    <nc r="F222">
      <f>'январь 2014г. по 6-10'!F222+'январь 2014г. по 0,4'!F222</f>
    </nc>
  </rcc>
  <rcc rId="6524" sId="1">
    <nc r="G222">
      <f>'январь 2014г. по 6-10'!G222+'январь 2014г. по 0,4'!G222</f>
    </nc>
  </rcc>
  <rcc rId="6525" sId="1">
    <nc r="D223">
      <f>'январь 2014г. по 6-10'!D223+'январь 2014г. по 0,4'!D223</f>
    </nc>
  </rcc>
  <rcc rId="6526" sId="1">
    <nc r="E223">
      <f>'январь 2014г. по 6-10'!E223+'январь 2014г. по 0,4'!E223</f>
    </nc>
  </rcc>
  <rcc rId="6527" sId="1">
    <nc r="F223">
      <f>'январь 2014г. по 6-10'!F223+'январь 2014г. по 0,4'!F223</f>
    </nc>
  </rcc>
  <rcc rId="6528" sId="1">
    <nc r="G223">
      <f>'январь 2014г. по 6-10'!G223+'январь 2014г. по 0,4'!G223</f>
    </nc>
  </rcc>
  <rcc rId="6529" sId="1">
    <nc r="D224">
      <f>'январь 2014г. по 6-10'!D224+'январь 2014г. по 0,4'!D224</f>
    </nc>
  </rcc>
  <rcc rId="6530" sId="1">
    <nc r="E224">
      <f>'январь 2014г. по 6-10'!E224+'январь 2014г. по 0,4'!E224</f>
    </nc>
  </rcc>
  <rcc rId="6531" sId="1">
    <nc r="F224">
      <f>'январь 2014г. по 6-10'!F224+'январь 2014г. по 0,4'!F224</f>
    </nc>
  </rcc>
  <rcc rId="6532" sId="1">
    <nc r="G224">
      <f>'январь 2014г. по 6-10'!G224+'январь 2014г. по 0,4'!G224</f>
    </nc>
  </rcc>
  <rcc rId="6533" sId="1">
    <nc r="D225">
      <f>'январь 2014г. по 6-10'!D225+'январь 2014г. по 0,4'!D225</f>
    </nc>
  </rcc>
  <rcc rId="6534" sId="1">
    <nc r="E225">
      <f>'январь 2014г. по 6-10'!E225+'январь 2014г. по 0,4'!E225</f>
    </nc>
  </rcc>
  <rcc rId="6535" sId="1">
    <nc r="F225">
      <f>'январь 2014г. по 6-10'!F225+'январь 2014г. по 0,4'!F225</f>
    </nc>
  </rcc>
  <rcc rId="6536" sId="1">
    <nc r="G225">
      <f>'январь 2014г. по 6-10'!G225+'январь 2014г. по 0,4'!G225</f>
    </nc>
  </rcc>
  <rcc rId="6537" sId="1" numFmtId="4">
    <oc r="D226">
      <v>1</v>
    </oc>
    <nc r="D226">
      <f>'январь 2014г. по 6-10'!D226+'январь 2014г. по 0,4'!D226</f>
    </nc>
  </rcc>
  <rcc rId="6538" sId="1">
    <oc r="E226">
      <f>10</f>
    </oc>
    <nc r="E226">
      <f>'январь 2014г. по 6-10'!E226+'январь 2014г. по 0,4'!E226</f>
    </nc>
  </rcc>
  <rcc rId="6539" sId="1" numFmtId="4">
    <oc r="F226">
      <v>1</v>
    </oc>
    <nc r="F226">
      <f>'январь 2014г. по 6-10'!F226+'январь 2014г. по 0,4'!F226</f>
    </nc>
  </rcc>
  <rcc rId="6540" sId="1">
    <oc r="G226">
      <f>10</f>
    </oc>
    <nc r="G226">
      <f>'январь 2014г. по 6-10'!G226+'январь 2014г. по 0,4'!G226</f>
    </nc>
  </rcc>
  <rcc rId="6541" sId="1">
    <nc r="D227">
      <f>'январь 2014г. по 6-10'!D227+'январь 2014г. по 0,4'!D227</f>
    </nc>
  </rcc>
  <rcc rId="6542" sId="1">
    <nc r="E227">
      <f>'январь 2014г. по 6-10'!E227+'январь 2014г. по 0,4'!E227</f>
    </nc>
  </rcc>
  <rcc rId="6543" sId="1">
    <nc r="F227">
      <f>'январь 2014г. по 6-10'!F227+'январь 2014г. по 0,4'!F227</f>
    </nc>
  </rcc>
  <rcc rId="6544" sId="1">
    <nc r="G227">
      <f>'январь 2014г. по 6-10'!G227+'январь 2014г. по 0,4'!G227</f>
    </nc>
  </rcc>
  <rcc rId="6545" sId="1">
    <nc r="D228">
      <f>'январь 2014г. по 6-10'!D228+'январь 2014г. по 0,4'!D228</f>
    </nc>
  </rcc>
  <rcc rId="6546" sId="1">
    <nc r="E228">
      <f>'январь 2014г. по 6-10'!E228+'январь 2014г. по 0,4'!E228</f>
    </nc>
  </rcc>
  <rcc rId="6547" sId="1">
    <nc r="F228">
      <f>'январь 2014г. по 6-10'!F228+'январь 2014г. по 0,4'!F228</f>
    </nc>
  </rcc>
  <rcc rId="6548" sId="1">
    <nc r="G228">
      <f>'январь 2014г. по 6-10'!G228+'январь 2014г. по 0,4'!G228</f>
    </nc>
  </rcc>
  <rcc rId="6549" sId="1">
    <nc r="D229">
      <f>'январь 2014г. по 6-10'!D229+'январь 2014г. по 0,4'!D229</f>
    </nc>
  </rcc>
  <rcc rId="6550" sId="1">
    <nc r="E229">
      <f>'январь 2014г. по 6-10'!E229+'январь 2014г. по 0,4'!E229</f>
    </nc>
  </rcc>
  <rcc rId="6551" sId="1">
    <nc r="F229">
      <f>'январь 2014г. по 6-10'!F229+'январь 2014г. по 0,4'!F229</f>
    </nc>
  </rcc>
  <rcc rId="6552" sId="1">
    <nc r="G229">
      <f>'январь 2014г. по 6-10'!G229+'январь 2014г. по 0,4'!G229</f>
    </nc>
  </rcc>
  <rcc rId="6553" sId="1">
    <nc r="D230">
      <f>'январь 2014г. по 6-10'!D230+'январь 2014г. по 0,4'!D230</f>
    </nc>
  </rcc>
  <rcc rId="6554" sId="1">
    <nc r="E230">
      <f>'январь 2014г. по 6-10'!E230+'январь 2014г. по 0,4'!E230</f>
    </nc>
  </rcc>
  <rcc rId="6555" sId="1">
    <nc r="F230">
      <f>'январь 2014г. по 6-10'!F230+'январь 2014г. по 0,4'!F230</f>
    </nc>
  </rcc>
  <rcc rId="6556" sId="1">
    <nc r="G230">
      <f>'январь 2014г. по 6-10'!G230+'январь 2014г. по 0,4'!G230</f>
    </nc>
  </rcc>
  <rcc rId="6557" sId="1">
    <nc r="D231">
      <f>'январь 2014г. по 6-10'!D231+'январь 2014г. по 0,4'!D231</f>
    </nc>
  </rcc>
  <rcc rId="6558" sId="1">
    <nc r="E231">
      <f>'январь 2014г. по 6-10'!E231+'январь 2014г. по 0,4'!E231</f>
    </nc>
  </rcc>
  <rcc rId="6559" sId="1">
    <nc r="F231">
      <f>'январь 2014г. по 6-10'!F231+'январь 2014г. по 0,4'!F231</f>
    </nc>
  </rcc>
  <rcc rId="6560" sId="1">
    <nc r="G231">
      <f>'январь 2014г. по 6-10'!G231+'январь 2014г. по 0,4'!G231</f>
    </nc>
  </rcc>
  <rcc rId="6561" sId="1">
    <nc r="D232">
      <f>'январь 2014г. по 6-10'!D232+'январь 2014г. по 0,4'!D232</f>
    </nc>
  </rcc>
  <rcc rId="6562" sId="1">
    <nc r="E232">
      <f>'январь 2014г. по 6-10'!E232+'январь 2014г. по 0,4'!E232</f>
    </nc>
  </rcc>
  <rcc rId="6563" sId="1">
    <nc r="F232">
      <f>'январь 2014г. по 6-10'!F232+'январь 2014г. по 0,4'!F232</f>
    </nc>
  </rcc>
  <rcc rId="6564" sId="1">
    <nc r="G232">
      <f>'январь 2014г. по 6-10'!G232+'январь 2014г. по 0,4'!G232</f>
    </nc>
  </rcc>
  <rcc rId="6565" sId="1">
    <nc r="D233">
      <f>'январь 2014г. по 6-10'!D233+'январь 2014г. по 0,4'!D233</f>
    </nc>
  </rcc>
  <rcc rId="6566" sId="1">
    <nc r="E233">
      <f>'январь 2014г. по 6-10'!E233+'январь 2014г. по 0,4'!E233</f>
    </nc>
  </rcc>
  <rcc rId="6567" sId="1">
    <nc r="F233">
      <f>'январь 2014г. по 6-10'!F233+'январь 2014г. по 0,4'!F233</f>
    </nc>
  </rcc>
  <rcc rId="6568" sId="1">
    <nc r="G233">
      <f>'январь 2014г. по 6-10'!G233+'январь 2014г. по 0,4'!G233</f>
    </nc>
  </rcc>
  <rcc rId="6569" sId="1">
    <nc r="D234">
      <f>'январь 2014г. по 6-10'!D234+'январь 2014г. по 0,4'!D234</f>
    </nc>
  </rcc>
  <rcc rId="6570" sId="1">
    <nc r="E234">
      <f>'январь 2014г. по 6-10'!E234+'январь 2014г. по 0,4'!E234</f>
    </nc>
  </rcc>
  <rcc rId="6571" sId="1">
    <nc r="F234">
      <f>'январь 2014г. по 6-10'!F234+'январь 2014г. по 0,4'!F234</f>
    </nc>
  </rcc>
  <rcc rId="6572" sId="1">
    <nc r="G234">
      <f>'январь 2014г. по 6-10'!G234+'январь 2014г. по 0,4'!G234</f>
    </nc>
  </rcc>
  <rcc rId="6573" sId="1">
    <nc r="D235">
      <f>'январь 2014г. по 6-10'!D235+'январь 2014г. по 0,4'!D235</f>
    </nc>
  </rcc>
  <rcc rId="6574" sId="1">
    <nc r="E235">
      <f>'январь 2014г. по 6-10'!E235+'январь 2014г. по 0,4'!E235</f>
    </nc>
  </rcc>
  <rcc rId="6575" sId="1">
    <nc r="F235">
      <f>'январь 2014г. по 6-10'!F235+'январь 2014г. по 0,4'!F235</f>
    </nc>
  </rcc>
  <rcc rId="6576" sId="1">
    <nc r="G235">
      <f>'январь 2014г. по 6-10'!G235+'январь 2014г. по 0,4'!G235</f>
    </nc>
  </rcc>
  <rcc rId="6577" sId="1">
    <nc r="D236">
      <f>'январь 2014г. по 6-10'!D236+'январь 2014г. по 0,4'!D236</f>
    </nc>
  </rcc>
  <rcc rId="6578" sId="1">
    <nc r="E236">
      <f>'январь 2014г. по 6-10'!E236+'январь 2014г. по 0,4'!E236</f>
    </nc>
  </rcc>
  <rcc rId="6579" sId="1">
    <nc r="F236">
      <f>'январь 2014г. по 6-10'!F236+'январь 2014г. по 0,4'!F236</f>
    </nc>
  </rcc>
  <rcc rId="6580" sId="1">
    <nc r="G236">
      <f>'январь 2014г. по 6-10'!G236+'январь 2014г. по 0,4'!G236</f>
    </nc>
  </rcc>
  <rcc rId="6581" sId="1">
    <nc r="D237">
      <f>'январь 2014г. по 6-10'!D237+'январь 2014г. по 0,4'!D237</f>
    </nc>
  </rcc>
  <rcc rId="6582" sId="1">
    <nc r="E237">
      <f>'январь 2014г. по 6-10'!E237+'январь 2014г. по 0,4'!E237</f>
    </nc>
  </rcc>
  <rcc rId="6583" sId="1">
    <nc r="F237">
      <f>'январь 2014г. по 6-10'!F237+'январь 2014г. по 0,4'!F237</f>
    </nc>
  </rcc>
  <rcc rId="6584" sId="1">
    <nc r="G237">
      <f>'январь 2014г. по 6-10'!G237+'январь 2014г. по 0,4'!G237</f>
    </nc>
  </rcc>
  <rcc rId="6585" sId="1">
    <nc r="D238">
      <f>'январь 2014г. по 6-10'!D238+'январь 2014г. по 0,4'!D238</f>
    </nc>
  </rcc>
  <rcc rId="6586" sId="1">
    <nc r="E238">
      <f>'январь 2014г. по 6-10'!E238+'январь 2014г. по 0,4'!E238</f>
    </nc>
  </rcc>
  <rcc rId="6587" sId="1">
    <nc r="F238">
      <f>'январь 2014г. по 6-10'!F238+'январь 2014г. по 0,4'!F238</f>
    </nc>
  </rcc>
  <rcc rId="6588" sId="1">
    <nc r="G238">
      <f>'январь 2014г. по 6-10'!G238+'январь 2014г. по 0,4'!G238</f>
    </nc>
  </rcc>
  <rcc rId="6589" sId="1">
    <nc r="D239">
      <f>'январь 2014г. по 6-10'!D239+'январь 2014г. по 0,4'!D239</f>
    </nc>
  </rcc>
  <rcc rId="6590" sId="1">
    <nc r="E239">
      <f>'январь 2014г. по 6-10'!E239+'январь 2014г. по 0,4'!E239</f>
    </nc>
  </rcc>
  <rcc rId="6591" sId="1">
    <nc r="F239">
      <f>'январь 2014г. по 6-10'!F239+'январь 2014г. по 0,4'!F239</f>
    </nc>
  </rcc>
  <rcc rId="6592" sId="1">
    <nc r="G239">
      <f>'январь 2014г. по 6-10'!G239+'январь 2014г. по 0,4'!G239</f>
    </nc>
  </rcc>
  <rcc rId="6593" sId="1">
    <nc r="D240">
      <f>'январь 2014г. по 6-10'!D240+'январь 2014г. по 0,4'!D240</f>
    </nc>
  </rcc>
  <rcc rId="6594" sId="1">
    <nc r="E240">
      <f>'январь 2014г. по 6-10'!E240+'январь 2014г. по 0,4'!E240</f>
    </nc>
  </rcc>
  <rcc rId="6595" sId="1">
    <nc r="F240">
      <f>'январь 2014г. по 6-10'!F240+'январь 2014г. по 0,4'!F240</f>
    </nc>
  </rcc>
  <rcc rId="6596" sId="1">
    <nc r="G240">
      <f>'январь 2014г. по 6-10'!G240+'январь 2014г. по 0,4'!G240</f>
    </nc>
  </rcc>
  <rcc rId="6597" sId="1">
    <nc r="D241">
      <f>'январь 2014г. по 6-10'!D241+'январь 2014г. по 0,4'!D241</f>
    </nc>
  </rcc>
  <rcc rId="6598" sId="1">
    <nc r="E241">
      <f>'январь 2014г. по 6-10'!E241+'январь 2014г. по 0,4'!E241</f>
    </nc>
  </rcc>
  <rcc rId="6599" sId="1">
    <nc r="F241">
      <f>'январь 2014г. по 6-10'!F241+'январь 2014г. по 0,4'!F241</f>
    </nc>
  </rcc>
  <rcc rId="6600" sId="1">
    <nc r="G241">
      <f>'январь 2014г. по 6-10'!G241+'январь 2014г. по 0,4'!G241</f>
    </nc>
  </rcc>
  <rcc rId="6601" sId="1" numFmtId="4">
    <oc r="D242">
      <v>4</v>
    </oc>
    <nc r="D242">
      <f>'январь 2014г. по 6-10'!D242+'январь 2014г. по 0,4'!D242</f>
    </nc>
  </rcc>
  <rcc rId="6602" sId="1">
    <oc r="E242">
      <f>15+15+15+10</f>
    </oc>
    <nc r="E242">
      <f>'январь 2014г. по 6-10'!E242+'январь 2014г. по 0,4'!E242</f>
    </nc>
  </rcc>
  <rcc rId="6603" sId="1" numFmtId="4">
    <oc r="F242">
      <v>4</v>
    </oc>
    <nc r="F242">
      <f>'январь 2014г. по 6-10'!F242+'январь 2014г. по 0,4'!F242</f>
    </nc>
  </rcc>
  <rcc rId="6604" sId="1">
    <oc r="G242">
      <f>15+15+15+10</f>
    </oc>
    <nc r="G242">
      <f>'январь 2014г. по 6-10'!G242+'январь 2014г. по 0,4'!G242</f>
    </nc>
  </rcc>
  <rcc rId="6605" sId="1">
    <nc r="D243">
      <f>'январь 2014г. по 6-10'!D243+'январь 2014г. по 0,4'!D243</f>
    </nc>
  </rcc>
  <rcc rId="6606" sId="1">
    <nc r="E243">
      <f>'январь 2014г. по 6-10'!E243+'январь 2014г. по 0,4'!E243</f>
    </nc>
  </rcc>
  <rcc rId="6607" sId="1">
    <nc r="F243">
      <f>'январь 2014г. по 6-10'!F243+'январь 2014г. по 0,4'!F243</f>
    </nc>
  </rcc>
  <rcc rId="6608" sId="1">
    <nc r="G243">
      <f>'январь 2014г. по 6-10'!G243+'январь 2014г. по 0,4'!G243</f>
    </nc>
  </rcc>
  <rcc rId="6609" sId="1">
    <nc r="D244">
      <f>'январь 2014г. по 6-10'!D244+'январь 2014г. по 0,4'!D244</f>
    </nc>
  </rcc>
  <rcc rId="6610" sId="1">
    <nc r="E244">
      <f>'январь 2014г. по 6-10'!E244+'январь 2014г. по 0,4'!E244</f>
    </nc>
  </rcc>
  <rcc rId="6611" sId="1">
    <nc r="F244">
      <f>'январь 2014г. по 6-10'!F244+'январь 2014г. по 0,4'!F244</f>
    </nc>
  </rcc>
  <rcc rId="6612" sId="1">
    <nc r="G244">
      <f>'январь 2014г. по 6-10'!G244+'январь 2014г. по 0,4'!G244</f>
    </nc>
  </rcc>
  <rcc rId="6613" sId="1" numFmtId="4">
    <oc r="D245">
      <v>1</v>
    </oc>
    <nc r="D245">
      <f>'январь 2014г. по 6-10'!D245+'январь 2014г. по 0,4'!D245</f>
    </nc>
  </rcc>
  <rcc rId="6614" sId="1">
    <oc r="E245">
      <f>8</f>
    </oc>
    <nc r="E245">
      <f>'январь 2014г. по 6-10'!E245+'январь 2014г. по 0,4'!E245</f>
    </nc>
  </rcc>
  <rcc rId="6615" sId="1" numFmtId="4">
    <oc r="F245">
      <v>1</v>
    </oc>
    <nc r="F245">
      <f>'январь 2014г. по 6-10'!F245+'январь 2014г. по 0,4'!F245</f>
    </nc>
  </rcc>
  <rcc rId="6616" sId="1">
    <oc r="G245">
      <f>8</f>
    </oc>
    <nc r="G245">
      <f>'январь 2014г. по 6-10'!G245+'январь 2014г. по 0,4'!G245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rc rId="10504" sId="4" ref="A15:XFD15" action="deleteRow">
    <rfmt sheetId="4" xfDxf="1" sqref="A15:XFD15" start="0" length="0"/>
    <rfmt sheetId="4" sqref="B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C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D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E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F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G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H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I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J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K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L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M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</rrc>
  <rrc rId="10505" sId="4" ref="A15:XFD15" action="deleteRow">
    <rfmt sheetId="4" xfDxf="1" sqref="A15:XFD15" start="0" length="0"/>
    <rfmt sheetId="4" sqref="B15" start="0" length="0">
      <dxf/>
    </rfmt>
    <rfmt sheetId="4" sqref="C15" start="0" length="0">
      <dxf/>
    </rfmt>
    <rfmt sheetId="4" sqref="D15" start="0" length="0">
      <dxf/>
    </rfmt>
    <rfmt sheetId="4" sqref="E15" start="0" length="0">
      <dxf/>
    </rfmt>
    <rfmt sheetId="4" sqref="F15" start="0" length="0">
      <dxf/>
    </rfmt>
    <rfmt sheetId="4" sqref="G15" start="0" length="0">
      <dxf/>
    </rfmt>
    <rfmt sheetId="4" sqref="H15" start="0" length="0">
      <dxf/>
    </rfmt>
    <rfmt sheetId="4" sqref="I15" start="0" length="0">
      <dxf/>
    </rfmt>
    <rfmt sheetId="4" sqref="J15" start="0" length="0">
      <dxf/>
    </rfmt>
    <rfmt sheetId="4" sqref="K15" start="0" length="0">
      <dxf/>
    </rfmt>
    <rfmt sheetId="4" sqref="L15" start="0" length="0">
      <dxf/>
    </rfmt>
    <rfmt sheetId="4" sqref="M15" start="0" length="0">
      <dxf/>
    </rfmt>
  </rrc>
  <rrc rId="10506" sId="4" ref="A15:XFD15" action="deleteRow">
    <rfmt sheetId="4" xfDxf="1" sqref="A15:XFD15" start="0" length="0"/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0494" sId="3" numFmtId="4">
    <nc r="J34">
      <v>1</v>
    </nc>
  </rcc>
  <rcc rId="10495" sId="3">
    <nc r="K34">
      <f>15</f>
    </nc>
  </rcc>
  <rcc rId="10496" sId="4" numFmtId="4">
    <nc r="D42">
      <v>1</v>
    </nc>
  </rcc>
  <rcc rId="10497" sId="4" numFmtId="4">
    <nc r="E42">
      <v>10</v>
    </nc>
  </rcc>
  <rcc rId="10498" sId="4" numFmtId="4">
    <nc r="F42">
      <v>1</v>
    </nc>
  </rcc>
  <rcc rId="10499" sId="4" numFmtId="4">
    <nc r="G42">
      <v>10</v>
    </nc>
  </rcc>
  <rcc rId="10500" sId="4" numFmtId="4">
    <oc r="D48">
      <v>3</v>
    </oc>
    <nc r="D48">
      <v>2</v>
    </nc>
  </rcc>
  <rcc rId="10501" sId="4">
    <oc r="E48">
      <f>15+10+10</f>
    </oc>
    <nc r="E48">
      <f>15+10</f>
    </nc>
  </rcc>
  <rcc rId="10502" sId="4" numFmtId="4">
    <oc r="F48">
      <v>3</v>
    </oc>
    <nc r="F48">
      <v>2</v>
    </nc>
  </rcc>
  <rcc rId="10503" sId="4">
    <oc r="G48">
      <f>15+10+10</f>
    </oc>
    <nc r="G48">
      <f>15+10</f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10591" sId="4" numFmtId="4">
    <oc r="J38">
      <v>1</v>
    </oc>
    <nc r="J38">
      <v>2</v>
    </nc>
  </rcc>
  <rcc rId="10592" sId="4" numFmtId="4">
    <oc r="K38">
      <v>6</v>
    </oc>
    <nc r="K38">
      <f>7+6</f>
    </nc>
  </rcc>
  <rcc rId="10593" sId="4">
    <oc r="J33">
      <v>5</v>
    </oc>
    <nc r="J33">
      <v>6</v>
    </nc>
  </rcc>
  <rcc rId="10594" sId="4">
    <oc r="K33">
      <f>6+6+10+10+4+6</f>
    </oc>
    <nc r="K33">
      <f>6+6+10+10+4+6+5.5</f>
    </nc>
  </rcc>
  <rcc rId="10595" sId="4" numFmtId="4">
    <nc r="J110">
      <v>1</v>
    </nc>
  </rcc>
  <rcc rId="10596" sId="4">
    <nc r="K110">
      <f>6</f>
    </nc>
  </rcc>
  <rcc rId="10597" sId="4" numFmtId="4">
    <nc r="J27">
      <v>1</v>
    </nc>
  </rcc>
  <rcc rId="10598" sId="4">
    <nc r="K27">
      <f>10</f>
    </nc>
  </rcc>
  <rcc rId="10599" sId="4" numFmtId="4">
    <nc r="J97">
      <v>1</v>
    </nc>
  </rcc>
  <rcc rId="10600" sId="4" numFmtId="4">
    <nc r="K97">
      <v>6</v>
    </nc>
  </rcc>
  <rcc rId="10601" sId="4" numFmtId="4">
    <oc r="J66">
      <v>1</v>
    </oc>
    <nc r="J66">
      <v>2</v>
    </nc>
  </rcc>
  <rcc rId="10602" sId="4">
    <oc r="K66">
      <f>5</f>
    </oc>
    <nc r="K66">
      <f>5+5</f>
    </nc>
  </rcc>
  <rcc rId="10603" sId="4" odxf="1" dxf="1" numFmtId="4">
    <nc r="J123">
      <v>2</v>
    </nc>
    <ndxf>
      <fill>
        <patternFill patternType="solid">
          <bgColor theme="0"/>
        </patternFill>
      </fill>
    </ndxf>
  </rcc>
  <rcc rId="10604" sId="4" odxf="1" dxf="1">
    <nc r="K123">
      <f>8+10</f>
    </nc>
    <ndxf>
      <fill>
        <patternFill patternType="solid">
          <bgColor theme="0"/>
        </patternFill>
      </fill>
    </ndxf>
  </rcc>
  <rcc rId="10605" sId="4" numFmtId="4">
    <nc r="J180">
      <v>1</v>
    </nc>
  </rcc>
  <rcc rId="10606" sId="4" numFmtId="4">
    <nc r="K180">
      <v>15</v>
    </nc>
  </rcc>
  <rcc rId="10607" sId="3" numFmtId="4">
    <nc r="J118">
      <v>1</v>
    </nc>
  </rcc>
  <rcc rId="10608" sId="3">
    <nc r="K118">
      <f>15</f>
    </nc>
  </rcc>
  <rcc rId="10609" sId="4" numFmtId="4">
    <nc r="J31">
      <v>1</v>
    </nc>
  </rcc>
  <rcc rId="10610" sId="4" numFmtId="4">
    <nc r="K31">
      <v>12</v>
    </nc>
  </rcc>
  <rcc rId="10611" sId="4" numFmtId="4">
    <nc r="J146">
      <v>1</v>
    </nc>
  </rcc>
  <rcc rId="10612" sId="4" numFmtId="4">
    <nc r="K146">
      <v>5</v>
    </nc>
  </rcc>
  <rcc rId="10613" sId="4" numFmtId="4">
    <oc r="J105">
      <v>1</v>
    </oc>
    <nc r="J105">
      <v>2</v>
    </nc>
  </rcc>
  <rcc rId="10614" sId="4">
    <oc r="K105">
      <f>5</f>
    </oc>
    <nc r="K105">
      <f>5+5</f>
    </nc>
  </rcc>
  <rcc rId="10615" sId="4" numFmtId="4">
    <oc r="J64">
      <v>3</v>
    </oc>
    <nc r="J64">
      <v>5</v>
    </nc>
  </rcc>
  <rcc rId="10616" sId="4">
    <oc r="K64">
      <f>15+8+12</f>
    </oc>
    <nc r="K64">
      <f>10+7+12+8+15</f>
    </nc>
  </rcc>
  <rcc rId="10617" sId="4" numFmtId="4">
    <nc r="J65">
      <v>4</v>
    </nc>
  </rcc>
  <rcc rId="10618" sId="4">
    <nc r="K65">
      <f>15+15+5+15</f>
    </nc>
  </rcc>
  <rcc rId="10619" sId="4" numFmtId="4">
    <nc r="J40">
      <v>1</v>
    </nc>
  </rcc>
  <rcc rId="10620" sId="4">
    <nc r="K40">
      <f>10</f>
    </nc>
  </rcc>
  <rcc rId="10621" sId="4" numFmtId="4">
    <oc r="J55">
      <v>1</v>
    </oc>
    <nc r="J55">
      <v>2</v>
    </nc>
  </rcc>
  <rcc rId="10622" sId="4">
    <oc r="K55">
      <f>10</f>
    </oc>
    <nc r="K55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11005" sId="3" numFmtId="4">
    <nc r="D215">
      <v>1</v>
    </nc>
  </rcc>
  <rcc rId="11006" sId="3" numFmtId="4">
    <nc r="E215">
      <v>40</v>
    </nc>
  </rcc>
  <rcc rId="11007" sId="3" numFmtId="4">
    <nc r="F215">
      <v>1</v>
    </nc>
  </rcc>
  <rcc rId="11008" sId="3" numFmtId="4">
    <nc r="G215">
      <v>40</v>
    </nc>
  </rcc>
  <rcc rId="11009" sId="3">
    <nc r="D36">
      <v>1</v>
    </nc>
  </rcc>
  <rcc rId="11010" sId="3">
    <nc r="E36">
      <v>150</v>
    </nc>
  </rcc>
  <rcc rId="11011" sId="3">
    <nc r="F36">
      <v>1</v>
    </nc>
  </rcc>
  <rcc rId="11012" sId="3">
    <nc r="G36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c rId="11209" sId="3" numFmtId="4">
    <oc r="D115">
      <v>1</v>
    </oc>
    <nc r="D115">
      <v>2</v>
    </nc>
  </rcc>
  <rcc rId="11210" sId="3">
    <oc r="E115">
      <f>30</f>
    </oc>
    <nc r="E115">
      <f>30+160</f>
    </nc>
  </rcc>
  <rcc rId="11211" sId="3" numFmtId="4">
    <oc r="F115">
      <v>1</v>
    </oc>
    <nc r="F115">
      <v>2</v>
    </nc>
  </rcc>
  <rcc rId="11212" sId="3">
    <oc r="G115">
      <f>30</f>
    </oc>
    <nc r="G115">
      <f>30+160</f>
    </nc>
  </rcc>
  <rcc rId="11213" sId="4" numFmtId="4">
    <oc r="D35">
      <v>1</v>
    </oc>
    <nc r="D35">
      <v>2</v>
    </nc>
  </rcc>
  <rcc rId="11214" sId="4" numFmtId="4">
    <oc r="E35">
      <v>10</v>
    </oc>
    <nc r="E35">
      <f>10+15</f>
    </nc>
  </rcc>
  <rcc rId="11215" sId="4" numFmtId="4">
    <oc r="F35">
      <v>1</v>
    </oc>
    <nc r="F35">
      <v>2</v>
    </nc>
  </rcc>
  <rcc rId="11216" sId="4" numFmtId="4">
    <oc r="G35">
      <v>10</v>
    </oc>
    <nc r="G35">
      <f>10+15</f>
    </nc>
  </rcc>
  <rcc rId="11217" sId="4" numFmtId="4">
    <oc r="D36">
      <v>2</v>
    </oc>
    <nc r="D36">
      <v>3</v>
    </nc>
  </rcc>
  <rcc rId="11218" sId="4">
    <oc r="E36">
      <f>5+6</f>
    </oc>
    <nc r="E36">
      <f>5+6+5</f>
    </nc>
  </rcc>
  <rcc rId="11219" sId="4" numFmtId="4">
    <oc r="F36">
      <v>2</v>
    </oc>
    <nc r="F36">
      <v>3</v>
    </nc>
  </rcc>
  <rcc rId="11220" sId="4">
    <oc r="G36">
      <f>5+6</f>
    </oc>
    <nc r="G36">
      <f>5+6+5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12489" sId="3">
    <oc r="E48">
      <f>170+100</f>
    </oc>
    <nc r="E48">
      <f>100+170+100</f>
    </nc>
  </rcc>
  <rcc rId="12490" sId="3" numFmtId="4">
    <oc r="D48">
      <v>2</v>
    </oc>
    <nc r="D48">
      <v>3</v>
    </nc>
  </rcc>
  <rcc rId="12491" sId="3" numFmtId="4">
    <oc r="F48">
      <v>2</v>
    </oc>
    <nc r="F48">
      <v>3</v>
    </nc>
  </rcc>
  <rcc rId="12492" sId="3">
    <oc r="G48">
      <f>170+100</f>
    </oc>
    <nc r="G48">
      <f>100+170+100</f>
    </nc>
  </rcc>
  <rcc rId="12493" sId="3" numFmtId="4">
    <nc r="E157">
      <v>20</v>
    </nc>
  </rcc>
  <rcc rId="12494" sId="3" numFmtId="4">
    <nc r="D156">
      <v>1</v>
    </nc>
  </rcc>
  <rcc rId="12495" sId="3" numFmtId="4">
    <nc r="E156">
      <v>67.8</v>
    </nc>
  </rcc>
  <rcc rId="12496" sId="3" numFmtId="4">
    <nc r="F156">
      <v>1</v>
    </nc>
  </rcc>
  <rcc rId="12497" sId="3" numFmtId="4">
    <nc r="G156">
      <v>67.8</v>
    </nc>
  </rcc>
  <rcc rId="12498" sId="3">
    <oc r="E105">
      <f>130+70+160+200+65+8</f>
    </oc>
    <nc r="E105">
      <f>350+130+70+160+200+65+8</f>
    </nc>
  </rcc>
  <rcc rId="12499" sId="3" numFmtId="4">
    <oc r="D105">
      <v>6</v>
    </oc>
    <nc r="D105">
      <v>7</v>
    </nc>
  </rcc>
  <rcc rId="12500" sId="3" numFmtId="4">
    <oc r="F105">
      <v>6</v>
    </oc>
    <nc r="F105">
      <v>7</v>
    </nc>
  </rcc>
  <rcc rId="12501" sId="3" numFmtId="4">
    <oc r="G105">
      <v>633</v>
    </oc>
    <nc r="G105">
      <v>983</v>
    </nc>
  </rcc>
  <rcc rId="12502" sId="3" numFmtId="4">
    <oc r="D86">
      <v>1</v>
    </oc>
    <nc r="D86"/>
  </rcc>
  <rcc rId="12503" sId="3" numFmtId="4">
    <oc r="E86">
      <v>80</v>
    </oc>
    <nc r="E86"/>
  </rcc>
  <rcc rId="12504" sId="3" numFmtId="4">
    <oc r="F86">
      <v>1</v>
    </oc>
    <nc r="F86"/>
  </rcc>
  <rcc rId="12505" sId="3" numFmtId="4">
    <oc r="G86">
      <v>80</v>
    </oc>
    <nc r="G86"/>
  </rcc>
  <rfmt sheetId="3" sqref="D86:G86" start="0" length="2147483647">
    <dxf>
      <font>
        <color rgb="FFFF0000"/>
      </font>
    </dxf>
  </rfmt>
  <rfmt sheetId="3" sqref="D86:G86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11103" sId="3" numFmtId="4">
    <nc r="D86">
      <v>1</v>
    </nc>
  </rcc>
  <rcc rId="11104" sId="3" numFmtId="4">
    <nc r="E86">
      <v>80</v>
    </nc>
  </rcc>
  <rcc rId="11105" sId="3" numFmtId="4">
    <nc r="F86">
      <v>1</v>
    </nc>
  </rcc>
  <rcc rId="11106" sId="3" numFmtId="4">
    <nc r="G86">
      <v>80</v>
    </nc>
  </rcc>
  <rcc rId="11107" sId="3" numFmtId="4">
    <nc r="D109">
      <v>2</v>
    </nc>
  </rcc>
  <rcc rId="11108" sId="3">
    <nc r="E109">
      <f>10+10</f>
    </nc>
  </rcc>
  <rcc rId="11109" sId="3" numFmtId="4">
    <nc r="F109">
      <v>2</v>
    </nc>
  </rcc>
  <rcc rId="11110" sId="3">
    <nc r="G109">
      <f>10+10</f>
    </nc>
  </rcc>
  <rcc rId="11111" sId="3" numFmtId="4">
    <nc r="D214">
      <v>1</v>
    </nc>
  </rcc>
  <rcc rId="11112" sId="3" numFmtId="4">
    <nc r="E214">
      <v>10</v>
    </nc>
  </rcc>
  <rcc rId="11113" sId="3" numFmtId="4">
    <nc r="F214">
      <v>1</v>
    </nc>
  </rcc>
  <rcc rId="11114" sId="3" numFmtId="4">
    <nc r="G214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cc rId="11081" sId="4">
    <oc r="D33">
      <v>9</v>
    </oc>
    <nc r="D33">
      <v>10</v>
    </nc>
  </rcc>
  <rcc rId="11082" sId="4">
    <oc r="E33">
      <f>5.5+15+6+4+10+10+6+6+15</f>
    </oc>
    <nc r="E33">
      <f>5.5+15+6+4+10+10+6+6+15+10</f>
    </nc>
  </rcc>
  <rcc rId="11083" sId="4" odxf="1" dxf="1">
    <oc r="F33">
      <v>9</v>
    </oc>
    <nc r="F33">
      <v>10</v>
    </nc>
    <odxf/>
    <ndxf/>
  </rcc>
  <rcc rId="11084" sId="4" odxf="1" dxf="1">
    <oc r="G33">
      <f>5.5+15+6+4+10+10+6+6+15</f>
    </oc>
    <nc r="G33">
      <f>5.5+15+6+4+10+10+6+6+15+10</f>
    </nc>
    <odxf/>
    <ndxf/>
  </rcc>
  <rcc rId="11085" sId="4" numFmtId="4">
    <oc r="D30">
      <v>1</v>
    </oc>
    <nc r="D30">
      <v>2</v>
    </nc>
  </rcc>
  <rcc rId="11086" sId="4" numFmtId="4">
    <oc r="E30">
      <v>8</v>
    </oc>
    <nc r="E30">
      <f>8+8</f>
    </nc>
  </rcc>
  <rcc rId="11087" sId="4" numFmtId="4">
    <oc r="F30">
      <v>1</v>
    </oc>
    <nc r="F30">
      <v>2</v>
    </nc>
  </rcc>
  <rcc rId="11088" sId="4" numFmtId="4">
    <oc r="G30">
      <v>8</v>
    </oc>
    <nc r="G30">
      <f>8+8</f>
    </nc>
  </rcc>
  <rcc rId="11089" sId="4" numFmtId="4">
    <oc r="D239">
      <v>9</v>
    </oc>
    <nc r="D239">
      <v>10</v>
    </nc>
  </rcc>
  <rcc rId="11090" sId="4">
    <oc r="E239">
      <f>15+10+10+10+3+8+8+8+8</f>
    </oc>
    <nc r="E239">
      <f>15+10+10+10+3+8+8+8+8+80</f>
    </nc>
  </rcc>
  <rcc rId="11091" sId="4" numFmtId="4">
    <oc r="F239">
      <v>9</v>
    </oc>
    <nc r="F239">
      <v>10</v>
    </nc>
  </rcc>
  <rcc rId="11092" sId="4">
    <oc r="G239">
      <f>15+10+10+10+3+8+8+8+8</f>
    </oc>
    <nc r="G239">
      <f>15+10+10+10+3+8+8+8+8+80</f>
    </nc>
  </rcc>
  <rcc rId="11093" sId="4" numFmtId="4">
    <oc r="D140">
      <v>1</v>
    </oc>
    <nc r="D140">
      <v>2</v>
    </nc>
  </rcc>
  <rcc rId="11094" sId="4">
    <oc r="E140">
      <f>8</f>
    </oc>
    <nc r="E140">
      <f>8+14</f>
    </nc>
  </rcc>
  <rcc rId="11095" sId="4" numFmtId="4">
    <oc r="F140">
      <v>1</v>
    </oc>
    <nc r="F140">
      <v>2</v>
    </nc>
  </rcc>
  <rcc rId="11096" sId="4">
    <oc r="G140">
      <f>8</f>
    </oc>
    <nc r="G140">
      <f>8+14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11041" sId="4" numFmtId="4">
    <nc r="D167">
      <v>2</v>
    </nc>
  </rcc>
  <rcc rId="11042" sId="4">
    <nc r="E167">
      <f>5+15</f>
    </nc>
  </rcc>
  <rcc rId="11043" sId="4" numFmtId="4">
    <nc r="F167">
      <v>2</v>
    </nc>
  </rcc>
  <rcc rId="11044" sId="4">
    <nc r="G167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11445" sId="4" numFmtId="4">
    <oc r="D102">
      <v>2</v>
    </oc>
    <nc r="D102">
      <v>3</v>
    </nc>
  </rcc>
  <rcc rId="11446" sId="4">
    <oc r="E102">
      <f>4+5</f>
    </oc>
    <nc r="E102">
      <f>4+5+13</f>
    </nc>
  </rcc>
  <rcc rId="11447" sId="4" numFmtId="4">
    <oc r="F102">
      <v>2</v>
    </oc>
    <nc r="F102">
      <v>3</v>
    </nc>
  </rcc>
  <rcc rId="11448" sId="4">
    <oc r="G102">
      <f>4+5</f>
    </oc>
    <nc r="G102">
      <f>4+5+13</f>
    </nc>
  </rcc>
  <rcc rId="11449" sId="4" numFmtId="4">
    <nc r="D68">
      <v>2</v>
    </nc>
  </rcc>
  <rcc rId="11450" sId="4">
    <nc r="E68">
      <f>15+5</f>
    </nc>
  </rcc>
  <rcc rId="11451" sId="4" numFmtId="4">
    <nc r="F68">
      <v>2</v>
    </nc>
  </rcc>
  <rcc rId="11452" sId="4">
    <nc r="G68">
      <f>15+5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11121" sId="1">
    <nc r="B256" t="inlineStr">
      <is>
        <t>№181 дошел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c rId="11419" sId="4" numFmtId="4">
    <oc r="D91">
      <v>1</v>
    </oc>
    <nc r="D91">
      <v>3</v>
    </nc>
  </rcc>
  <rcc rId="11420" sId="4" numFmtId="4">
    <oc r="E91">
      <v>10</v>
    </oc>
    <nc r="E91">
      <f>10+12+8</f>
    </nc>
  </rcc>
  <rcc rId="11421" sId="4" numFmtId="4">
    <oc r="F91">
      <v>1</v>
    </oc>
    <nc r="F91">
      <v>3</v>
    </nc>
  </rcc>
  <rcc rId="11422" sId="4" numFmtId="4">
    <oc r="G91">
      <v>10</v>
    </oc>
    <nc r="G91">
      <f>10+12+8</f>
    </nc>
  </rcc>
  <rcc rId="11423" sId="3" numFmtId="4">
    <nc r="D42">
      <v>1</v>
    </nc>
  </rcc>
  <rcc rId="11424" sId="3" numFmtId="4">
    <nc r="E42">
      <v>20</v>
    </nc>
  </rcc>
  <rcc rId="11425" sId="3" numFmtId="4">
    <nc r="F42">
      <v>1</v>
    </nc>
  </rcc>
  <rcc rId="11426" sId="3" numFmtId="4">
    <nc r="G42">
      <v>20</v>
    </nc>
  </rcc>
  <rcc rId="11427" sId="3" numFmtId="4">
    <oc r="D108">
      <v>2</v>
    </oc>
    <nc r="D108">
      <v>3</v>
    </nc>
  </rcc>
  <rcc rId="11428" sId="3">
    <oc r="E108">
      <f>15+630</f>
    </oc>
    <nc r="E108">
      <f>15+630+12</f>
    </nc>
  </rcc>
  <rcc rId="11429" sId="3" numFmtId="4">
    <oc r="F108">
      <v>2</v>
    </oc>
    <nc r="F108">
      <v>3</v>
    </nc>
  </rcc>
  <rcc rId="11430" sId="3">
    <oc r="G108">
      <f>15+630</f>
    </oc>
    <nc r="G108">
      <f>15+630+12</f>
    </nc>
  </rcc>
  <rcc rId="11431" sId="3" numFmtId="4">
    <oc r="D118">
      <v>4</v>
    </oc>
    <nc r="D118">
      <v>5</v>
    </nc>
  </rcc>
  <rcc rId="11432" sId="3">
    <oc r="E118">
      <f>360+15+320+20</f>
    </oc>
    <nc r="E118">
      <f>360+15+320+20+155</f>
    </nc>
  </rcc>
  <rcc rId="11433" sId="3" numFmtId="4">
    <oc r="F118">
      <v>4</v>
    </oc>
    <nc r="F118">
      <v>5</v>
    </nc>
  </rcc>
  <rcc rId="11434" sId="3">
    <oc r="G118">
      <f>360+15+320+20</f>
    </oc>
    <nc r="G118">
      <f>360+15+320+20+155</f>
    </nc>
  </rcc>
  <rcc rId="11435" sId="3" numFmtId="4">
    <oc r="D105">
      <v>2</v>
    </oc>
    <nc r="D105">
      <v>3</v>
    </nc>
  </rcc>
  <rcc rId="11436" sId="3">
    <oc r="E105">
      <f>130+70</f>
    </oc>
    <nc r="E105">
      <f>130+70+160</f>
    </nc>
  </rcc>
  <rcc rId="11437" sId="3" numFmtId="4">
    <oc r="F105">
      <v>2</v>
    </oc>
    <nc r="F105">
      <v>3</v>
    </nc>
  </rcc>
  <rcc rId="11438" sId="3">
    <oc r="G105">
      <f>130+70</f>
    </oc>
    <nc r="G105">
      <f>130+70+160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c rId="11391" sId="4" numFmtId="4">
    <oc r="D36">
      <v>6</v>
    </oc>
    <nc r="D36">
      <v>8</v>
    </nc>
  </rcc>
  <rcc rId="11392" sId="4">
    <oc r="E36">
      <f>5+6+5+2+5+10</f>
    </oc>
    <nc r="E36">
      <f>5+6+5+2+5+10+3+5</f>
    </nc>
  </rcc>
  <rcc rId="11393" sId="4" numFmtId="4">
    <oc r="F36">
      <v>6</v>
    </oc>
    <nc r="F36">
      <v>8</v>
    </nc>
  </rcc>
  <rcc rId="11394" sId="4">
    <oc r="G36">
      <f>5+6+5+2+5+10</f>
    </oc>
    <nc r="G36">
      <f>5+6+5+2+5+10+3+5</f>
    </nc>
  </rcc>
  <rcc rId="11395" sId="4" numFmtId="4">
    <oc r="D143">
      <v>1</v>
    </oc>
    <nc r="D143">
      <v>2</v>
    </nc>
  </rcc>
  <rcc rId="11396" sId="4">
    <oc r="E143">
      <f>14</f>
    </oc>
    <nc r="E143">
      <f>14+12</f>
    </nc>
  </rcc>
  <rcc rId="11397" sId="4" numFmtId="4">
    <oc r="F143">
      <v>1</v>
    </oc>
    <nc r="F143">
      <v>2</v>
    </nc>
  </rcc>
  <rcc rId="11398" sId="4">
    <oc r="G143">
      <f>14</f>
    </oc>
    <nc r="G143">
      <f>14+12</f>
    </nc>
  </rcc>
  <rcc rId="11399" sId="4" numFmtId="4">
    <oc r="D140">
      <v>3</v>
    </oc>
    <nc r="D140">
      <v>4</v>
    </nc>
  </rcc>
  <rcc rId="11400" sId="4">
    <oc r="E140">
      <f>8+14+13</f>
    </oc>
    <nc r="E140">
      <f>8+14+13+3</f>
    </nc>
  </rcc>
  <rcc rId="11401" sId="4" numFmtId="4">
    <oc r="F140">
      <v>3</v>
    </oc>
    <nc r="F140">
      <v>4</v>
    </nc>
  </rcc>
  <rcc rId="11402" sId="4">
    <oc r="G140">
      <f>8+14+13</f>
    </oc>
    <nc r="G140">
      <f>8+14+13+3</f>
    </nc>
  </rcc>
  <rcc rId="11403" sId="4" numFmtId="4">
    <nc r="D80">
      <v>1</v>
    </nc>
  </rcc>
  <rcc rId="11404" sId="4" numFmtId="4">
    <nc r="E80">
      <v>5</v>
    </nc>
  </rcc>
  <rcc rId="11405" sId="4" numFmtId="4">
    <nc r="F80">
      <v>1</v>
    </nc>
  </rcc>
  <rcc rId="11406" sId="4" numFmtId="4">
    <nc r="G80">
      <v>5</v>
    </nc>
  </rcc>
  <rcc rId="11407" sId="4">
    <oc r="D33">
      <v>10</v>
    </oc>
    <nc r="D33">
      <v>11</v>
    </nc>
  </rcc>
  <rcc rId="11408" sId="4">
    <oc r="E33">
      <f>5.5+15+6+4+10+10+6+6+15+10</f>
    </oc>
    <nc r="E33">
      <f>5.5+15+6+4+10+10+6+6+15+10+8</f>
    </nc>
  </rcc>
  <rcc rId="11409" sId="4" odxf="1" dxf="1">
    <oc r="F33">
      <v>10</v>
    </oc>
    <nc r="F33">
      <v>11</v>
    </nc>
    <odxf/>
    <ndxf/>
  </rcc>
  <rcc rId="11410" sId="4" odxf="1" dxf="1">
    <oc r="G33">
      <f>5.5+15+6+4+10+10+6+6+15+10</f>
    </oc>
    <nc r="G33">
      <f>5.5+15+6+4+10+10+6+6+15+10+8</f>
    </nc>
    <odxf/>
    <ndxf/>
  </rcc>
  <rcc rId="11411" sId="4">
    <oc r="E105">
      <f>5+70+5+13</f>
    </oc>
    <nc r="E105">
      <f>5+70+5+13</f>
    </nc>
  </rcc>
  <rcc rId="11412" sId="4">
    <oc r="G105">
      <f>5+70+5+13</f>
    </oc>
    <nc r="G105">
      <f>5+70+5+13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c rId="11542" sId="3" numFmtId="4">
    <nc r="D24">
      <v>1</v>
    </nc>
  </rcc>
  <rcc rId="11543" sId="3" numFmtId="4">
    <nc r="E24">
      <v>10</v>
    </nc>
  </rcc>
  <rcc rId="11544" sId="3" numFmtId="4">
    <nc r="F24">
      <v>1</v>
    </nc>
  </rcc>
  <rcc rId="11545" sId="3" numFmtId="4">
    <nc r="G24">
      <v>10</v>
    </nc>
  </rcc>
  <rcc rId="11546" sId="3" numFmtId="4">
    <nc r="D218">
      <v>1</v>
    </nc>
  </rcc>
  <rcc rId="11547" sId="3" numFmtId="4">
    <nc r="E218">
      <v>8</v>
    </nc>
  </rcc>
  <rcc rId="11548" sId="3" numFmtId="4">
    <nc r="F218">
      <v>1</v>
    </nc>
  </rcc>
  <rcc rId="11549" sId="3" numFmtId="4">
    <nc r="G218">
      <v>8</v>
    </nc>
  </rcc>
  <rcc rId="11550" sId="3" numFmtId="4">
    <nc r="D113">
      <v>1</v>
    </nc>
  </rcc>
  <rcc rId="11551" sId="3" numFmtId="4">
    <nc r="E113">
      <v>10</v>
    </nc>
  </rcc>
  <rcc rId="11552" sId="3" numFmtId="4">
    <nc r="F113">
      <v>1</v>
    </nc>
  </rcc>
  <rcc rId="11553" sId="3" numFmtId="4">
    <nc r="G113">
      <v>10</v>
    </nc>
  </rcc>
  <rcc rId="11554" sId="3">
    <oc r="D36">
      <v>1</v>
    </oc>
    <nc r="D36">
      <v>2</v>
    </nc>
  </rcc>
  <rcc rId="11555" sId="3">
    <oc r="E36">
      <v>150</v>
    </oc>
    <nc r="E36">
      <f>150+18</f>
    </nc>
  </rcc>
  <rcc rId="11556" sId="3">
    <oc r="F36">
      <v>1</v>
    </oc>
    <nc r="F36">
      <v>2</v>
    </nc>
  </rcc>
  <rcc rId="11557" sId="3">
    <oc r="G36">
      <v>150</v>
    </oc>
    <nc r="G36">
      <f>150+18</f>
    </nc>
  </rcc>
  <rcc rId="11558" sId="4" numFmtId="4">
    <oc r="D213">
      <v>1</v>
    </oc>
    <nc r="D213">
      <v>2</v>
    </nc>
  </rcc>
  <rcc rId="11559" sId="4">
    <oc r="E213">
      <f>20</f>
    </oc>
    <nc r="E213">
      <f>20+10</f>
    </nc>
  </rcc>
  <rcc rId="11560" sId="4" numFmtId="4">
    <oc r="F213">
      <v>1</v>
    </oc>
    <nc r="F213">
      <v>2</v>
    </nc>
  </rcc>
  <rcc rId="11561" sId="4">
    <oc r="G213">
      <f>20</f>
    </oc>
    <nc r="G213">
      <f>20+10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0779" sId="3" numFmtId="4">
    <nc r="D115">
      <v>1</v>
    </nc>
  </rcc>
  <rcc rId="10780" sId="3">
    <nc r="E115">
      <f>30</f>
    </nc>
  </rcc>
  <rcc rId="10781" sId="3" numFmtId="4">
    <nc r="F115">
      <v>1</v>
    </nc>
  </rcc>
  <rcc rId="10782" sId="3">
    <nc r="G115">
      <f>30</f>
    </nc>
  </rcc>
  <rfmt sheetId="3" sqref="L19" start="0" length="0">
    <dxf/>
  </rfmt>
  <rcc rId="10783" sId="3">
    <oc r="E48">
      <f>170</f>
    </oc>
    <nc r="E48">
      <f>170+100</f>
    </nc>
  </rcc>
  <rcc rId="10784" sId="3" numFmtId="4">
    <oc r="D48">
      <v>1</v>
    </oc>
    <nc r="D48">
      <v>2</v>
    </nc>
  </rcc>
  <rcc rId="10785" sId="3" numFmtId="4">
    <oc r="F48">
      <v>1</v>
    </oc>
    <nc r="F48">
      <v>2</v>
    </nc>
  </rcc>
  <rcc rId="10786" sId="3">
    <oc r="G48">
      <f>170</f>
    </oc>
    <nc r="G48">
      <f>170+100</f>
    </nc>
  </rcc>
  <rcc rId="10787" sId="3" numFmtId="4">
    <nc r="D60">
      <v>1</v>
    </nc>
  </rcc>
  <rcc rId="10788" sId="3">
    <nc r="E60">
      <f>15</f>
    </nc>
  </rcc>
  <rcc rId="10789" sId="3" numFmtId="4">
    <nc r="F60">
      <v>1</v>
    </nc>
  </rcc>
  <rcc rId="10790" sId="3">
    <nc r="G60">
      <f>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1665" sId="1" numFmtId="4">
    <oc r="D26">
      <v>5</v>
    </oc>
    <nc r="D26"/>
  </rcc>
  <rcc rId="1666" sId="1" numFmtId="4">
    <oc r="E26">
      <v>279</v>
    </oc>
    <nc r="E26"/>
  </rcc>
  <rcc rId="1667" sId="1" numFmtId="4">
    <oc r="F26">
      <v>1</v>
    </oc>
    <nc r="F26"/>
  </rcc>
  <rcc rId="1668" sId="1" numFmtId="4">
    <oc r="G26">
      <v>70</v>
    </oc>
    <nc r="G26"/>
  </rcc>
  <rcc rId="1669" sId="1" numFmtId="4">
    <oc r="D27">
      <v>1</v>
    </oc>
    <nc r="D27"/>
  </rcc>
  <rcc rId="1670" sId="1" numFmtId="4">
    <oc r="E27">
      <v>30</v>
    </oc>
    <nc r="E27"/>
  </rcc>
  <rcc rId="1671" sId="1" numFmtId="4">
    <oc r="D30">
      <v>17</v>
    </oc>
    <nc r="D30"/>
  </rcc>
  <rcc rId="1672" sId="1" numFmtId="4">
    <oc r="E30">
      <v>516</v>
    </oc>
    <nc r="E30"/>
  </rcc>
  <rcc rId="1673" sId="1" numFmtId="4">
    <oc r="F30">
      <v>11</v>
    </oc>
    <nc r="F30"/>
  </rcc>
  <rcc rId="1674" sId="1" numFmtId="4">
    <oc r="G30">
      <v>166</v>
    </oc>
    <nc r="G30"/>
  </rcc>
  <rcc rId="1675" sId="1" numFmtId="4">
    <oc r="D32">
      <v>42</v>
    </oc>
    <nc r="D32"/>
  </rcc>
  <rcc rId="1676" sId="1" numFmtId="4">
    <oc r="E32">
      <v>1155</v>
    </oc>
    <nc r="E32"/>
  </rcc>
  <rcc rId="1677" sId="1" numFmtId="4">
    <oc r="F32">
      <v>38</v>
    </oc>
    <nc r="F32"/>
  </rcc>
  <rcc rId="1678" sId="1" numFmtId="4">
    <oc r="G32">
      <v>1065</v>
    </oc>
    <nc r="G32"/>
  </rcc>
  <rcc rId="1679" sId="1" numFmtId="4">
    <oc r="D33">
      <v>28</v>
    </oc>
    <nc r="D33"/>
  </rcc>
  <rcc rId="1680" sId="1" numFmtId="4">
    <oc r="E33">
      <v>1008.8</v>
    </oc>
    <nc r="E33"/>
  </rcc>
  <rcc rId="1681" sId="1" numFmtId="4">
    <oc r="F33">
      <v>25</v>
    </oc>
    <nc r="F33"/>
  </rcc>
  <rcc rId="1682" sId="1" numFmtId="4">
    <oc r="G33">
      <v>990</v>
    </oc>
    <nc r="G33"/>
  </rcc>
  <rcc rId="1683" sId="1" numFmtId="4">
    <oc r="D34">
      <v>16</v>
    </oc>
    <nc r="D34"/>
  </rcc>
  <rcc rId="1684" sId="1" numFmtId="4">
    <oc r="E34">
      <v>309</v>
    </oc>
    <nc r="E34"/>
  </rcc>
  <rcc rId="1685" sId="1" numFmtId="4">
    <oc r="F34">
      <v>9</v>
    </oc>
    <nc r="F34"/>
  </rcc>
  <rcc rId="1686" sId="1" numFmtId="4">
    <oc r="G34">
      <v>159</v>
    </oc>
    <nc r="G34"/>
  </rcc>
  <rcc rId="1687" sId="1" numFmtId="4">
    <oc r="D38">
      <v>21</v>
    </oc>
    <nc r="D38"/>
  </rcc>
  <rcc rId="1688" sId="1" numFmtId="4">
    <oc r="E38">
      <v>331</v>
    </oc>
    <nc r="E38"/>
  </rcc>
  <rcc rId="1689" sId="1" numFmtId="4">
    <oc r="F38">
      <v>14</v>
    </oc>
    <nc r="F38"/>
  </rcc>
  <rcc rId="1690" sId="1" numFmtId="4">
    <oc r="G38">
      <v>134</v>
    </oc>
    <nc r="G38"/>
  </rcc>
  <rcc rId="1691" sId="1" numFmtId="4">
    <oc r="D39">
      <v>45</v>
    </oc>
    <nc r="D39"/>
  </rcc>
  <rcc rId="1692" sId="1" numFmtId="4">
    <oc r="E39">
      <v>352</v>
    </oc>
    <nc r="E39"/>
  </rcc>
  <rcc rId="1693" sId="1" numFmtId="4">
    <oc r="F39">
      <v>44</v>
    </oc>
    <nc r="F39"/>
  </rcc>
  <rcc rId="1694" sId="1" numFmtId="4">
    <oc r="G39">
      <v>282</v>
    </oc>
    <nc r="G39"/>
  </rcc>
  <rcc rId="1695" sId="1" numFmtId="4">
    <oc r="D40">
      <v>20</v>
    </oc>
    <nc r="D40"/>
  </rcc>
  <rcc rId="1696" sId="1" numFmtId="4">
    <oc r="E40">
      <v>340.5</v>
    </oc>
    <nc r="E40"/>
  </rcc>
  <rcc rId="1697" sId="1" numFmtId="4">
    <oc r="F40">
      <v>17</v>
    </oc>
    <nc r="F40"/>
  </rcc>
  <rcc rId="1698" sId="1" numFmtId="4">
    <oc r="G40">
      <v>190.5</v>
    </oc>
    <nc r="G40"/>
  </rcc>
  <rcc rId="1699" sId="1" numFmtId="4">
    <oc r="D41">
      <v>25</v>
    </oc>
    <nc r="D41"/>
  </rcc>
  <rcc rId="1700" sId="1" numFmtId="4">
    <oc r="E41">
      <v>514.5</v>
    </oc>
    <nc r="E41"/>
  </rcc>
  <rcc rId="1701" sId="1" numFmtId="4">
    <oc r="F41">
      <v>24</v>
    </oc>
    <nc r="F41"/>
  </rcc>
  <rcc rId="1702" sId="1" numFmtId="4">
    <oc r="G41">
      <v>216.5</v>
    </oc>
    <nc r="G41"/>
  </rcc>
  <rcc rId="1703" sId="1" numFmtId="4">
    <oc r="D45">
      <v>2</v>
    </oc>
    <nc r="D45"/>
  </rcc>
  <rcc rId="1704" sId="1" numFmtId="4">
    <oc r="E45">
      <v>20</v>
    </oc>
    <nc r="E45"/>
  </rcc>
  <rcc rId="1705" sId="1" numFmtId="4">
    <oc r="F45">
      <v>2</v>
    </oc>
    <nc r="F45"/>
  </rcc>
  <rcc rId="1706" sId="1" numFmtId="4">
    <oc r="G45">
      <v>20</v>
    </oc>
    <nc r="G45"/>
  </rcc>
  <rcc rId="1707" sId="1" numFmtId="4">
    <oc r="D46">
      <v>6</v>
    </oc>
    <nc r="D46"/>
  </rcc>
  <rcc rId="1708" sId="1" numFmtId="4">
    <oc r="E46">
      <v>455</v>
    </oc>
    <nc r="E46"/>
  </rcc>
  <rcc rId="1709" sId="1" numFmtId="4">
    <oc r="F46">
      <v>2</v>
    </oc>
    <nc r="F46"/>
  </rcc>
  <rcc rId="1710" sId="1" numFmtId="4">
    <oc r="G46">
      <v>35</v>
    </oc>
    <nc r="G46"/>
  </rcc>
  <rcc rId="1711" sId="1">
    <oc r="D49">
      <v>1</v>
    </oc>
    <nc r="D49"/>
  </rcc>
  <rcc rId="1712" sId="1">
    <oc r="E49">
      <v>100</v>
    </oc>
    <nc r="E49"/>
  </rcc>
  <rcc rId="1713" sId="1" numFmtId="4">
    <oc r="D51">
      <v>5</v>
    </oc>
    <nc r="D51"/>
  </rcc>
  <rcc rId="1714" sId="1" numFmtId="4">
    <oc r="E51">
      <v>69.5</v>
    </oc>
    <nc r="E51"/>
  </rcc>
  <rcc rId="1715" sId="1" numFmtId="4">
    <oc r="F51">
      <v>3</v>
    </oc>
    <nc r="F51"/>
  </rcc>
  <rcc rId="1716" sId="1" numFmtId="4">
    <oc r="G51">
      <v>61.5</v>
    </oc>
    <nc r="G51"/>
  </rcc>
  <rcc rId="1717" sId="1" numFmtId="4">
    <oc r="D54">
      <v>8</v>
    </oc>
    <nc r="D54"/>
  </rcc>
  <rcc rId="1718" sId="1" numFmtId="4">
    <oc r="E54">
      <v>650</v>
    </oc>
    <nc r="E54"/>
  </rcc>
  <rcc rId="1719" sId="1" numFmtId="4">
    <oc r="F54">
      <v>2</v>
    </oc>
    <nc r="F54"/>
  </rcc>
  <rcc rId="1720" sId="1" numFmtId="4">
    <oc r="G54">
      <v>80</v>
    </oc>
    <nc r="G54"/>
  </rcc>
  <rcc rId="1721" sId="1" numFmtId="4">
    <oc r="D55">
      <v>1</v>
    </oc>
    <nc r="D55"/>
  </rcc>
  <rcc rId="1722" sId="1" numFmtId="4">
    <oc r="E55">
      <v>15</v>
    </oc>
    <nc r="E55"/>
  </rcc>
  <rcc rId="1723" sId="1" numFmtId="4">
    <oc r="F55">
      <v>1</v>
    </oc>
    <nc r="F55"/>
  </rcc>
  <rcc rId="1724" sId="1" numFmtId="4">
    <oc r="G55">
      <v>15</v>
    </oc>
    <nc r="G55"/>
  </rcc>
  <rcc rId="1725" sId="1" numFmtId="4">
    <oc r="D57">
      <v>6</v>
    </oc>
    <nc r="D57"/>
  </rcc>
  <rcc rId="1726" sId="1" numFmtId="4">
    <oc r="E57">
      <v>43</v>
    </oc>
    <nc r="E57"/>
  </rcc>
  <rcc rId="1727" sId="1" numFmtId="4">
    <oc r="F57">
      <v>3</v>
    </oc>
    <nc r="F57"/>
  </rcc>
  <rcc rId="1728" sId="1" numFmtId="4">
    <oc r="G57">
      <v>30</v>
    </oc>
    <nc r="G57"/>
  </rcc>
  <rcc rId="1729" sId="1">
    <oc r="D59">
      <v>3</v>
    </oc>
    <nc r="D59"/>
  </rcc>
  <rcc rId="1730" sId="1">
    <oc r="E59">
      <v>37</v>
    </oc>
    <nc r="E59"/>
  </rcc>
  <rcc rId="1731" sId="1">
    <oc r="F59">
      <v>3</v>
    </oc>
    <nc r="F59"/>
  </rcc>
  <rcc rId="1732" sId="1">
    <oc r="G59">
      <v>37</v>
    </oc>
    <nc r="G59"/>
  </rcc>
  <rcc rId="1733" sId="1" numFmtId="4">
    <oc r="D63">
      <v>6</v>
    </oc>
    <nc r="D63"/>
  </rcc>
  <rcc rId="1734" sId="1" numFmtId="4">
    <oc r="E63">
      <v>270</v>
    </oc>
    <nc r="E63"/>
  </rcc>
  <rcc rId="1735" sId="1" numFmtId="4">
    <oc r="F63">
      <v>2</v>
    </oc>
    <nc r="F63"/>
  </rcc>
  <rcc rId="1736" sId="1" numFmtId="4">
    <oc r="G63">
      <v>8</v>
    </oc>
    <nc r="G63"/>
  </rcc>
  <rcc rId="1737" sId="1" numFmtId="4">
    <oc r="D69">
      <v>14</v>
    </oc>
    <nc r="D69"/>
  </rcc>
  <rcc rId="1738" sId="1" numFmtId="4">
    <oc r="E69">
      <v>161.5</v>
    </oc>
    <nc r="E69"/>
  </rcc>
  <rcc rId="1739" sId="1" numFmtId="4">
    <oc r="F69">
      <v>10</v>
    </oc>
    <nc r="F69"/>
  </rcc>
  <rcc rId="1740" sId="1" numFmtId="4">
    <oc r="G69">
      <v>104.5</v>
    </oc>
    <nc r="G69"/>
  </rcc>
  <rcc rId="1741" sId="1" numFmtId="4">
    <oc r="D71">
      <v>24</v>
    </oc>
    <nc r="D71"/>
  </rcc>
  <rcc rId="1742" sId="1" numFmtId="4">
    <oc r="E71">
      <v>254</v>
    </oc>
    <nc r="E71"/>
  </rcc>
  <rcc rId="1743" sId="1" numFmtId="4">
    <oc r="F71">
      <v>17</v>
    </oc>
    <nc r="F71"/>
  </rcc>
  <rcc rId="1744" sId="1" numFmtId="4">
    <oc r="G71">
      <v>181</v>
    </oc>
    <nc r="G71"/>
  </rcc>
  <rcc rId="1745" sId="1" numFmtId="4">
    <oc r="D73">
      <v>13</v>
    </oc>
    <nc r="D73"/>
  </rcc>
  <rcc rId="1746" sId="1" numFmtId="4">
    <oc r="E73">
      <v>199.5</v>
    </oc>
    <nc r="E73"/>
  </rcc>
  <rcc rId="1747" sId="1" numFmtId="4">
    <oc r="F73">
      <v>8</v>
    </oc>
    <nc r="F73"/>
  </rcc>
  <rcc rId="1748" sId="1" numFmtId="4">
    <oc r="G73">
      <v>56.5</v>
    </oc>
    <nc r="G73"/>
  </rcc>
  <rcc rId="1749" sId="1" numFmtId="4">
    <oc r="D74">
      <v>1</v>
    </oc>
    <nc r="D74"/>
  </rcc>
  <rcc rId="1750" sId="1" numFmtId="4">
    <oc r="E74">
      <v>15</v>
    </oc>
    <nc r="E74"/>
  </rcc>
  <rcc rId="1751" sId="1" numFmtId="4">
    <oc r="F74">
      <v>1</v>
    </oc>
    <nc r="F74"/>
  </rcc>
  <rcc rId="1752" sId="1" numFmtId="4">
    <oc r="G74">
      <v>15</v>
    </oc>
    <nc r="G74"/>
  </rcc>
  <rcc rId="1753" sId="1" numFmtId="4">
    <oc r="D75">
      <v>14</v>
    </oc>
    <nc r="D75"/>
  </rcc>
  <rcc rId="1754" sId="1" numFmtId="4">
    <oc r="E75">
      <v>295</v>
    </oc>
    <nc r="E75"/>
  </rcc>
  <rcc rId="1755" sId="1" numFmtId="4">
    <oc r="F75">
      <v>9</v>
    </oc>
    <nc r="F75"/>
  </rcc>
  <rcc rId="1756" sId="1" numFmtId="4">
    <oc r="G75">
      <v>95</v>
    </oc>
    <nc r="G75"/>
  </rcc>
  <rcc rId="1757" sId="1" numFmtId="4">
    <oc r="D77">
      <v>5</v>
    </oc>
    <nc r="D77"/>
  </rcc>
  <rcc rId="1758" sId="1" numFmtId="4">
    <oc r="E77">
      <v>43</v>
    </oc>
    <nc r="E77"/>
  </rcc>
  <rcc rId="1759" sId="1" numFmtId="4">
    <oc r="F77">
      <v>4</v>
    </oc>
    <nc r="F77"/>
  </rcc>
  <rcc rId="1760" sId="1" numFmtId="4">
    <oc r="G77">
      <v>28</v>
    </oc>
    <nc r="G77"/>
  </rcc>
  <rcc rId="1761" sId="1" numFmtId="4">
    <oc r="D78">
      <v>13</v>
    </oc>
    <nc r="D78"/>
  </rcc>
  <rcc rId="1762" sId="1" numFmtId="4">
    <oc r="E78">
      <v>236</v>
    </oc>
    <nc r="E78"/>
  </rcc>
  <rcc rId="1763" sId="1" numFmtId="4">
    <oc r="F78">
      <v>7</v>
    </oc>
    <nc r="F78"/>
  </rcc>
  <rcc rId="1764" sId="1" numFmtId="4">
    <oc r="G78">
      <v>44</v>
    </oc>
    <nc r="G78"/>
  </rcc>
  <rcc rId="1765" sId="1" numFmtId="4">
    <oc r="D79">
      <v>6</v>
    </oc>
    <nc r="D79"/>
  </rcc>
  <rcc rId="1766" sId="1" numFmtId="4">
    <oc r="E79">
      <v>58</v>
    </oc>
    <nc r="E79"/>
  </rcc>
  <rcc rId="1767" sId="1" numFmtId="4">
    <oc r="F79">
      <v>5</v>
    </oc>
    <nc r="F79"/>
  </rcc>
  <rcc rId="1768" sId="1" numFmtId="4">
    <oc r="G79">
      <v>33</v>
    </oc>
    <nc r="G79"/>
  </rcc>
  <rcc rId="1769" sId="1" numFmtId="4">
    <oc r="D81">
      <v>1</v>
    </oc>
    <nc r="D81"/>
  </rcc>
  <rcc rId="1770" sId="1" numFmtId="4">
    <oc r="E81">
      <v>8</v>
    </oc>
    <nc r="E81"/>
  </rcc>
  <rcc rId="1771" sId="1" numFmtId="4">
    <oc r="F81">
      <v>1</v>
    </oc>
    <nc r="F81"/>
  </rcc>
  <rcc rId="1772" sId="1" numFmtId="4">
    <oc r="G81">
      <v>8</v>
    </oc>
    <nc r="G81"/>
  </rcc>
  <rcc rId="1773" sId="1" numFmtId="4">
    <oc r="D86">
      <v>8</v>
    </oc>
    <nc r="D86"/>
  </rcc>
  <rcc rId="1774" sId="1" numFmtId="4">
    <oc r="E86">
      <v>78</v>
    </oc>
    <nc r="E86"/>
  </rcc>
  <rcc rId="1775" sId="1" numFmtId="4">
    <oc r="F86">
      <v>7</v>
    </oc>
    <nc r="F86"/>
  </rcc>
  <rcc rId="1776" sId="1" numFmtId="4">
    <oc r="G86">
      <v>73</v>
    </oc>
    <nc r="G86"/>
  </rcc>
  <rcc rId="1777" sId="1" numFmtId="4">
    <oc r="D87">
      <v>12</v>
    </oc>
    <nc r="D87"/>
  </rcc>
  <rcc rId="1778" sId="1" numFmtId="4">
    <oc r="E87">
      <v>109</v>
    </oc>
    <nc r="E87"/>
  </rcc>
  <rcc rId="1779" sId="1" numFmtId="4">
    <oc r="F87">
      <v>10</v>
    </oc>
    <nc r="F87"/>
  </rcc>
  <rcc rId="1780" sId="1" numFmtId="4">
    <oc r="G87">
      <v>99</v>
    </oc>
    <nc r="G87"/>
  </rcc>
  <rcc rId="1781" sId="1" numFmtId="4">
    <oc r="D88">
      <v>12</v>
    </oc>
    <nc r="D88"/>
  </rcc>
  <rcc rId="1782" sId="1" numFmtId="4">
    <oc r="E88">
      <v>131</v>
    </oc>
    <nc r="E88"/>
  </rcc>
  <rcc rId="1783" sId="1" numFmtId="4">
    <oc r="F88">
      <v>9</v>
    </oc>
    <nc r="F88"/>
  </rcc>
  <rcc rId="1784" sId="1" numFmtId="4">
    <oc r="G88">
      <v>48</v>
    </oc>
    <nc r="G88"/>
  </rcc>
  <rcc rId="1785" sId="1" numFmtId="4">
    <oc r="D92">
      <v>2</v>
    </oc>
    <nc r="D92"/>
  </rcc>
  <rcc rId="1786" sId="1" numFmtId="4">
    <oc r="E92">
      <v>205</v>
    </oc>
    <nc r="E92"/>
  </rcc>
  <rcc rId="1787" sId="1" numFmtId="4">
    <oc r="F92">
      <v>1</v>
    </oc>
    <nc r="F92"/>
  </rcc>
  <rcc rId="1788" sId="1" numFmtId="4">
    <oc r="G92">
      <v>5</v>
    </oc>
    <nc r="G92"/>
  </rcc>
  <rcc rId="1789" sId="1" numFmtId="4">
    <oc r="D94">
      <v>22</v>
    </oc>
    <nc r="D94"/>
  </rcc>
  <rcc rId="1790" sId="1" numFmtId="4">
    <oc r="E94">
      <v>41.5</v>
    </oc>
    <nc r="E94"/>
  </rcc>
  <rcc rId="1791" sId="1" numFmtId="4">
    <oc r="F94">
      <v>21</v>
    </oc>
    <nc r="F94"/>
  </rcc>
  <rcc rId="1792" sId="1" numFmtId="4">
    <oc r="G94">
      <v>373.5</v>
    </oc>
    <nc r="G94"/>
  </rcc>
  <rcc rId="1793" sId="1" numFmtId="4">
    <oc r="D95">
      <v>2</v>
    </oc>
    <nc r="D95"/>
  </rcc>
  <rcc rId="1794" sId="1" numFmtId="4">
    <oc r="E95">
      <v>23</v>
    </oc>
    <nc r="E95"/>
  </rcc>
  <rcc rId="1795" sId="1" numFmtId="4">
    <oc r="F95">
      <v>1</v>
    </oc>
    <nc r="F95"/>
  </rcc>
  <rcc rId="1796" sId="1" numFmtId="4">
    <oc r="G95">
      <v>13</v>
    </oc>
    <nc r="G95"/>
  </rcc>
  <rcc rId="1797" sId="1" numFmtId="4">
    <oc r="D97">
      <v>4</v>
    </oc>
    <nc r="D97"/>
  </rcc>
  <rcc rId="1798" sId="1" numFmtId="4">
    <oc r="E97">
      <v>48</v>
    </oc>
    <nc r="E97"/>
  </rcc>
  <rcc rId="1799" sId="1" numFmtId="4">
    <oc r="F97">
      <v>2</v>
    </oc>
    <nc r="F97"/>
  </rcc>
  <rcc rId="1800" sId="1" numFmtId="4">
    <oc r="G97">
      <v>18</v>
    </oc>
    <nc r="G97"/>
  </rcc>
  <rcc rId="1801" sId="1" numFmtId="4">
    <oc r="D99">
      <v>5</v>
    </oc>
    <nc r="D99"/>
  </rcc>
  <rcc rId="1802" sId="1" numFmtId="4">
    <oc r="E99">
      <v>26.5</v>
    </oc>
    <nc r="E99"/>
  </rcc>
  <rcc rId="1803" sId="1" numFmtId="4">
    <oc r="F99">
      <v>5</v>
    </oc>
    <nc r="F99"/>
  </rcc>
  <rcc rId="1804" sId="1" numFmtId="4">
    <oc r="G99">
      <v>26.5</v>
    </oc>
    <nc r="G99"/>
  </rcc>
  <rcc rId="1805" sId="1" numFmtId="4">
    <oc r="D100">
      <v>4</v>
    </oc>
    <nc r="D100"/>
  </rcc>
  <rcc rId="1806" sId="1" numFmtId="4">
    <oc r="E100">
      <v>134.5</v>
    </oc>
    <nc r="E100"/>
  </rcc>
  <rcc rId="1807" sId="1" numFmtId="4">
    <oc r="F100">
      <v>2</v>
    </oc>
    <nc r="F100"/>
  </rcc>
  <rcc rId="1808" sId="1" numFmtId="4">
    <oc r="G100">
      <v>9.5</v>
    </oc>
    <nc r="G100"/>
  </rcc>
  <rcc rId="1809" sId="1" numFmtId="4">
    <oc r="D101">
      <v>4</v>
    </oc>
    <nc r="D101"/>
  </rcc>
  <rcc rId="1810" sId="1" numFmtId="4">
    <oc r="E101">
      <v>10.199999999999999</v>
    </oc>
    <nc r="E101"/>
  </rcc>
  <rcc rId="1811" sId="1" numFmtId="4">
    <oc r="F101">
      <v>4</v>
    </oc>
    <nc r="F101"/>
  </rcc>
  <rcc rId="1812" sId="1" numFmtId="4">
    <oc r="G101">
      <v>10.199999999999999</v>
    </oc>
    <nc r="G101"/>
  </rcc>
  <rcc rId="1813" sId="1" numFmtId="4">
    <oc r="D102">
      <v>7</v>
    </oc>
    <nc r="D102"/>
  </rcc>
  <rcc rId="1814" sId="1" numFmtId="4">
    <oc r="E102">
      <v>151</v>
    </oc>
    <nc r="E102"/>
  </rcc>
  <rcc rId="1815" sId="1" numFmtId="4">
    <oc r="F102">
      <v>5</v>
    </oc>
    <nc r="F102"/>
  </rcc>
  <rcc rId="1816" sId="1" numFmtId="4">
    <oc r="G102">
      <v>49</v>
    </oc>
    <nc r="G102"/>
  </rcc>
  <rcc rId="1817" sId="1" numFmtId="4">
    <oc r="D105">
      <v>49</v>
    </oc>
    <nc r="D105"/>
  </rcc>
  <rcc rId="1818" sId="1" numFmtId="4">
    <oc r="E105">
      <v>1361.5</v>
    </oc>
    <nc r="E105"/>
  </rcc>
  <rcc rId="1819" sId="1" numFmtId="4">
    <oc r="F105">
      <v>33</v>
    </oc>
    <nc r="F105"/>
  </rcc>
  <rcc rId="1820" sId="1" numFmtId="4">
    <oc r="G105">
      <v>264.5</v>
    </oc>
    <nc r="G105"/>
  </rcc>
  <rcc rId="1821" sId="1" numFmtId="4">
    <oc r="D106">
      <v>44</v>
    </oc>
    <nc r="D106"/>
  </rcc>
  <rcc rId="1822" sId="1" numFmtId="4">
    <oc r="E106">
      <v>1045.5</v>
    </oc>
    <nc r="E106"/>
  </rcc>
  <rcc rId="1823" sId="1" numFmtId="4">
    <oc r="F106">
      <v>31</v>
    </oc>
    <nc r="F106"/>
  </rcc>
  <rcc rId="1824" sId="1" numFmtId="4">
    <oc r="G106">
      <v>531.5</v>
    </oc>
    <nc r="G106"/>
  </rcc>
  <rcc rId="1825" sId="1" numFmtId="4">
    <oc r="D107">
      <v>13</v>
    </oc>
    <nc r="D107"/>
  </rcc>
  <rcc rId="1826" sId="1" numFmtId="4">
    <oc r="E107">
      <v>319.5</v>
    </oc>
    <nc r="E107"/>
  </rcc>
  <rcc rId="1827" sId="1" numFmtId="4">
    <oc r="F107">
      <v>8</v>
    </oc>
    <nc r="F107"/>
  </rcc>
  <rcc rId="1828" sId="1" numFmtId="4">
    <oc r="G107">
      <v>205.5</v>
    </oc>
    <nc r="G107"/>
  </rcc>
  <rcc rId="1829" sId="1" numFmtId="4">
    <oc r="D109">
      <v>19</v>
    </oc>
    <nc r="D109"/>
  </rcc>
  <rcc rId="1830" sId="1" numFmtId="4">
    <oc r="E109">
      <v>663</v>
    </oc>
    <nc r="E109"/>
  </rcc>
  <rcc rId="1831" sId="1" numFmtId="4">
    <oc r="F109">
      <v>9</v>
    </oc>
    <nc r="F109"/>
  </rcc>
  <rcc rId="1832" sId="1" numFmtId="4">
    <oc r="G109">
      <v>342.5</v>
    </oc>
    <nc r="G109"/>
  </rcc>
  <rcc rId="1833" sId="1" numFmtId="4">
    <oc r="D110">
      <v>29</v>
    </oc>
    <nc r="D110"/>
  </rcc>
  <rcc rId="1834" sId="1" numFmtId="4">
    <oc r="E110">
      <v>646</v>
    </oc>
    <nc r="E110"/>
  </rcc>
  <rcc rId="1835" sId="1" numFmtId="4">
    <oc r="F110">
      <v>16</v>
    </oc>
    <nc r="F110"/>
  </rcc>
  <rcc rId="1836" sId="1" numFmtId="4">
    <oc r="G110">
      <v>280</v>
    </oc>
    <nc r="G110"/>
  </rcc>
  <rcc rId="1837" sId="1" numFmtId="4">
    <oc r="D112">
      <v>31</v>
    </oc>
    <nc r="D112"/>
  </rcc>
  <rcc rId="1838" sId="1" numFmtId="4">
    <oc r="E112">
      <v>654.75</v>
    </oc>
    <nc r="E112"/>
  </rcc>
  <rcc rId="1839" sId="1" numFmtId="4">
    <oc r="F112">
      <v>27</v>
    </oc>
    <nc r="F112"/>
  </rcc>
  <rcc rId="1840" sId="1" numFmtId="4">
    <oc r="G112">
      <v>135</v>
    </oc>
    <nc r="G112"/>
  </rcc>
  <rcc rId="1841" sId="1" numFmtId="4">
    <oc r="D114">
      <v>26</v>
    </oc>
    <nc r="D114"/>
  </rcc>
  <rcc rId="1842" sId="1" numFmtId="4">
    <oc r="E114">
      <v>148.80000000000001</v>
    </oc>
    <nc r="E114"/>
  </rcc>
  <rcc rId="1843" sId="1" numFmtId="4">
    <oc r="F114">
      <v>21</v>
    </oc>
    <nc r="F114"/>
  </rcc>
  <rcc rId="1844" sId="1" numFmtId="4">
    <oc r="G114">
      <v>92.3</v>
    </oc>
    <nc r="G114"/>
  </rcc>
  <rcc rId="1845" sId="1" numFmtId="4">
    <oc r="D115">
      <v>16</v>
    </oc>
    <nc r="D115"/>
  </rcc>
  <rcc rId="1846" sId="1" numFmtId="4">
    <oc r="E115">
      <v>325</v>
    </oc>
    <nc r="E115"/>
  </rcc>
  <rcc rId="1847" sId="1" numFmtId="4">
    <oc r="F115">
      <v>10</v>
    </oc>
    <nc r="F115"/>
  </rcc>
  <rcc rId="1848" sId="1" numFmtId="4">
    <oc r="G115">
      <v>78</v>
    </oc>
    <nc r="G115"/>
  </rcc>
  <rcc rId="1849" sId="1" numFmtId="4">
    <oc r="D119">
      <v>8</v>
    </oc>
    <nc r="D119"/>
  </rcc>
  <rcc rId="1850" sId="1" numFmtId="4">
    <oc r="E119">
      <v>725</v>
    </oc>
    <nc r="E119"/>
  </rcc>
  <rcc rId="1851" sId="1" numFmtId="4">
    <oc r="F119">
      <v>2</v>
    </oc>
    <nc r="F119"/>
  </rcc>
  <rcc rId="1852" sId="1" numFmtId="4">
    <oc r="G119">
      <v>20</v>
    </oc>
    <nc r="G119"/>
  </rcc>
  <rcc rId="1853" sId="1" numFmtId="4">
    <oc r="D120">
      <v>5</v>
    </oc>
    <nc r="D120"/>
  </rcc>
  <rcc rId="1854" sId="1" numFmtId="4">
    <oc r="E120">
      <v>55</v>
    </oc>
    <nc r="E120"/>
  </rcc>
  <rcc rId="1855" sId="1" numFmtId="4">
    <oc r="F120">
      <v>2</v>
    </oc>
    <nc r="F120"/>
  </rcc>
  <rcc rId="1856" sId="1" numFmtId="4">
    <oc r="G120">
      <v>14</v>
    </oc>
    <nc r="G120"/>
  </rcc>
  <rcc rId="1857" sId="1" numFmtId="4">
    <oc r="D123">
      <v>5</v>
    </oc>
    <nc r="D123"/>
  </rcc>
  <rcc rId="1858" sId="1" numFmtId="4">
    <oc r="E123">
      <v>29</v>
    </oc>
    <nc r="E123"/>
  </rcc>
  <rcc rId="1859" sId="1" numFmtId="4">
    <oc r="F123">
      <v>1</v>
    </oc>
    <nc r="F123"/>
  </rcc>
  <rcc rId="1860" sId="1" numFmtId="4">
    <oc r="G123">
      <v>4</v>
    </oc>
    <nc r="G123"/>
  </rcc>
  <rcc rId="1861" sId="1" numFmtId="4">
    <oc r="D125">
      <v>6</v>
    </oc>
    <nc r="D125"/>
  </rcc>
  <rcc rId="1862" sId="1" numFmtId="4">
    <oc r="E125">
      <v>144</v>
    </oc>
    <nc r="E125"/>
  </rcc>
  <rcc rId="1863" sId="1" numFmtId="4">
    <oc r="F125">
      <v>4</v>
    </oc>
    <nc r="F125"/>
  </rcc>
  <rcc rId="1864" sId="1" numFmtId="4">
    <oc r="G125">
      <v>34</v>
    </oc>
    <nc r="G125"/>
  </rcc>
  <rcc rId="1865" sId="1" numFmtId="4">
    <oc r="D127">
      <v>4</v>
    </oc>
    <nc r="D127"/>
  </rcc>
  <rcc rId="1866" sId="1" numFmtId="4">
    <oc r="E127">
      <v>191</v>
    </oc>
    <nc r="E127"/>
  </rcc>
  <rcc rId="1867" sId="1" numFmtId="4">
    <oc r="F127">
      <v>1</v>
    </oc>
    <nc r="F127"/>
  </rcc>
  <rcc rId="1868" sId="1" numFmtId="4">
    <oc r="G127">
      <v>2</v>
    </oc>
    <nc r="G127"/>
  </rcc>
  <rcc rId="1869" sId="1" numFmtId="4">
    <oc r="D128">
      <v>1</v>
    </oc>
    <nc r="D128"/>
  </rcc>
  <rcc rId="1870" sId="1" numFmtId="4">
    <oc r="E128">
      <v>10</v>
    </oc>
    <nc r="E128"/>
  </rcc>
  <rcc rId="1871" sId="1" numFmtId="4">
    <oc r="D129">
      <v>3</v>
    </oc>
    <nc r="D129"/>
  </rcc>
  <rcc rId="1872" sId="1" numFmtId="4">
    <oc r="E129">
      <v>41</v>
    </oc>
    <nc r="E129"/>
  </rcc>
  <rcc rId="1873" sId="1" numFmtId="4">
    <oc r="F129">
      <v>2</v>
    </oc>
    <nc r="F129"/>
  </rcc>
  <rcc rId="1874" sId="1" numFmtId="4">
    <oc r="G129">
      <v>26</v>
    </oc>
    <nc r="G129"/>
  </rcc>
  <rcc rId="1875" sId="1" numFmtId="4">
    <oc r="D130">
      <v>4</v>
    </oc>
    <nc r="D130"/>
  </rcc>
  <rcc rId="1876" sId="1" numFmtId="4">
    <oc r="E130">
      <v>40</v>
    </oc>
    <nc r="E130"/>
  </rcc>
  <rcc rId="1877" sId="1" numFmtId="4">
    <oc r="F130">
      <v>1</v>
    </oc>
    <nc r="F130"/>
  </rcc>
  <rcc rId="1878" sId="1" numFmtId="4">
    <oc r="G130">
      <v>5</v>
    </oc>
    <nc r="G130"/>
  </rcc>
  <rcc rId="1879" sId="1" numFmtId="4">
    <oc r="D141">
      <v>1</v>
    </oc>
    <nc r="D141"/>
  </rcc>
  <rcc rId="1880" sId="1" numFmtId="4">
    <oc r="E141">
      <v>73</v>
    </oc>
    <nc r="E141"/>
  </rcc>
  <rcc rId="1881" sId="1" numFmtId="4">
    <oc r="D148">
      <v>24</v>
    </oc>
    <nc r="D148"/>
  </rcc>
  <rcc rId="1882" sId="1" numFmtId="4">
    <oc r="E148">
      <v>99.5</v>
    </oc>
    <nc r="E148"/>
  </rcc>
  <rcc rId="1883" sId="1" numFmtId="4">
    <oc r="F148">
      <v>21</v>
    </oc>
    <nc r="F148"/>
  </rcc>
  <rcc rId="1884" sId="1" numFmtId="4">
    <oc r="G148">
      <v>92</v>
    </oc>
    <nc r="G148"/>
  </rcc>
  <rcc rId="1885" sId="1" numFmtId="4">
    <oc r="D149">
      <v>14</v>
    </oc>
    <nc r="D149"/>
  </rcc>
  <rcc rId="1886" sId="1" numFmtId="4">
    <oc r="E149">
      <v>194.5</v>
    </oc>
    <nc r="E149"/>
  </rcc>
  <rcc rId="1887" sId="1" numFmtId="4">
    <oc r="F149">
      <v>11</v>
    </oc>
    <nc r="F149"/>
  </rcc>
  <rcc rId="1888" sId="1" numFmtId="4">
    <oc r="G149">
      <v>140</v>
    </oc>
    <nc r="G149"/>
  </rcc>
  <rcc rId="1889" sId="1">
    <oc r="D151">
      <v>3</v>
    </oc>
    <nc r="D151"/>
  </rcc>
  <rcc rId="1890" sId="1">
    <oc r="E151">
      <v>123</v>
    </oc>
    <nc r="E151"/>
  </rcc>
  <rcc rId="1891" sId="1">
    <oc r="F151">
      <v>1</v>
    </oc>
    <nc r="F151"/>
  </rcc>
  <rcc rId="1892" sId="1">
    <oc r="G151">
      <v>13</v>
    </oc>
    <nc r="G151"/>
  </rcc>
  <rcc rId="1893" sId="1" numFmtId="4">
    <oc r="D152">
      <v>2</v>
    </oc>
    <nc r="D152"/>
  </rcc>
  <rcc rId="1894" sId="1" numFmtId="4">
    <oc r="E152">
      <v>13</v>
    </oc>
    <nc r="E152"/>
  </rcc>
  <rcc rId="1895" sId="1" numFmtId="4">
    <oc r="F152">
      <v>2</v>
    </oc>
    <nc r="F152"/>
  </rcc>
  <rcc rId="1896" sId="1" numFmtId="4">
    <oc r="G152">
      <v>13</v>
    </oc>
    <nc r="G152"/>
  </rcc>
  <rcc rId="1897" sId="1" numFmtId="4">
    <oc r="D153">
      <v>4</v>
    </oc>
    <nc r="D153"/>
  </rcc>
  <rcc rId="1898" sId="1" numFmtId="4">
    <oc r="E153">
      <v>80</v>
    </oc>
    <nc r="E153"/>
  </rcc>
  <rcc rId="1899" sId="1" numFmtId="4">
    <oc r="F153">
      <v>3</v>
    </oc>
    <nc r="F153"/>
  </rcc>
  <rcc rId="1900" sId="1" numFmtId="4">
    <oc r="G153">
      <v>45</v>
    </oc>
    <nc r="G153"/>
  </rcc>
  <rcc rId="1901" sId="1" numFmtId="4">
    <oc r="D156">
      <v>25</v>
    </oc>
    <nc r="D156"/>
  </rcc>
  <rcc rId="1902" sId="1" numFmtId="4">
    <oc r="E156">
      <v>840.5</v>
    </oc>
    <nc r="E156"/>
  </rcc>
  <rcc rId="1903" sId="1" numFmtId="4">
    <oc r="F156">
      <v>18</v>
    </oc>
    <nc r="F156"/>
  </rcc>
  <rcc rId="1904" sId="1" numFmtId="4">
    <oc r="G156">
      <v>177</v>
    </oc>
    <nc r="G156"/>
  </rcc>
  <rcc rId="1905" sId="1" numFmtId="4">
    <oc r="D157">
      <v>10</v>
    </oc>
    <nc r="D157"/>
  </rcc>
  <rcc rId="1906" sId="1" numFmtId="4">
    <oc r="E157">
      <v>340</v>
    </oc>
    <nc r="E157"/>
  </rcc>
  <rcc rId="1907" sId="1" numFmtId="4">
    <oc r="F157">
      <v>7</v>
    </oc>
    <nc r="F157"/>
  </rcc>
  <rcc rId="1908" sId="1" numFmtId="4">
    <oc r="G157">
      <v>67</v>
    </oc>
    <nc r="G157"/>
  </rcc>
  <rcc rId="1909" sId="1" numFmtId="4">
    <oc r="D158">
      <v>2</v>
    </oc>
    <nc r="D158"/>
  </rcc>
  <rcc rId="1910" sId="1" numFmtId="4">
    <oc r="E158">
      <v>5.2</v>
    </oc>
    <nc r="E158"/>
  </rcc>
  <rcc rId="1911" sId="1" numFmtId="4">
    <oc r="F158">
      <v>1</v>
    </oc>
    <nc r="F158"/>
  </rcc>
  <rcc rId="1912" sId="1" numFmtId="4">
    <oc r="G158">
      <v>3</v>
    </oc>
    <nc r="G158"/>
  </rcc>
  <rcc rId="1913" sId="1" numFmtId="4">
    <oc r="D161">
      <v>4</v>
    </oc>
    <nc r="D161"/>
  </rcc>
  <rcc rId="1914" sId="1" numFmtId="4">
    <oc r="E161">
      <v>188</v>
    </oc>
    <nc r="E161"/>
  </rcc>
  <rcc rId="1915" sId="1" numFmtId="4">
    <oc r="F161">
      <v>3</v>
    </oc>
    <nc r="F161"/>
  </rcc>
  <rcc rId="1916" sId="1" numFmtId="4">
    <oc r="G161">
      <v>33</v>
    </oc>
    <nc r="G161"/>
  </rcc>
  <rcc rId="1917" sId="1">
    <oc r="D162">
      <v>2</v>
    </oc>
    <nc r="D162"/>
  </rcc>
  <rcc rId="1918" sId="1">
    <oc r="E162">
      <v>615</v>
    </oc>
    <nc r="E162"/>
  </rcc>
  <rcc rId="1919" sId="1" numFmtId="4">
    <oc r="D163">
      <v>2</v>
    </oc>
    <nc r="D163"/>
  </rcc>
  <rcc rId="1920" sId="1" numFmtId="4">
    <oc r="E163">
      <v>15</v>
    </oc>
    <nc r="E163"/>
  </rcc>
  <rcc rId="1921" sId="1" numFmtId="4">
    <oc r="F163">
      <v>2</v>
    </oc>
    <nc r="F163"/>
  </rcc>
  <rcc rId="1922" sId="1" numFmtId="4">
    <oc r="G163">
      <v>15</v>
    </oc>
    <nc r="G163"/>
  </rcc>
  <rcc rId="1923" sId="1" numFmtId="4">
    <oc r="D164">
      <v>9</v>
    </oc>
    <nc r="D164"/>
  </rcc>
  <rcc rId="1924" sId="1" numFmtId="4">
    <oc r="E164">
      <v>138</v>
    </oc>
    <nc r="E164"/>
  </rcc>
  <rcc rId="1925" sId="1" numFmtId="4">
    <oc r="F164">
      <v>8</v>
    </oc>
    <nc r="F164"/>
  </rcc>
  <rcc rId="1926" sId="1" numFmtId="4">
    <oc r="G164">
      <v>43</v>
    </oc>
    <nc r="G164"/>
  </rcc>
  <rcc rId="1927" sId="1" numFmtId="4">
    <oc r="D165">
      <v>3</v>
    </oc>
    <nc r="D165"/>
  </rcc>
  <rcc rId="1928" sId="1" numFmtId="4">
    <oc r="E165">
      <v>605</v>
    </oc>
    <nc r="E165"/>
  </rcc>
  <rcc rId="1929" sId="1" numFmtId="4">
    <oc r="F165">
      <v>1</v>
    </oc>
    <nc r="F165"/>
  </rcc>
  <rcc rId="1930" sId="1" numFmtId="4">
    <oc r="G165">
      <v>10</v>
    </oc>
    <nc r="G165"/>
  </rcc>
  <rcc rId="1931" sId="1" numFmtId="4">
    <oc r="D166">
      <v>1</v>
    </oc>
    <nc r="D166"/>
  </rcc>
  <rcc rId="1932" sId="1" numFmtId="4">
    <oc r="E166">
      <v>8</v>
    </oc>
    <nc r="E166"/>
  </rcc>
  <rcc rId="1933" sId="1" numFmtId="4">
    <oc r="F166">
      <v>1</v>
    </oc>
    <nc r="F166"/>
  </rcc>
  <rcc rId="1934" sId="1" numFmtId="4">
    <oc r="G166">
      <v>8</v>
    </oc>
    <nc r="G166"/>
  </rcc>
  <rcc rId="1935" sId="1" numFmtId="4">
    <oc r="D168">
      <v>3</v>
    </oc>
    <nc r="D168"/>
  </rcc>
  <rcc rId="1936" sId="1" numFmtId="4">
    <oc r="E168">
      <v>15</v>
    </oc>
    <nc r="E168"/>
  </rcc>
  <rcc rId="1937" sId="1" numFmtId="4">
    <oc r="F168">
      <v>2</v>
    </oc>
    <nc r="F168"/>
  </rcc>
  <rcc rId="1938" sId="1" numFmtId="4">
    <oc r="G168">
      <v>10</v>
    </oc>
    <nc r="G168"/>
  </rcc>
  <rcc rId="1939" sId="1" numFmtId="4">
    <oc r="D171">
      <v>4</v>
    </oc>
    <nc r="D171"/>
  </rcc>
  <rcc rId="1940" sId="1" numFmtId="4">
    <oc r="E171">
      <v>1060</v>
    </oc>
    <nc r="E171"/>
  </rcc>
  <rcc rId="1941" sId="1" numFmtId="4">
    <oc r="F171">
      <v>1</v>
    </oc>
    <nc r="F171"/>
  </rcc>
  <rcc rId="1942" sId="1" numFmtId="4">
    <oc r="G171">
      <v>15</v>
    </oc>
    <nc r="G171"/>
  </rcc>
  <rcc rId="1943" sId="1">
    <oc r="D174">
      <v>5</v>
    </oc>
    <nc r="D174"/>
  </rcc>
  <rcc rId="1944" sId="1">
    <oc r="E174">
      <v>417</v>
    </oc>
    <nc r="E174"/>
  </rcc>
  <rcc rId="1945" sId="1">
    <oc r="F174">
      <v>3</v>
    </oc>
    <nc r="F174"/>
  </rcc>
  <rcc rId="1946" sId="1">
    <oc r="G174">
      <v>14</v>
    </oc>
    <nc r="G174"/>
  </rcc>
  <rcc rId="1947" sId="1" numFmtId="4">
    <oc r="D175">
      <v>14</v>
    </oc>
    <nc r="D175"/>
  </rcc>
  <rcc rId="1948" sId="1" numFmtId="4">
    <oc r="E175">
      <v>232</v>
    </oc>
    <nc r="E175"/>
  </rcc>
  <rcc rId="1949" sId="1" numFmtId="4">
    <oc r="F175">
      <v>7</v>
    </oc>
    <nc r="F175"/>
  </rcc>
  <rcc rId="1950" sId="1" numFmtId="4">
    <oc r="G175">
      <v>55</v>
    </oc>
    <nc r="G175"/>
  </rcc>
  <rcc rId="1951" sId="1" numFmtId="4">
    <oc r="D182">
      <v>2</v>
    </oc>
    <nc r="D182"/>
  </rcc>
  <rcc rId="1952" sId="1" numFmtId="4">
    <oc r="E182">
      <v>25</v>
    </oc>
    <nc r="E182"/>
  </rcc>
  <rcc rId="1953" sId="1" numFmtId="4">
    <oc r="F182">
      <v>2</v>
    </oc>
    <nc r="F182"/>
  </rcc>
  <rcc rId="1954" sId="1" numFmtId="4">
    <oc r="G182">
      <v>25</v>
    </oc>
    <nc r="G182"/>
  </rcc>
  <rcc rId="1955" sId="1" numFmtId="4">
    <oc r="D183">
      <v>5</v>
    </oc>
    <nc r="D183"/>
  </rcc>
  <rcc rId="1956" sId="1" numFmtId="4">
    <oc r="E183">
      <v>149</v>
    </oc>
    <nc r="E183"/>
  </rcc>
  <rcc rId="1957" sId="1" numFmtId="4">
    <oc r="F183">
      <v>3</v>
    </oc>
    <nc r="F183"/>
  </rcc>
  <rcc rId="1958" sId="1" numFmtId="4">
    <oc r="G183">
      <v>39</v>
    </oc>
    <nc r="G183"/>
  </rcc>
  <rcc rId="1959" sId="1" numFmtId="4">
    <oc r="D184">
      <v>2</v>
    </oc>
    <nc r="D184"/>
  </rcc>
  <rcc rId="1960" sId="1" numFmtId="4">
    <oc r="E184">
      <v>30</v>
    </oc>
    <nc r="E184"/>
  </rcc>
  <rcc rId="1961" sId="1" numFmtId="4">
    <oc r="F184">
      <v>1</v>
    </oc>
    <nc r="F184"/>
  </rcc>
  <rcc rId="1962" sId="1" numFmtId="4">
    <oc r="G184">
      <v>5</v>
    </oc>
    <nc r="G184"/>
  </rcc>
  <rcc rId="1963" sId="1" numFmtId="4">
    <oc r="D185">
      <v>5</v>
    </oc>
    <nc r="D185"/>
  </rcc>
  <rcc rId="1964" sId="1" numFmtId="4">
    <oc r="E185">
      <v>161</v>
    </oc>
    <nc r="E185"/>
  </rcc>
  <rcc rId="1965" sId="1" numFmtId="4">
    <oc r="F185">
      <v>4</v>
    </oc>
    <nc r="F185"/>
  </rcc>
  <rcc rId="1966" sId="1" numFmtId="4">
    <oc r="G185">
      <v>101</v>
    </oc>
    <nc r="G185"/>
  </rcc>
  <rcc rId="1967" sId="1" numFmtId="4">
    <oc r="D189">
      <v>3</v>
    </oc>
    <nc r="D189"/>
  </rcc>
  <rcc rId="1968" sId="1" numFmtId="4">
    <oc r="E189">
      <v>13</v>
    </oc>
    <nc r="E189"/>
  </rcc>
  <rcc rId="1969" sId="1" numFmtId="4">
    <oc r="F189">
      <v>1</v>
    </oc>
    <nc r="F189"/>
  </rcc>
  <rcc rId="1970" sId="1" numFmtId="4">
    <oc r="G189">
      <v>3</v>
    </oc>
    <nc r="G189"/>
  </rcc>
  <rcc rId="1971" sId="1" numFmtId="4">
    <oc r="D190">
      <v>2</v>
    </oc>
    <nc r="D190"/>
  </rcc>
  <rcc rId="1972" sId="1" numFmtId="4">
    <oc r="E190">
      <v>22</v>
    </oc>
    <nc r="E190"/>
  </rcc>
  <rcc rId="1973" sId="1" numFmtId="4">
    <oc r="F190">
      <v>1</v>
    </oc>
    <nc r="F190"/>
  </rcc>
  <rcc rId="1974" sId="1" numFmtId="4">
    <oc r="G190">
      <v>7</v>
    </oc>
    <nc r="G190"/>
  </rcc>
  <rcc rId="1975" sId="1" numFmtId="4">
    <oc r="D194">
      <v>1</v>
    </oc>
    <nc r="D194"/>
  </rcc>
  <rcc rId="1976" sId="1" numFmtId="4">
    <oc r="E194">
      <v>5</v>
    </oc>
    <nc r="E194"/>
  </rcc>
  <rcc rId="1977" sId="1" numFmtId="4">
    <oc r="F194">
      <v>1</v>
    </oc>
    <nc r="F194"/>
  </rcc>
  <rcc rId="1978" sId="1" numFmtId="4">
    <oc r="G194">
      <v>5</v>
    </oc>
    <nc r="G194"/>
  </rcc>
  <rcc rId="1979" sId="1" numFmtId="4">
    <oc r="D195">
      <v>1</v>
    </oc>
    <nc r="D195"/>
  </rcc>
  <rcc rId="1980" sId="1" numFmtId="4">
    <oc r="E195">
      <v>7</v>
    </oc>
    <nc r="E195"/>
  </rcc>
  <rcc rId="1981" sId="1" numFmtId="4">
    <oc r="F195">
      <v>1</v>
    </oc>
    <nc r="F195"/>
  </rcc>
  <rcc rId="1982" sId="1" numFmtId="4">
    <oc r="G195">
      <v>7</v>
    </oc>
    <nc r="G195"/>
  </rcc>
  <rcc rId="1983" sId="1" numFmtId="4">
    <oc r="D198">
      <v>10</v>
    </oc>
    <nc r="D198"/>
  </rcc>
  <rcc rId="1984" sId="1" numFmtId="4">
    <oc r="E198">
      <v>465.5</v>
    </oc>
    <nc r="E198"/>
  </rcc>
  <rcc rId="1985" sId="1" numFmtId="4">
    <oc r="F198">
      <v>5</v>
    </oc>
    <nc r="F198"/>
  </rcc>
  <rcc rId="1986" sId="1" numFmtId="4">
    <oc r="G198">
      <v>45.5</v>
    </oc>
    <nc r="G198"/>
  </rcc>
  <rcc rId="1987" sId="1" numFmtId="4">
    <oc r="D206">
      <v>5</v>
    </oc>
    <nc r="D206"/>
  </rcc>
  <rcc rId="1988" sId="1" numFmtId="4">
    <oc r="E206">
      <v>42</v>
    </oc>
    <nc r="E206"/>
  </rcc>
  <rcc rId="1989" sId="1" numFmtId="4">
    <oc r="F206">
      <v>5</v>
    </oc>
    <nc r="F206"/>
  </rcc>
  <rcc rId="1990" sId="1" numFmtId="4">
    <oc r="G206">
      <v>42</v>
    </oc>
    <nc r="G206"/>
  </rcc>
  <rcc rId="1991" sId="1" numFmtId="4">
    <oc r="D208">
      <v>6</v>
    </oc>
    <nc r="D208"/>
  </rcc>
  <rcc rId="1992" sId="1" numFmtId="4">
    <oc r="E208">
      <v>826</v>
    </oc>
    <nc r="E208"/>
  </rcc>
  <rcc rId="1993" sId="1" numFmtId="4">
    <oc r="F208">
      <v>2</v>
    </oc>
    <nc r="F208"/>
  </rcc>
  <rcc rId="1994" sId="1" numFmtId="4">
    <oc r="G208">
      <v>25</v>
    </oc>
    <nc r="G208"/>
  </rcc>
  <rcc rId="1995" sId="1" numFmtId="4">
    <oc r="D210">
      <v>50</v>
    </oc>
    <nc r="D210"/>
  </rcc>
  <rcc rId="1996" sId="1" numFmtId="4">
    <oc r="E210">
      <v>574.5</v>
    </oc>
    <nc r="E210"/>
  </rcc>
  <rcc rId="1997" sId="1" numFmtId="4">
    <oc r="F210">
      <v>49</v>
    </oc>
    <nc r="F210"/>
  </rcc>
  <rcc rId="1998" sId="1" numFmtId="4">
    <oc r="G210">
      <v>570.5</v>
    </oc>
    <nc r="G210"/>
  </rcc>
  <rcc rId="1999" sId="1" numFmtId="4">
    <oc r="D215">
      <v>7</v>
    </oc>
    <nc r="D215"/>
  </rcc>
  <rcc rId="2000" sId="1" numFmtId="4">
    <oc r="E215">
      <v>128</v>
    </oc>
    <nc r="E215"/>
  </rcc>
  <rcc rId="2001" sId="1" numFmtId="4">
    <oc r="F215">
      <v>4</v>
    </oc>
    <nc r="F215"/>
  </rcc>
  <rcc rId="2002" sId="1" numFmtId="4">
    <oc r="G215">
      <v>36</v>
    </oc>
    <nc r="G215"/>
  </rcc>
  <rcc rId="2003" sId="1" numFmtId="4">
    <oc r="D216">
      <v>23</v>
    </oc>
    <nc r="D216"/>
  </rcc>
  <rcc rId="2004" sId="1" numFmtId="4">
    <oc r="E216">
      <v>252</v>
    </oc>
    <nc r="E216"/>
  </rcc>
  <rcc rId="2005" sId="1" numFmtId="4">
    <oc r="F216">
      <v>20</v>
    </oc>
    <nc r="F216"/>
  </rcc>
  <rcc rId="2006" sId="1" numFmtId="4">
    <oc r="G216">
      <v>191</v>
    </oc>
    <nc r="G216"/>
  </rcc>
  <rcc rId="2007" sId="1" numFmtId="4">
    <oc r="D217">
      <v>8</v>
    </oc>
    <nc r="D217"/>
  </rcc>
  <rcc rId="2008" sId="1" numFmtId="4">
    <oc r="E217">
      <v>292.10000000000002</v>
    </oc>
    <nc r="E217"/>
  </rcc>
  <rcc rId="2009" sId="1" numFmtId="4">
    <oc r="F217">
      <v>4</v>
    </oc>
    <nc r="F217"/>
  </rcc>
  <rcc rId="2010" sId="1" numFmtId="4">
    <oc r="G217">
      <v>45</v>
    </oc>
    <nc r="G217"/>
  </rcc>
  <rcc rId="2011" sId="1" numFmtId="4">
    <oc r="D218">
      <v>2</v>
    </oc>
    <nc r="D218"/>
  </rcc>
  <rcc rId="2012" sId="1" numFmtId="4">
    <oc r="E218">
      <v>106.4</v>
    </oc>
    <nc r="E218"/>
  </rcc>
  <rcc rId="2013" sId="1" numFmtId="4">
    <oc r="D219">
      <v>3</v>
    </oc>
    <nc r="D219"/>
  </rcc>
  <rcc rId="2014" sId="1" numFmtId="4">
    <oc r="E219">
      <v>67.8</v>
    </oc>
    <nc r="E219"/>
  </rcc>
  <rcc rId="2015" sId="1" numFmtId="4">
    <oc r="F219">
      <v>2</v>
    </oc>
    <nc r="F219"/>
  </rcc>
  <rcc rId="2016" sId="1" numFmtId="4">
    <oc r="G219">
      <v>20</v>
    </oc>
    <nc r="G219"/>
  </rcc>
  <rcc rId="2017" sId="1" numFmtId="4">
    <oc r="D220">
      <v>5</v>
    </oc>
    <nc r="D220"/>
  </rcc>
  <rcc rId="2018" sId="1" numFmtId="4">
    <oc r="E220">
      <v>90</v>
    </oc>
    <nc r="E220"/>
  </rcc>
  <rcc rId="2019" sId="1" numFmtId="4">
    <oc r="F220">
      <v>3</v>
    </oc>
    <nc r="F220"/>
  </rcc>
  <rcc rId="2020" sId="1" numFmtId="4">
    <oc r="G220">
      <v>35</v>
    </oc>
    <nc r="G220"/>
  </rcc>
  <rcc rId="2021" sId="1" numFmtId="4">
    <oc r="D221">
      <v>3</v>
    </oc>
    <nc r="D221"/>
  </rcc>
  <rcc rId="2022" sId="1" numFmtId="4">
    <oc r="E221">
      <v>326</v>
    </oc>
    <nc r="E221"/>
  </rcc>
  <rcc rId="2023" sId="1" numFmtId="4">
    <oc r="D223">
      <v>20</v>
    </oc>
    <nc r="D223"/>
  </rcc>
  <rcc rId="2024" sId="1" numFmtId="4">
    <oc r="E223">
      <v>868.5</v>
    </oc>
    <nc r="E223"/>
  </rcc>
  <rcc rId="2025" sId="1" numFmtId="4">
    <oc r="F223">
      <v>11</v>
    </oc>
    <nc r="F223"/>
  </rcc>
  <rcc rId="2026" sId="1" numFmtId="4">
    <oc r="G223">
      <v>98.4</v>
    </oc>
    <nc r="G223"/>
  </rcc>
  <rcc rId="2027" sId="1" numFmtId="4">
    <oc r="D229">
      <v>2</v>
    </oc>
    <nc r="D229"/>
  </rcc>
  <rcc rId="2028" sId="1" numFmtId="4">
    <oc r="E229">
      <v>241</v>
    </oc>
    <nc r="E229"/>
  </rcc>
  <rcc rId="2029" sId="1" numFmtId="4">
    <oc r="F229">
      <v>1</v>
    </oc>
    <nc r="F229"/>
  </rcc>
  <rcc rId="2030" sId="1" numFmtId="4">
    <oc r="G229">
      <v>146</v>
    </oc>
    <nc r="G229"/>
  </rcc>
  <rcc rId="2031" sId="1" numFmtId="4">
    <oc r="D230">
      <v>2</v>
    </oc>
    <nc r="D230"/>
  </rcc>
  <rcc rId="2032" sId="1" numFmtId="4">
    <oc r="E230">
      <v>15</v>
    </oc>
    <nc r="E230"/>
  </rcc>
  <rcc rId="2033" sId="1" numFmtId="4">
    <oc r="F230">
      <v>1</v>
    </oc>
    <nc r="F230"/>
  </rcc>
  <rcc rId="2034" sId="1" numFmtId="4">
    <oc r="G230">
      <v>5</v>
    </oc>
    <nc r="G230"/>
  </rcc>
  <rcc rId="2035" sId="1" numFmtId="4">
    <oc r="D231">
      <v>1</v>
    </oc>
    <nc r="D231"/>
  </rcc>
  <rcc rId="2036" sId="1" numFmtId="4">
    <oc r="E231">
      <v>15</v>
    </oc>
    <nc r="E231"/>
  </rcc>
  <rcc rId="2037" sId="1" numFmtId="4">
    <oc r="D232">
      <v>1</v>
    </oc>
    <nc r="D232"/>
  </rcc>
  <rcc rId="2038" sId="1" numFmtId="4">
    <oc r="E232">
      <v>15</v>
    </oc>
    <nc r="E232"/>
  </rcc>
  <rcc rId="2039" sId="1" numFmtId="4">
    <oc r="F232">
      <v>1</v>
    </oc>
    <nc r="F232"/>
  </rcc>
  <rcc rId="2040" sId="1" numFmtId="4">
    <oc r="G232">
      <v>15</v>
    </oc>
    <nc r="G232"/>
  </rcc>
  <rcc rId="2041" sId="1" numFmtId="4">
    <oc r="D233">
      <v>1</v>
    </oc>
    <nc r="D233"/>
  </rcc>
  <rcc rId="2042" sId="1" numFmtId="4">
    <oc r="E233">
      <v>3</v>
    </oc>
    <nc r="E233"/>
  </rcc>
  <rcc rId="2043" sId="1" numFmtId="4">
    <oc r="F233">
      <v>1</v>
    </oc>
    <nc r="F233"/>
  </rcc>
  <rcc rId="2044" sId="1" numFmtId="4">
    <oc r="G233">
      <v>3</v>
    </oc>
    <nc r="G233"/>
  </rcc>
  <rcc rId="2045" sId="1" numFmtId="4">
    <oc r="D234">
      <v>4</v>
    </oc>
    <nc r="D234"/>
  </rcc>
  <rcc rId="2046" sId="1" numFmtId="4">
    <oc r="E234">
      <v>28</v>
    </oc>
    <nc r="E234"/>
  </rcc>
  <rcc rId="2047" sId="1" numFmtId="4">
    <oc r="F234">
      <v>2</v>
    </oc>
    <nc r="F234"/>
  </rcc>
  <rcc rId="2048" sId="1" numFmtId="4">
    <oc r="G234">
      <v>13</v>
    </oc>
    <nc r="G234"/>
  </rcc>
  <rcc rId="2049" sId="1" numFmtId="4">
    <oc r="D236">
      <v>4</v>
    </oc>
    <nc r="D236"/>
  </rcc>
  <rcc rId="2050" sId="1" numFmtId="4">
    <oc r="E236">
      <v>91</v>
    </oc>
    <nc r="E236"/>
  </rcc>
  <rcc rId="2051" sId="1" numFmtId="4">
    <oc r="F236">
      <v>2</v>
    </oc>
    <nc r="F236"/>
  </rcc>
  <rcc rId="2052" sId="1" numFmtId="4">
    <oc r="G236">
      <v>16</v>
    </oc>
    <nc r="G236"/>
  </rcc>
  <rcc rId="2053" sId="1" numFmtId="4">
    <oc r="D237">
      <v>3</v>
    </oc>
    <nc r="D237"/>
  </rcc>
  <rcc rId="2054" sId="1" numFmtId="4">
    <oc r="E237">
      <v>38</v>
    </oc>
    <nc r="E237"/>
  </rcc>
  <rcc rId="2055" sId="1" numFmtId="4">
    <oc r="F237">
      <v>2</v>
    </oc>
    <nc r="F237"/>
  </rcc>
  <rcc rId="2056" sId="1" numFmtId="4">
    <oc r="G237">
      <v>28</v>
    </oc>
    <nc r="G237"/>
  </rcc>
  <rcc rId="2057" sId="1" numFmtId="4">
    <oc r="D239">
      <v>1</v>
    </oc>
    <nc r="D239"/>
  </rcc>
  <rcc rId="2058" sId="1" numFmtId="4">
    <oc r="E239">
      <v>10</v>
    </oc>
    <nc r="E239"/>
  </rcc>
  <rcc rId="2059" sId="1" numFmtId="4">
    <oc r="F239">
      <v>1</v>
    </oc>
    <nc r="F239"/>
  </rcc>
  <rcc rId="2060" sId="1" numFmtId="4">
    <oc r="G239">
      <v>10</v>
    </oc>
    <nc r="G239"/>
  </rcc>
  <rcc rId="2061" sId="1" numFmtId="4">
    <oc r="D240">
      <v>1</v>
    </oc>
    <nc r="D240"/>
  </rcc>
  <rcc rId="2062" sId="1" numFmtId="4">
    <oc r="E240">
      <v>40</v>
    </oc>
    <nc r="E240"/>
  </rcc>
  <rcc rId="2063" sId="1" numFmtId="4">
    <oc r="D242">
      <v>5</v>
    </oc>
    <nc r="D242"/>
  </rcc>
  <rcc rId="2064" sId="1" numFmtId="4">
    <oc r="E242">
      <v>54</v>
    </oc>
    <nc r="E242"/>
  </rcc>
  <rcc rId="2065" sId="1" numFmtId="4">
    <oc r="F242">
      <v>5</v>
    </oc>
    <nc r="F242"/>
  </rcc>
  <rcc rId="2066" sId="1" numFmtId="4">
    <oc r="G242">
      <v>54</v>
    </oc>
    <nc r="G242"/>
  </rcc>
  <rcc rId="2067" sId="1" numFmtId="4">
    <oc r="D243">
      <v>3</v>
    </oc>
    <nc r="D243"/>
  </rcc>
  <rcc rId="2068" sId="1" numFmtId="4">
    <oc r="E243">
      <v>320</v>
    </oc>
    <nc r="E243"/>
  </rcc>
  <rcc rId="2069" sId="1" numFmtId="4">
    <oc r="F243">
      <v>2</v>
    </oc>
    <nc r="F243"/>
  </rcc>
  <rcc rId="2070" sId="1" numFmtId="4">
    <oc r="G243">
      <v>20</v>
    </oc>
    <nc r="G243"/>
  </rcc>
  <rcc rId="2071" sId="1" numFmtId="4">
    <oc r="D244">
      <v>7</v>
    </oc>
    <nc r="D244"/>
  </rcc>
  <rcc rId="2072" sId="1" numFmtId="4">
    <oc r="E244">
      <v>664</v>
    </oc>
    <nc r="E244"/>
  </rcc>
  <rcc rId="2073" sId="1" numFmtId="4">
    <oc r="F244">
      <v>5</v>
    </oc>
    <nc r="F244"/>
  </rcc>
  <rcc rId="2074" sId="1" numFmtId="4">
    <oc r="G244">
      <v>34</v>
    </oc>
    <nc r="G244"/>
  </rcc>
  <rcc rId="2075" sId="1">
    <oc r="H253" t="inlineStr">
      <is>
        <t>84/12 от 24.09.12</t>
      </is>
    </oc>
    <nc r="H253"/>
  </rcc>
  <rcc rId="2076" sId="1">
    <oc r="I253" t="inlineStr">
      <is>
        <t>УФК по КБР</t>
      </is>
    </oc>
    <nc r="I253"/>
  </rcc>
  <rcc rId="2077" sId="1">
    <oc r="K253">
      <v>15</v>
    </oc>
    <nc r="K253"/>
  </rcc>
  <rcc rId="2078" sId="1">
    <oc r="H254" t="inlineStr">
      <is>
        <t>82/12 от 24.09.12</t>
      </is>
    </oc>
    <nc r="H254"/>
  </rcc>
  <rcc rId="2079" sId="1">
    <oc r="I254" t="inlineStr">
      <is>
        <t>УФК по КБР</t>
      </is>
    </oc>
    <nc r="I254"/>
  </rcc>
  <rcc rId="2080" sId="1">
    <oc r="K254">
      <v>15</v>
    </oc>
    <nc r="K254"/>
  </rcc>
  <rcc rId="2081" sId="1">
    <oc r="H255" t="inlineStr">
      <is>
        <t>65/12 от 18.07.12</t>
      </is>
    </oc>
    <nc r="H255"/>
  </rcc>
  <rcc rId="2082" sId="1">
    <oc r="I255" t="inlineStr">
      <is>
        <t>ФГУП "УВО Минтранс России СК Филиал"</t>
      </is>
    </oc>
    <nc r="I255"/>
  </rcc>
  <rcc rId="2083" sId="1">
    <oc r="K255">
      <v>5</v>
    </oc>
    <nc r="K255"/>
  </rcc>
  <rcc rId="2084" sId="1">
    <oc r="H256" t="inlineStr">
      <is>
        <t>17/13 от 12.03.13</t>
      </is>
    </oc>
    <nc r="H256"/>
  </rcc>
  <rcc rId="2085" sId="1">
    <oc r="I256" t="inlineStr">
      <is>
        <t>ООО Тлепш</t>
      </is>
    </oc>
    <nc r="I256"/>
  </rcc>
  <rcc rId="2086" sId="1">
    <oc r="K256">
      <v>50</v>
    </oc>
    <nc r="K256"/>
  </rcc>
  <rcc rId="2087" sId="1">
    <oc r="H257" t="inlineStr">
      <is>
        <t>18/13 от 12.03.13</t>
      </is>
    </oc>
    <nc r="H257"/>
  </rcc>
  <rcc rId="2088" sId="1">
    <oc r="I257" t="inlineStr">
      <is>
        <t>ООО Тлепш</t>
      </is>
    </oc>
    <nc r="I257"/>
  </rcc>
  <rcc rId="2089" sId="1">
    <oc r="K257">
      <v>158</v>
    </oc>
    <nc r="K257"/>
  </rcc>
  <rcc rId="2090" sId="1">
    <oc r="H258" t="inlineStr">
      <is>
        <t>19/13 от 12.03.13</t>
      </is>
    </oc>
    <nc r="H258"/>
  </rcc>
  <rcc rId="2091" sId="1">
    <oc r="I258" t="inlineStr">
      <is>
        <t>ООО Тлепш</t>
      </is>
    </oc>
    <nc r="I258"/>
  </rcc>
  <rcc rId="2092" sId="1">
    <oc r="K258">
      <v>237</v>
    </oc>
    <nc r="K258"/>
  </rcc>
  <rcc rId="2093" sId="1">
    <oc r="H259" t="inlineStr">
      <is>
        <t>21/13 от 19.03.13</t>
      </is>
    </oc>
    <nc r="H259"/>
  </rcc>
  <rcc rId="2094" sId="1">
    <oc r="I259" t="inlineStr">
      <is>
        <t>ООО Тлепш</t>
      </is>
    </oc>
    <nc r="I259"/>
  </rcc>
  <rcc rId="2095" sId="1">
    <oc r="K259">
      <v>300</v>
    </oc>
    <nc r="K259"/>
  </rcc>
  <rcc rId="2096" sId="1">
    <oc r="H260" t="inlineStr">
      <is>
        <t>106/11 от 30.12.11</t>
      </is>
    </oc>
    <nc r="H260"/>
  </rcc>
  <rcc rId="2097" sId="1">
    <oc r="I260" t="inlineStr">
      <is>
        <t>ООО Нальчикский МК</t>
      </is>
    </oc>
    <nc r="I260"/>
  </rcc>
  <rcc rId="2098" sId="1">
    <oc r="K260">
      <v>300</v>
    </oc>
    <nc r="K260"/>
  </rcc>
  <rcc rId="2099" sId="1">
    <oc r="H261" t="inlineStr">
      <is>
        <t>72/11 от 12.10.11</t>
      </is>
    </oc>
    <nc r="H261"/>
  </rcc>
  <rcc rId="2100" sId="1">
    <oc r="I261" t="inlineStr">
      <is>
        <t>РТРС</t>
      </is>
    </oc>
    <nc r="I261"/>
  </rcc>
  <rcc rId="2101" sId="1">
    <oc r="K261">
      <v>6</v>
    </oc>
    <nc r="K261"/>
  </rcc>
  <rcc rId="2102" sId="1">
    <oc r="H262" t="inlineStr">
      <is>
        <t>41/10 от 07.07.2010г</t>
      </is>
    </oc>
    <nc r="H262"/>
  </rcc>
  <rcc rId="2103" sId="1">
    <oc r="I262" t="inlineStr">
      <is>
        <t>ОАО Вымпелком</t>
      </is>
    </oc>
    <nc r="I262"/>
  </rcc>
  <rcc rId="2104" sId="1">
    <oc r="K262">
      <v>5.6</v>
    </oc>
    <nc r="K262"/>
  </rcc>
  <rcc rId="2105" sId="1">
    <oc r="H263" t="inlineStr">
      <is>
        <t>77/10 от 17.11.2010г</t>
      </is>
    </oc>
    <nc r="H263"/>
  </rcc>
  <rcc rId="2106" sId="1">
    <oc r="I263" t="inlineStr">
      <is>
        <t>ОАО Вымпелком</t>
      </is>
    </oc>
    <nc r="I263"/>
  </rcc>
  <rcc rId="2107" sId="1">
    <oc r="K263">
      <v>5.6</v>
    </oc>
    <nc r="K263"/>
  </rcc>
  <rcc rId="2108" sId="1">
    <oc r="H264" t="inlineStr">
      <is>
        <t>26/11 от 06.05.2011г</t>
      </is>
    </oc>
    <nc r="H264"/>
  </rcc>
  <rcc rId="2109" sId="1">
    <oc r="I264" t="inlineStr">
      <is>
        <t>ОАО Вымпелком</t>
      </is>
    </oc>
    <nc r="I264"/>
  </rcc>
  <rcc rId="2110" sId="1">
    <oc r="K264">
      <v>5.6</v>
    </oc>
    <nc r="K264"/>
  </rcc>
  <rcc rId="2111" sId="1">
    <oc r="H265" t="inlineStr">
      <is>
        <t>57/13 от            03.07.2013</t>
      </is>
    </oc>
    <nc r="H265"/>
  </rcc>
  <rcc rId="2112" sId="1">
    <oc r="I265" t="inlineStr">
      <is>
        <t>КСТ Калоев</t>
      </is>
    </oc>
    <nc r="I265"/>
  </rcc>
  <rcc rId="2113" sId="1">
    <oc r="K265">
      <v>15</v>
    </oc>
    <nc r="K265"/>
  </rcc>
  <rcc rId="2114" sId="1">
    <oc r="H266" t="inlineStr">
      <is>
        <t>77/12 от            12.08.2012</t>
      </is>
    </oc>
    <nc r="H266"/>
  </rcc>
  <rcc rId="2115" sId="1">
    <oc r="I266" t="inlineStr">
      <is>
        <t>КСТ Калоев</t>
      </is>
    </oc>
    <nc r="I266"/>
  </rcc>
  <rcc rId="2116" sId="1">
    <oc r="K266">
      <v>30</v>
    </oc>
    <nc r="K266"/>
  </rcc>
  <rcc rId="2117" sId="1">
    <nc r="D58" t="inlineStr">
      <is>
        <t>1+</t>
      </is>
    </nc>
  </rcc>
  <rcc rId="2118" sId="1">
    <nc r="E58" t="inlineStr">
      <is>
        <t>10+</t>
      </is>
    </nc>
  </rcc>
  <rcc rId="2119" sId="1">
    <nc r="F58" t="inlineStr">
      <is>
        <t>1+</t>
      </is>
    </nc>
  </rcc>
  <rcc rId="2120" sId="1">
    <nc r="G58" t="inlineStr">
      <is>
        <t>10+</t>
      </is>
    </nc>
  </rcc>
  <rcc rId="2121" sId="1" numFmtId="4">
    <oc r="D43">
      <v>14</v>
    </oc>
    <nc r="D43">
      <v>1</v>
    </nc>
  </rcc>
  <rcc rId="2122" sId="1" numFmtId="4">
    <oc r="E43">
      <v>236</v>
    </oc>
    <nc r="E43">
      <v>10</v>
    </nc>
  </rcc>
  <rcc rId="2123" sId="1" numFmtId="4">
    <oc r="F43">
      <v>11</v>
    </oc>
    <nc r="F43">
      <v>1</v>
    </nc>
  </rcc>
  <rcc rId="2124" sId="1" numFmtId="4">
    <oc r="G43">
      <v>118</v>
    </oc>
    <nc r="G43">
      <v>10</v>
    </nc>
  </rcc>
  <rcc rId="2125" sId="1">
    <oc r="D68">
      <v>74</v>
    </oc>
    <nc r="D68" t="inlineStr">
      <is>
        <t>3+</t>
      </is>
    </nc>
  </rcc>
  <rcc rId="2126" sId="1" numFmtId="4">
    <oc r="E68">
      <v>2126</v>
    </oc>
    <nc r="E68">
      <v>35</v>
    </nc>
  </rcc>
  <rcc rId="2127" sId="1" numFmtId="4">
    <oc r="F68">
      <v>58</v>
    </oc>
    <nc r="F68">
      <v>3</v>
    </nc>
  </rcc>
  <rcc rId="2128" sId="1" numFmtId="4">
    <oc r="G68">
      <v>596</v>
    </oc>
    <nc r="G68">
      <v>35</v>
    </nc>
  </rcc>
  <rcc rId="2129" sId="1">
    <nc r="D67" t="inlineStr">
      <is>
        <t>1+</t>
      </is>
    </nc>
  </rcc>
  <rcc rId="2130" sId="1">
    <nc r="E67" t="inlineStr">
      <is>
        <t>10+</t>
      </is>
    </nc>
  </rcc>
  <rcc rId="2131" sId="1">
    <nc r="F67" t="inlineStr">
      <is>
        <t>1+</t>
      </is>
    </nc>
  </rcc>
  <rcc rId="2132" sId="1">
    <nc r="G67" t="inlineStr">
      <is>
        <t>10+</t>
      </is>
    </nc>
  </rcc>
  <rcc rId="2133" sId="1">
    <oc r="D118">
      <v>14</v>
    </oc>
    <nc r="D118" t="inlineStr">
      <is>
        <t>1+</t>
      </is>
    </nc>
  </rcc>
  <rcc rId="2134" sId="1">
    <oc r="E118">
      <v>513</v>
    </oc>
    <nc r="E118" t="inlineStr">
      <is>
        <t>360+</t>
      </is>
    </nc>
  </rcc>
  <rcc rId="2135" sId="1">
    <oc r="F118">
      <v>11</v>
    </oc>
    <nc r="F118" t="inlineStr">
      <is>
        <t>1+</t>
      </is>
    </nc>
  </rcc>
  <rcc rId="2136" sId="1">
    <oc r="G118">
      <v>133</v>
    </oc>
    <nc r="G118" t="inlineStr">
      <is>
        <t>360+</t>
      </is>
    </nc>
  </rcc>
  <rcc rId="2137" sId="1" numFmtId="4">
    <oc r="D108">
      <v>20</v>
    </oc>
    <nc r="D108">
      <v>1</v>
    </nc>
  </rcc>
  <rcc rId="2138" sId="1" numFmtId="4">
    <oc r="E108">
      <v>299.5</v>
    </oc>
    <nc r="E108">
      <v>5</v>
    </nc>
  </rcc>
  <rcc rId="2139" sId="1" numFmtId="4">
    <oc r="F108">
      <v>14</v>
    </oc>
    <nc r="F108">
      <v>1</v>
    </nc>
  </rcc>
  <rcc rId="2140" sId="1" numFmtId="4">
    <oc r="G108">
      <v>236</v>
    </oc>
    <nc r="G108">
      <v>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2374" sId="1" numFmtId="4">
    <nc r="D127">
      <v>1</v>
    </nc>
  </rcc>
  <rcc rId="2375" sId="1">
    <nc r="E127">
      <f>5</f>
    </nc>
  </rcc>
  <rfmt sheetId="1" sqref="G250" start="0" length="0">
    <dxf>
      <numFmt numFmtId="4" formatCode="#,##0.0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c rId="5525" sId="4" numFmtId="4">
    <oc r="D118">
      <v>2</v>
    </oc>
    <nc r="D118">
      <v>1</v>
    </nc>
  </rcc>
  <rcc rId="5526" sId="4" numFmtId="4">
    <oc r="E118">
      <f>5+15</f>
    </oc>
    <nc r="E118">
      <v>5</v>
    </nc>
  </rcc>
  <rcc rId="5527" sId="4" numFmtId="4">
    <oc r="F118">
      <v>2</v>
    </oc>
    <nc r="F118">
      <v>1</v>
    </nc>
  </rcc>
  <rcc rId="5528" sId="4" numFmtId="4">
    <oc r="G118">
      <f>5+15</f>
    </oc>
    <nc r="G118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c rId="5721" sId="4">
    <nc r="D255">
      <v>19</v>
    </nc>
  </rcc>
  <rcc rId="5722" sId="4">
    <nc r="E255">
      <v>1817</v>
    </nc>
  </rcc>
  <rcc rId="5723" sId="4">
    <nc r="F255">
      <v>14</v>
    </nc>
  </rcc>
  <rcc rId="5724" sId="4">
    <nc r="G255">
      <v>1690</v>
    </nc>
  </rcc>
  <rcc rId="5725" sId="4" odxf="1" dxf="1">
    <nc r="D257">
      <f>D248+D255</f>
    </nc>
    <odxf>
      <numFmt numFmtId="0" formatCode="General"/>
    </odxf>
    <ndxf>
      <numFmt numFmtId="3" formatCode="#,##0"/>
    </ndxf>
  </rcc>
  <rcc rId="5726" sId="4" odxf="1" dxf="1">
    <nc r="E257">
      <f>E248+E255</f>
    </nc>
    <odxf>
      <numFmt numFmtId="0" formatCode="General"/>
    </odxf>
    <ndxf>
      <numFmt numFmtId="3" formatCode="#,##0"/>
    </ndxf>
  </rcc>
  <rcc rId="5727" sId="4" odxf="1" dxf="1">
    <nc r="F257">
      <f>F248+F255</f>
    </nc>
    <odxf>
      <numFmt numFmtId="0" formatCode="General"/>
    </odxf>
    <ndxf>
      <numFmt numFmtId="3" formatCode="#,##0"/>
    </ndxf>
  </rcc>
  <rcc rId="5728" sId="4" odxf="1" dxf="1">
    <nc r="G257">
      <f>G248+G255</f>
    </nc>
    <odxf>
      <numFmt numFmtId="0" formatCode="General"/>
    </odxf>
    <ndxf>
      <numFmt numFmtId="3" formatCode="#,##0"/>
    </ndxf>
  </rcc>
  <rcc rId="5729" sId="4" numFmtId="4">
    <oc r="D33">
      <v>1</v>
    </oc>
    <nc r="D33"/>
  </rcc>
  <rcc rId="5730" sId="4" numFmtId="4">
    <oc r="E33">
      <v>60</v>
    </oc>
    <nc r="E33"/>
  </rcc>
  <rcc rId="5731" sId="4" numFmtId="4">
    <oc r="F33">
      <v>1</v>
    </oc>
    <nc r="F33"/>
  </rcc>
  <rcc rId="5732" sId="4" numFmtId="4">
    <oc r="G33">
      <v>60</v>
    </oc>
    <nc r="G33"/>
  </rcc>
  <rcc rId="5733" sId="3" odxf="1" dxf="1" numFmtId="4">
    <oc r="D50">
      <v>1</v>
    </oc>
    <nc r="D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4" sId="3" odxf="1" dxf="1" numFmtId="4">
    <oc r="E50">
      <v>162</v>
    </oc>
    <nc r="E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5" sId="3" odxf="1" dxf="1" numFmtId="4">
    <oc r="F50">
      <v>1</v>
    </oc>
    <nc r="F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6" sId="3" odxf="1" dxf="1" numFmtId="4">
    <oc r="G50">
      <v>162</v>
    </oc>
    <nc r="G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D50:G50">
    <dxf>
      <fill>
        <patternFill patternType="solid">
          <bgColor rgb="FFFFFF00"/>
        </patternFill>
      </fill>
    </dxf>
  </rfmt>
  <rcc rId="5737" sId="1" numFmtId="4">
    <nc r="D146">
      <v>1</v>
    </nc>
  </rcc>
  <rcc rId="5738" sId="1">
    <nc r="E146">
      <f>14</f>
    </nc>
  </rcc>
  <rcc rId="5739" sId="4" numFmtId="4">
    <nc r="D146">
      <v>1</v>
    </nc>
  </rcc>
  <rcc rId="5740" sId="4">
    <nc r="E146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7077" sId="4">
    <oc r="L29">
      <f>#REF!+L23+L24+L25+L26+L27+L28</f>
    </oc>
    <nc r="L29"/>
  </rcc>
  <rcc rId="7078" sId="4">
    <oc r="M29">
      <f>#REF!+M23+M24+M25+M26+M27+M28</f>
    </oc>
    <nc r="M29"/>
  </rcc>
  <rcc rId="7079" sId="4">
    <oc r="N29">
      <f>#REF!+N23+N24+N25+N26+N27+N28</f>
    </oc>
    <nc r="N29"/>
  </rcc>
  <rcc rId="7080" sId="4">
    <oc r="O29">
      <f>#REF!+O23+O24+O25+O26+O27+O28</f>
    </oc>
    <nc r="O29"/>
  </rcc>
  <rcc rId="7081" sId="4">
    <oc r="P29">
      <f>#REF!+P23+P24+P25+P26+P27+P28</f>
    </oc>
    <nc r="P29"/>
  </rcc>
  <rcc rId="7082" sId="4">
    <oc r="Q29">
      <f>#REF!+Q23+Q24+Q25+Q26+Q27+Q28</f>
    </oc>
    <nc r="Q29"/>
  </rcc>
  <rcc rId="7083" sId="3">
    <oc r="L29">
      <f>#REF!+L23+L24+L25+L26+L27+L28</f>
    </oc>
    <nc r="L29"/>
  </rcc>
  <rcc rId="7084" sId="3">
    <oc r="M29">
      <f>#REF!+M23+M24+M25+M26+M27+M28</f>
    </oc>
    <nc r="M29"/>
  </rcc>
  <rcc rId="7085" sId="3">
    <oc r="N29">
      <f>#REF!+N23+N24+N25+N26+N27+N28</f>
    </oc>
    <nc r="N29"/>
  </rcc>
  <rcc rId="7086" sId="3">
    <oc r="O29">
      <f>#REF!+O23+O24+O25+O26+O27+O28</f>
    </oc>
    <nc r="O29"/>
  </rcc>
  <rcc rId="7087" sId="3">
    <oc r="P29">
      <f>#REF!+P23+P24+P25+P26+P27+P28</f>
    </oc>
    <nc r="P29"/>
  </rcc>
  <rcc rId="7088" sId="3">
    <oc r="Q29">
      <f>#REF!+Q23+Q24+Q25+Q26+Q27+Q28</f>
    </oc>
    <nc r="Q29"/>
  </rcc>
  <rcc rId="7089" sId="1" odxf="1" s="1" dxf="1">
    <nc r="H23">
      <f>'январь 2014г. по 6-10'!H23+'январь 2014г. по 0,4'!H23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0" sId="1" odxf="1" s="1" dxf="1">
    <nc r="I23">
      <f>'январь 2014г. по 6-10'!I23+'январь 2014г. по 0,4'!I23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1" sId="1">
    <nc r="J23">
      <f>'январь 2014г. по 6-10'!J23+'январь 2014г. по 0,4'!J23</f>
    </nc>
  </rcc>
  <rcc rId="7092" sId="1">
    <nc r="K23">
      <f>'январь 2014г. по 6-10'!K23+'январь 2014г. по 0,4'!K23</f>
    </nc>
  </rcc>
  <rcc rId="7093" sId="1" odxf="1" s="1" dxf="1">
    <nc r="H24">
      <f>'январь 2014г. по 6-10'!H24+'январь 2014г. по 0,4'!H24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4" sId="1" odxf="1" s="1" dxf="1">
    <nc r="I24">
      <f>'январь 2014г. по 6-10'!I24+'январь 2014г. по 0,4'!I24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5" sId="1">
    <nc r="J24">
      <f>'январь 2014г. по 6-10'!J24+'январь 2014г. по 0,4'!J24</f>
    </nc>
  </rcc>
  <rcc rId="7096" sId="1">
    <nc r="K24">
      <f>'январь 2014г. по 6-10'!K24+'январь 2014г. по 0,4'!K24</f>
    </nc>
  </rcc>
  <rcc rId="7097" sId="1" odxf="1" s="1" dxf="1">
    <nc r="H25">
      <f>'январь 2014г. по 6-10'!H25+'январь 2014г. по 0,4'!H25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8" sId="1" odxf="1" s="1" dxf="1">
    <nc r="I25">
      <f>'январь 2014г. по 6-10'!I25+'январь 2014г. по 0,4'!I25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9" sId="1">
    <nc r="J25">
      <f>'январь 2014г. по 6-10'!J25+'январь 2014г. по 0,4'!J25</f>
    </nc>
  </rcc>
  <rcc rId="7100" sId="1">
    <nc r="K25">
      <f>'январь 2014г. по 6-10'!K25+'январь 2014г. по 0,4'!K25</f>
    </nc>
  </rcc>
  <rcc rId="7101" sId="1" odxf="1" s="1" dxf="1">
    <nc r="H26">
      <f>'январь 2014г. по 6-10'!H26+'январь 2014г. по 0,4'!H26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2" sId="1" odxf="1" s="1" dxf="1">
    <nc r="I26">
      <f>'январь 2014г. по 6-10'!I26+'январь 2014г. по 0,4'!I26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3" sId="1">
    <nc r="J26">
      <f>'январь 2014г. по 6-10'!J26+'январь 2014г. по 0,4'!J26</f>
    </nc>
  </rcc>
  <rcc rId="7104" sId="1">
    <nc r="K26">
      <f>'январь 2014г. по 6-10'!K26+'январь 2014г. по 0,4'!K26</f>
    </nc>
  </rcc>
  <rcc rId="7105" sId="1" odxf="1" s="1" dxf="1">
    <nc r="H27">
      <f>'январь 2014г. по 6-10'!H27+'январь 2014г. по 0,4'!H27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6" sId="1" odxf="1" s="1" dxf="1">
    <nc r="I27">
      <f>'январь 2014г. по 6-10'!I27+'январь 2014г. по 0,4'!I27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7" sId="1">
    <nc r="J27">
      <f>'январь 2014г. по 6-10'!J27+'январь 2014г. по 0,4'!J27</f>
    </nc>
  </rcc>
  <rcc rId="7108" sId="1">
    <nc r="K27">
      <f>'январь 2014г. по 6-10'!K27+'январь 2014г. по 0,4'!K27</f>
    </nc>
  </rcc>
  <rcc rId="7109" sId="1" odxf="1" s="1" dxf="1">
    <nc r="H28">
      <f>'январь 2014г. по 6-10'!H28+'январь 2014г. по 0,4'!H28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0" sId="1" odxf="1" s="1" dxf="1">
    <nc r="I28">
      <f>'январь 2014г. по 6-10'!I28+'январь 2014г. по 0,4'!I28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1" sId="1">
    <nc r="J28">
      <f>'январь 2014г. по 6-10'!J28+'январь 2014г. по 0,4'!J28</f>
    </nc>
  </rcc>
  <rcc rId="7112" sId="1">
    <nc r="K28">
      <f>'январь 2014г. по 6-10'!K28+'январь 2014г. по 0,4'!K28</f>
    </nc>
  </rcc>
  <rcc rId="7113" sId="1" odxf="1" dxf="1">
    <nc r="H29">
      <f>'январь 2014г. по 6-10'!H29+'январь 2014г. по 0,4'!H29</f>
    </nc>
    <odxf>
      <numFmt numFmtId="0" formatCode="General"/>
    </odxf>
    <ndxf>
      <numFmt numFmtId="2" formatCode="0.00"/>
    </ndxf>
  </rcc>
  <rcc rId="7114" sId="1" odxf="1" dxf="1">
    <nc r="I29">
      <f>'январь 2014г. по 6-10'!I29+'январь 2014г. по 0,4'!I29</f>
    </nc>
    <odxf>
      <numFmt numFmtId="0" formatCode="General"/>
    </odxf>
    <ndxf>
      <numFmt numFmtId="2" formatCode="0.00"/>
    </ndxf>
  </rcc>
  <rcc rId="7115" sId="1" odxf="1" dxf="1">
    <nc r="J29">
      <f>'январь 2014г. по 6-10'!J29+'январь 2014г. по 0,4'!J29</f>
    </nc>
    <odxf>
      <numFmt numFmtId="0" formatCode="General"/>
    </odxf>
    <ndxf>
      <numFmt numFmtId="2" formatCode="0.00"/>
    </ndxf>
  </rcc>
  <rcc rId="7116" sId="1" odxf="1" dxf="1">
    <nc r="K29">
      <f>'январь 2014г. по 6-10'!K29+'январь 2014г. по 0,4'!K29</f>
    </nc>
    <odxf>
      <numFmt numFmtId="0" formatCode="General"/>
    </odxf>
    <ndxf>
      <numFmt numFmtId="2" formatCode="0.00"/>
    </ndxf>
  </rcc>
  <rcc rId="7117" sId="1" odxf="1" s="1" dxf="1">
    <nc r="H30">
      <f>'январь 2014г. по 6-10'!H30+'январь 2014г. по 0,4'!H30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8" sId="1" odxf="1" s="1" dxf="1">
    <nc r="I30">
      <f>'январь 2014г. по 6-10'!I30+'январь 2014г. по 0,4'!I30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9" sId="1">
    <nc r="J30">
      <f>'январь 2014г. по 6-10'!J30+'январь 2014г. по 0,4'!J30</f>
    </nc>
  </rcc>
  <rcc rId="7120" sId="1">
    <nc r="K30">
      <f>'январь 2014г. по 6-10'!K30+'январь 2014г. по 0,4'!K30</f>
    </nc>
  </rcc>
  <rcc rId="7121" sId="1" odxf="1" s="1" dxf="1">
    <nc r="H31">
      <f>'январь 2014г. по 6-10'!H31+'январь 2014г. по 0,4'!H31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2" sId="1" odxf="1" s="1" dxf="1">
    <nc r="I31">
      <f>'январь 2014г. по 6-10'!I31+'январь 2014г. по 0,4'!I31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3" sId="1">
    <nc r="J31">
      <f>'январь 2014г. по 6-10'!J31+'январь 2014г. по 0,4'!J31</f>
    </nc>
  </rcc>
  <rcc rId="7124" sId="1">
    <nc r="K31">
      <f>'январь 2014г. по 6-10'!K31+'январь 2014г. по 0,4'!K31</f>
    </nc>
  </rcc>
  <rcc rId="7125" sId="1" odxf="1" s="1" dxf="1">
    <nc r="H32">
      <f>'январь 2014г. по 6-10'!H32+'январь 2014г. по 0,4'!H32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6" sId="1" odxf="1" s="1" dxf="1">
    <nc r="I32">
      <f>'январь 2014г. по 6-10'!I32+'январь 2014г. по 0,4'!I32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7" sId="1">
    <nc r="J32">
      <f>'январь 2014г. по 6-10'!J32+'январь 2014г. по 0,4'!J32</f>
    </nc>
  </rcc>
  <rcc rId="7128" sId="1">
    <nc r="K32">
      <f>'январь 2014г. по 6-10'!K32+'январь 2014г. по 0,4'!K32</f>
    </nc>
  </rcc>
  <rcc rId="7129" sId="1" odxf="1" s="1" dxf="1">
    <nc r="H33">
      <f>'январь 2014г. по 6-10'!H33+'январь 2014г. по 0,4'!H33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0" sId="1" odxf="1" s="1" dxf="1">
    <nc r="I33">
      <f>'январь 2014г. по 6-10'!I33+'январь 2014г. по 0,4'!I33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1" sId="1">
    <nc r="J33">
      <f>'январь 2014г. по 6-10'!J33+'январь 2014г. по 0,4'!J33</f>
    </nc>
  </rcc>
  <rcc rId="7132" sId="1">
    <nc r="K33">
      <f>'январь 2014г. по 6-10'!K33+'январь 2014г. по 0,4'!K33</f>
    </nc>
  </rcc>
  <rcc rId="7133" sId="1" odxf="1" s="1" dxf="1">
    <nc r="H34">
      <f>'январь 2014г. по 6-10'!H34+'январь 2014г. по 0,4'!H34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4" sId="1" odxf="1" s="1" dxf="1">
    <nc r="I34">
      <f>'январь 2014г. по 6-10'!I34+'январь 2014г. по 0,4'!I34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5" sId="1">
    <nc r="J34">
      <f>'январь 2014г. по 6-10'!J34+'январь 2014г. по 0,4'!J34</f>
    </nc>
  </rcc>
  <rcc rId="7136" sId="1">
    <nc r="K34">
      <f>'январь 2014г. по 6-10'!K34+'январь 2014г. по 0,4'!K34</f>
    </nc>
  </rcc>
  <rcc rId="7137" sId="1" odxf="1" s="1" dxf="1">
    <nc r="H35">
      <f>'январь 2014г. по 6-10'!H35+'январь 2014г. по 0,4'!H35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8" sId="1" odxf="1" s="1" dxf="1">
    <nc r="I35">
      <f>'январь 2014г. по 6-10'!I35+'январь 2014г. по 0,4'!I35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9" sId="1">
    <nc r="J35">
      <f>'январь 2014г. по 6-10'!J35+'январь 2014г. по 0,4'!J35</f>
    </nc>
  </rcc>
  <rcc rId="7140" sId="1">
    <nc r="K35">
      <f>'январь 2014г. по 6-10'!K35+'январь 2014г. по 0,4'!K35</f>
    </nc>
  </rcc>
  <rcc rId="7141" sId="1" odxf="1" dxf="1">
    <nc r="H36">
      <f>'январь 2014г. по 6-10'!H36+'январь 2014г. по 0,4'!H36</f>
    </nc>
    <odxf>
      <numFmt numFmtId="0" formatCode="General"/>
    </odxf>
    <ndxf>
      <numFmt numFmtId="2" formatCode="0.00"/>
    </ndxf>
  </rcc>
  <rcc rId="7142" sId="1" odxf="1" dxf="1">
    <nc r="I36">
      <f>'январь 2014г. по 6-10'!I36+'январь 2014г. по 0,4'!I36</f>
    </nc>
    <odxf>
      <numFmt numFmtId="0" formatCode="General"/>
    </odxf>
    <ndxf>
      <numFmt numFmtId="2" formatCode="0.00"/>
    </ndxf>
  </rcc>
  <rcc rId="7143" sId="1" odxf="1" dxf="1">
    <nc r="J36">
      <f>'январь 2014г. по 6-10'!J36+'январь 2014г. по 0,4'!J36</f>
    </nc>
    <odxf>
      <numFmt numFmtId="0" formatCode="General"/>
    </odxf>
    <ndxf>
      <numFmt numFmtId="2" formatCode="0.00"/>
    </ndxf>
  </rcc>
  <rcc rId="7144" sId="1" odxf="1" dxf="1">
    <nc r="K36">
      <f>'январь 2014г. по 6-10'!K36+'январь 2014г. по 0,4'!K36</f>
    </nc>
    <odxf>
      <numFmt numFmtId="0" formatCode="General"/>
    </odxf>
    <ndxf>
      <numFmt numFmtId="2" formatCode="0.00"/>
    </ndxf>
  </rcc>
  <rcc rId="7145" sId="1" odxf="1" s="1" dxf="1">
    <nc r="H37">
      <f>'январь 2014г. по 6-10'!H37+'январь 2014г. по 0,4'!H37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6" sId="1" odxf="1" s="1" dxf="1">
    <nc r="I37">
      <f>'январь 2014г. по 6-10'!I37+'январь 2014г. по 0,4'!I37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7" sId="1">
    <nc r="J37">
      <f>'январь 2014г. по 6-10'!J37+'январь 2014г. по 0,4'!J37</f>
    </nc>
  </rcc>
  <rcc rId="7148" sId="1">
    <nc r="K37">
      <f>'январь 2014г. по 6-10'!K37+'январь 2014г. по 0,4'!K37</f>
    </nc>
  </rcc>
  <rcc rId="7149" sId="1" odxf="1" s="1" dxf="1">
    <nc r="H38">
      <f>'январь 2014г. по 6-10'!H38+'январь 2014г. по 0,4'!H38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0" sId="1" odxf="1" s="1" dxf="1">
    <nc r="I38">
      <f>'январь 2014г. по 6-10'!I38+'январь 2014г. по 0,4'!I38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1" sId="1">
    <nc r="J38">
      <f>'январь 2014г. по 6-10'!J38+'январь 2014г. по 0,4'!J38</f>
    </nc>
  </rcc>
  <rcc rId="7152" sId="1">
    <nc r="K38">
      <f>'январь 2014г. по 6-10'!K38+'январь 2014г. по 0,4'!K38</f>
    </nc>
  </rcc>
  <rcc rId="7153" sId="1" odxf="1" s="1" dxf="1">
    <nc r="H39">
      <f>'январь 2014г. по 6-10'!H39+'январь 2014г. по 0,4'!H39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4" sId="1" odxf="1" s="1" dxf="1">
    <nc r="I39">
      <f>'январь 2014г. по 6-10'!I39+'январь 2014г. по 0,4'!I39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5" sId="1">
    <nc r="J39">
      <f>'январь 2014г. по 6-10'!J39+'январь 2014г. по 0,4'!J39</f>
    </nc>
  </rcc>
  <rcc rId="7156" sId="1">
    <nc r="K39">
      <f>'январь 2014г. по 6-10'!K39+'январь 2014г. по 0,4'!K39</f>
    </nc>
  </rcc>
  <rcc rId="7157" sId="1" odxf="1" s="1" dxf="1">
    <nc r="H40">
      <f>'январь 2014г. по 6-10'!H40+'январь 2014г. по 0,4'!H40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8" sId="1" odxf="1" s="1" dxf="1">
    <nc r="I40">
      <f>'январь 2014г. по 6-10'!I40+'январь 2014г. по 0,4'!I40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9" sId="1">
    <nc r="J40">
      <f>'январь 2014г. по 6-10'!J40+'январь 2014г. по 0,4'!J40</f>
    </nc>
  </rcc>
  <rcc rId="7160" sId="1">
    <nc r="K40">
      <f>'январь 2014г. по 6-10'!K40+'январь 2014г. по 0,4'!K40</f>
    </nc>
  </rcc>
  <rcc rId="7161" sId="1" odxf="1" s="1" dxf="1">
    <nc r="H41">
      <f>'январь 2014г. по 6-10'!H41+'январь 2014г. по 0,4'!H41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2" sId="1" odxf="1" s="1" dxf="1">
    <nc r="I41">
      <f>'январь 2014г. по 6-10'!I41+'январь 2014г. по 0,4'!I41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3" sId="1">
    <nc r="J41">
      <f>'январь 2014г. по 6-10'!J41+'январь 2014г. по 0,4'!J41</f>
    </nc>
  </rcc>
  <rcc rId="7164" sId="1">
    <nc r="K41">
      <f>'январь 2014г. по 6-10'!K41+'январь 2014г. по 0,4'!K41</f>
    </nc>
  </rcc>
  <rcc rId="7165" sId="1" odxf="1" s="1" dxf="1">
    <nc r="H42">
      <f>'январь 2014г. по 6-10'!H42+'январь 2014г. по 0,4'!H42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6" sId="1" odxf="1" s="1" dxf="1">
    <nc r="I42">
      <f>'январь 2014г. по 6-10'!I42+'январь 2014г. по 0,4'!I42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7" sId="1">
    <nc r="J42">
      <f>'январь 2014г. по 6-10'!J42+'январь 2014г. по 0,4'!J42</f>
    </nc>
  </rcc>
  <rcc rId="7168" sId="1">
    <nc r="K42">
      <f>'январь 2014г. по 6-10'!K42+'январь 2014г. по 0,4'!K42</f>
    </nc>
  </rcc>
  <rcc rId="7169" sId="1" odxf="1" s="1" dxf="1">
    <nc r="H43">
      <f>'январь 2014г. по 6-10'!H43+'январь 2014г. по 0,4'!H43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0" sId="1" odxf="1" s="1" dxf="1">
    <nc r="I43">
      <f>'январь 2014г. по 6-10'!I43+'январь 2014г. по 0,4'!I43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1" sId="1">
    <nc r="J43">
      <f>'январь 2014г. по 6-10'!J43+'январь 2014г. по 0,4'!J43</f>
    </nc>
  </rcc>
  <rcc rId="7172" sId="1">
    <nc r="K43">
      <f>'январь 2014г. по 6-10'!K43+'январь 2014г. по 0,4'!K43</f>
    </nc>
  </rcc>
  <rcc rId="7173" sId="1" odxf="1" s="1" dxf="1">
    <nc r="H44">
      <f>'январь 2014г. по 6-10'!H44+'январь 2014г. по 0,4'!H44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4" sId="1" odxf="1" s="1" dxf="1">
    <nc r="I44">
      <f>'январь 2014г. по 6-10'!I44+'январь 2014г. по 0,4'!I44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5" sId="1">
    <nc r="J44">
      <f>'январь 2014г. по 6-10'!J44+'январь 2014г. по 0,4'!J44</f>
    </nc>
  </rcc>
  <rcc rId="7176" sId="1">
    <nc r="K44">
      <f>'январь 2014г. по 6-10'!K44+'январь 2014г. по 0,4'!K44</f>
    </nc>
  </rcc>
  <rcc rId="7177" sId="1" odxf="1" s="1" dxf="1">
    <nc r="H45">
      <f>'январь 2014г. по 6-10'!H45+'январь 2014г. по 0,4'!H45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8" sId="1" odxf="1" s="1" dxf="1">
    <nc r="I45">
      <f>'январь 2014г. по 6-10'!I45+'январь 2014г. по 0,4'!I45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9" sId="1">
    <nc r="J45">
      <f>'январь 2014г. по 6-10'!J45+'январь 2014г. по 0,4'!J45</f>
    </nc>
  </rcc>
  <rcc rId="7180" sId="1">
    <nc r="K45">
      <f>'январь 2014г. по 6-10'!K45+'январь 2014г. по 0,4'!K45</f>
    </nc>
  </rcc>
  <rcc rId="7181" sId="1" odxf="1" s="1" dxf="1">
    <nc r="H46">
      <f>'январь 2014г. по 6-10'!H46+'январь 2014г. по 0,4'!H46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2" sId="1" odxf="1" s="1" dxf="1">
    <nc r="I46">
      <f>'январь 2014г. по 6-10'!I46+'январь 2014г. по 0,4'!I46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3" sId="1">
    <nc r="J46">
      <f>'январь 2014г. по 6-10'!J46+'январь 2014г. по 0,4'!J46</f>
    </nc>
  </rcc>
  <rcc rId="7184" sId="1">
    <nc r="K46">
      <f>'январь 2014г. по 6-10'!K46+'январь 2014г. по 0,4'!K46</f>
    </nc>
  </rcc>
  <rcc rId="7185" sId="1" odxf="1" s="1" dxf="1">
    <nc r="H47">
      <f>'январь 2014г. по 6-10'!H47+'январь 2014г. по 0,4'!H47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6" sId="1" odxf="1" s="1" dxf="1">
    <nc r="I47">
      <f>'январь 2014г. по 6-10'!I47+'январь 2014г. по 0,4'!I47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7" sId="1">
    <nc r="J47">
      <f>'январь 2014г. по 6-10'!J47+'январь 2014г. по 0,4'!J47</f>
    </nc>
  </rcc>
  <rcc rId="7188" sId="1">
    <nc r="K47">
      <f>'январь 2014г. по 6-10'!K47+'январь 2014г. по 0,4'!K47</f>
    </nc>
  </rcc>
  <rcc rId="7189" sId="1" odxf="1" s="1" dxf="1">
    <nc r="H48">
      <f>'январь 2014г. по 6-10'!H48+'январь 2014г. по 0,4'!H48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0" sId="1" odxf="1" s="1" dxf="1">
    <nc r="I48">
      <f>'январь 2014г. по 6-10'!I48+'январь 2014г. по 0,4'!I48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1" sId="1">
    <nc r="J48">
      <f>'январь 2014г. по 6-10'!J48+'январь 2014г. по 0,4'!J48</f>
    </nc>
  </rcc>
  <rcc rId="7192" sId="1">
    <nc r="K48">
      <f>'январь 2014г. по 6-10'!K48+'январь 2014г. по 0,4'!K48</f>
    </nc>
  </rcc>
  <rcc rId="7193" sId="1" odxf="1" dxf="1">
    <nc r="H49">
      <f>'январь 2014г. по 6-10'!H49+'январь 2014г. по 0,4'!H49</f>
    </nc>
    <odxf>
      <numFmt numFmtId="0" formatCode="General"/>
    </odxf>
    <ndxf>
      <numFmt numFmtId="2" formatCode="0.00"/>
    </ndxf>
  </rcc>
  <rcc rId="7194" sId="1" odxf="1" dxf="1">
    <nc r="I49">
      <f>'январь 2014г. по 6-10'!I49+'январь 2014г. по 0,4'!I49</f>
    </nc>
    <odxf>
      <numFmt numFmtId="0" formatCode="General"/>
    </odxf>
    <ndxf>
      <numFmt numFmtId="2" formatCode="0.00"/>
    </ndxf>
  </rcc>
  <rcc rId="7195" sId="1" odxf="1" dxf="1">
    <nc r="J49">
      <f>'январь 2014г. по 6-10'!J49+'январь 2014г. по 0,4'!J49</f>
    </nc>
    <odxf>
      <numFmt numFmtId="0" formatCode="General"/>
    </odxf>
    <ndxf>
      <numFmt numFmtId="2" formatCode="0.00"/>
    </ndxf>
  </rcc>
  <rcc rId="7196" sId="1" odxf="1" dxf="1">
    <nc r="K49">
      <f>'январь 2014г. по 6-10'!K49+'январь 2014г. по 0,4'!K49</f>
    </nc>
    <odxf>
      <numFmt numFmtId="0" formatCode="General"/>
    </odxf>
    <ndxf>
      <numFmt numFmtId="2" formatCode="0.00"/>
    </ndxf>
  </rcc>
  <rcc rId="7197" sId="1" odxf="1" s="1" dxf="1">
    <nc r="H50">
      <f>'январь 2014г. по 6-10'!H50+'январь 2014г. по 0,4'!H50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8" sId="1" odxf="1" s="1" dxf="1">
    <nc r="I50">
      <f>'январь 2014г. по 6-10'!I50+'январь 2014г. по 0,4'!I50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9" sId="1">
    <nc r="J50">
      <f>'январь 2014г. по 6-10'!J50+'январь 2014г. по 0,4'!J50</f>
    </nc>
  </rcc>
  <rcc rId="7200" sId="1">
    <nc r="K50">
      <f>'январь 2014г. по 6-10'!K50+'январь 2014г. по 0,4'!K50</f>
    </nc>
  </rcc>
  <rcc rId="7201" sId="1" odxf="1" s="1" dxf="1">
    <nc r="H51">
      <f>'январь 2014г. по 6-10'!H51+'январь 2014г. по 0,4'!H51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2" sId="1" odxf="1" s="1" dxf="1">
    <nc r="I51">
      <f>'январь 2014г. по 6-10'!I51+'январь 2014г. по 0,4'!I51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3" sId="1">
    <nc r="J51">
      <f>'январь 2014г. по 6-10'!J51+'январь 2014г. по 0,4'!J51</f>
    </nc>
  </rcc>
  <rcc rId="7204" sId="1">
    <nc r="K51">
      <f>'январь 2014г. по 6-10'!K51+'январь 2014г. по 0,4'!K51</f>
    </nc>
  </rcc>
  <rcc rId="7205" sId="1" odxf="1" s="1" dxf="1">
    <nc r="H52">
      <f>'январь 2014г. по 6-10'!H52+'январь 2014г. по 0,4'!H52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6" sId="1" odxf="1" s="1" dxf="1">
    <nc r="I52">
      <f>'январь 2014г. по 6-10'!I52+'январь 2014г. по 0,4'!I52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7" sId="1">
    <nc r="J52">
      <f>'январь 2014г. по 6-10'!J52+'январь 2014г. по 0,4'!J52</f>
    </nc>
  </rcc>
  <rcc rId="7208" sId="1">
    <nc r="K52">
      <f>'январь 2014г. по 6-10'!K52+'январь 2014г. по 0,4'!K52</f>
    </nc>
  </rcc>
  <rcc rId="7209" sId="1" odxf="1" s="1" dxf="1">
    <nc r="H53">
      <f>'январь 2014г. по 6-10'!H53+'январь 2014г. по 0,4'!H53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0" sId="1" odxf="1" s="1" dxf="1">
    <nc r="I53">
      <f>'январь 2014г. по 6-10'!I53+'январь 2014г. по 0,4'!I53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1" sId="1">
    <nc r="J53">
      <f>'январь 2014г. по 6-10'!J53+'январь 2014г. по 0,4'!J53</f>
    </nc>
  </rcc>
  <rcc rId="7212" sId="1">
    <nc r="K53">
      <f>'январь 2014г. по 6-10'!K53+'январь 2014г. по 0,4'!K53</f>
    </nc>
  </rcc>
  <rcc rId="7213" sId="1" odxf="1" s="1" dxf="1">
    <nc r="H54">
      <f>'январь 2014г. по 6-10'!H54+'январь 2014г. по 0,4'!H54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4" sId="1" odxf="1" s="1" dxf="1">
    <nc r="I54">
      <f>'январь 2014г. по 6-10'!I54+'январь 2014г. по 0,4'!I54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5" sId="1">
    <nc r="J54">
      <f>'январь 2014г. по 6-10'!J54+'январь 2014г. по 0,4'!J54</f>
    </nc>
  </rcc>
  <rcc rId="7216" sId="1">
    <nc r="K54">
      <f>'январь 2014г. по 6-10'!K54+'январь 2014г. по 0,4'!K54</f>
    </nc>
  </rcc>
  <rcc rId="7217" sId="1" odxf="1" s="1" dxf="1">
    <nc r="H55">
      <f>'январь 2014г. по 6-10'!H55+'январь 2014г. по 0,4'!H55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8" sId="1" odxf="1" s="1" dxf="1">
    <nc r="I55">
      <f>'январь 2014г. по 6-10'!I55+'январь 2014г. по 0,4'!I55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9" sId="1">
    <nc r="J55">
      <f>'январь 2014г. по 6-10'!J55+'январь 2014г. по 0,4'!J55</f>
    </nc>
  </rcc>
  <rcc rId="7220" sId="1">
    <nc r="K55">
      <f>'январь 2014г. по 6-10'!K55+'январь 2014г. по 0,4'!K55</f>
    </nc>
  </rcc>
  <rcc rId="7221" sId="1" odxf="1" s="1" dxf="1">
    <nc r="H56">
      <f>'январь 2014г. по 6-10'!H56+'январь 2014г. по 0,4'!H56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2" sId="1" odxf="1" s="1" dxf="1">
    <nc r="I56">
      <f>'январь 2014г. по 6-10'!I56+'январь 2014г. по 0,4'!I56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3" sId="1">
    <nc r="J56">
      <f>'январь 2014г. по 6-10'!J56+'январь 2014г. по 0,4'!J56</f>
    </nc>
  </rcc>
  <rcc rId="7224" sId="1">
    <nc r="K56">
      <f>'январь 2014г. по 6-10'!K56+'январь 2014г. по 0,4'!K56</f>
    </nc>
  </rcc>
  <rcc rId="7225" sId="1" odxf="1" s="1" dxf="1">
    <nc r="H57">
      <f>'январь 2014г. по 6-10'!H57+'январь 2014г. по 0,4'!H57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6" sId="1" odxf="1" s="1" dxf="1">
    <nc r="I57">
      <f>'январь 2014г. по 6-10'!I57+'январь 2014г. по 0,4'!I57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7" sId="1">
    <nc r="J57">
      <f>'январь 2014г. по 6-10'!J57+'январь 2014г. по 0,4'!J57</f>
    </nc>
  </rcc>
  <rcc rId="7228" sId="1">
    <nc r="K57">
      <f>'январь 2014г. по 6-10'!K57+'январь 2014г. по 0,4'!K57</f>
    </nc>
  </rcc>
  <rcc rId="7229" sId="1" odxf="1" s="1" dxf="1">
    <nc r="H58">
      <f>'январь 2014г. по 6-10'!H58+'январь 2014г. по 0,4'!H58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0" sId="1" odxf="1" s="1" dxf="1">
    <nc r="I58">
      <f>'январь 2014г. по 6-10'!I58+'январь 2014г. по 0,4'!I58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1" sId="1">
    <nc r="J58">
      <f>'январь 2014г. по 6-10'!J58+'январь 2014г. по 0,4'!J58</f>
    </nc>
  </rcc>
  <rcc rId="7232" sId="1">
    <nc r="K58">
      <f>'январь 2014г. по 6-10'!K58+'январь 2014г. по 0,4'!K58</f>
    </nc>
  </rcc>
  <rcc rId="7233" sId="1" odxf="1" dxf="1">
    <nc r="H59">
      <f>'январь 2014г. по 6-10'!H59+'январь 2014г. по 0,4'!H59</f>
    </nc>
    <odxf>
      <numFmt numFmtId="0" formatCode="General"/>
    </odxf>
    <ndxf>
      <numFmt numFmtId="2" formatCode="0.00"/>
    </ndxf>
  </rcc>
  <rcc rId="7234" sId="1" odxf="1" dxf="1">
    <nc r="I59">
      <f>'январь 2014г. по 6-10'!I59+'январь 2014г. по 0,4'!I59</f>
    </nc>
    <odxf>
      <numFmt numFmtId="0" formatCode="General"/>
    </odxf>
    <ndxf>
      <numFmt numFmtId="2" formatCode="0.00"/>
    </ndxf>
  </rcc>
  <rcc rId="7235" sId="1" odxf="1" dxf="1">
    <nc r="J59">
      <f>'январь 2014г. по 6-10'!J59+'январь 2014г. по 0,4'!J59</f>
    </nc>
    <odxf>
      <numFmt numFmtId="0" formatCode="General"/>
    </odxf>
    <ndxf>
      <numFmt numFmtId="2" formatCode="0.00"/>
    </ndxf>
  </rcc>
  <rcc rId="7236" sId="1" odxf="1" dxf="1">
    <nc r="K59">
      <f>'январь 2014г. по 6-10'!K59+'январь 2014г. по 0,4'!K59</f>
    </nc>
    <odxf>
      <numFmt numFmtId="0" formatCode="General"/>
    </odxf>
    <ndxf>
      <numFmt numFmtId="2" formatCode="0.00"/>
    </ndxf>
  </rcc>
  <rcc rId="7237" sId="1" odxf="1" s="1" dxf="1">
    <nc r="H60">
      <f>'январь 2014г. по 6-10'!H60+'январь 2014г. по 0,4'!H60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8" sId="1" odxf="1" s="1" dxf="1">
    <nc r="I60">
      <f>'январь 2014г. по 6-10'!I60+'январь 2014г. по 0,4'!I60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9" sId="1">
    <nc r="J60">
      <f>'январь 2014г. по 6-10'!J60+'январь 2014г. по 0,4'!J60</f>
    </nc>
  </rcc>
  <rcc rId="7240" sId="1">
    <nc r="K60">
      <f>'январь 2014г. по 6-10'!K60+'январь 2014г. по 0,4'!K60</f>
    </nc>
  </rcc>
  <rcc rId="7241" sId="1" odxf="1" s="1" dxf="1">
    <nc r="H61">
      <f>'январь 2014г. по 6-10'!H61+'январь 2014г. по 0,4'!H61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2" sId="1" odxf="1" s="1" dxf="1">
    <nc r="I61">
      <f>'январь 2014г. по 6-10'!I61+'январь 2014г. по 0,4'!I61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3" sId="1">
    <nc r="J61">
      <f>'январь 2014г. по 6-10'!J61+'январь 2014г. по 0,4'!J61</f>
    </nc>
  </rcc>
  <rcc rId="7244" sId="1">
    <nc r="K61">
      <f>'январь 2014г. по 6-10'!K61+'январь 2014г. по 0,4'!K61</f>
    </nc>
  </rcc>
  <rcc rId="7245" sId="1" odxf="1" s="1" dxf="1">
    <nc r="H62">
      <f>'январь 2014г. по 6-10'!H62+'январь 2014г. по 0,4'!H62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6" sId="1" odxf="1" s="1" dxf="1">
    <nc r="I62">
      <f>'январь 2014г. по 6-10'!I62+'январь 2014г. по 0,4'!I62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7" sId="1">
    <nc r="J62">
      <f>'январь 2014г. по 6-10'!J62+'январь 2014г. по 0,4'!J62</f>
    </nc>
  </rcc>
  <rcc rId="7248" sId="1">
    <nc r="K62">
      <f>'январь 2014г. по 6-10'!K62+'январь 2014г. по 0,4'!K62</f>
    </nc>
  </rcc>
  <rcc rId="7249" sId="1" odxf="1" s="1" dxf="1">
    <nc r="H63">
      <f>'январь 2014г. по 6-10'!H63+'январь 2014г. по 0,4'!H63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0" sId="1" odxf="1" s="1" dxf="1">
    <nc r="I63">
      <f>'январь 2014г. по 6-10'!I63+'январь 2014г. по 0,4'!I63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1" sId="1">
    <nc r="J63">
      <f>'январь 2014г. по 6-10'!J63+'январь 2014г. по 0,4'!J63</f>
    </nc>
  </rcc>
  <rcc rId="7252" sId="1">
    <nc r="K63">
      <f>'январь 2014г. по 6-10'!K63+'январь 2014г. по 0,4'!K63</f>
    </nc>
  </rcc>
  <rcc rId="7253" sId="1" odxf="1" s="1" dxf="1">
    <nc r="H64">
      <f>'январь 2014г. по 6-10'!H64+'январь 2014г. по 0,4'!H64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4" sId="1" odxf="1" s="1" dxf="1">
    <nc r="I64">
      <f>'январь 2014г. по 6-10'!I64+'январь 2014г. по 0,4'!I64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5" sId="1">
    <nc r="J64">
      <f>'январь 2014г. по 6-10'!J64+'январь 2014г. по 0,4'!J64</f>
    </nc>
  </rcc>
  <rcc rId="7256" sId="1">
    <nc r="K64">
      <f>'январь 2014г. по 6-10'!K64+'январь 2014г. по 0,4'!K64</f>
    </nc>
  </rcc>
  <rcc rId="7257" sId="1">
    <oc r="H65">
      <f>SUM(H23:H64)</f>
    </oc>
    <nc r="H65">
      <f>SUM(H23:H64)</f>
    </nc>
  </rcc>
  <rcc rId="7258" sId="1">
    <oc r="I65">
      <f>SUM(I23:I64)</f>
    </oc>
    <nc r="I65">
      <f>SUM(I23:I64)</f>
    </nc>
  </rcc>
  <rfmt sheetId="1" sqref="K65" start="0" length="0">
    <dxf>
      <numFmt numFmtId="2" formatCode="0.00"/>
    </dxf>
  </rfmt>
  <rcc rId="7259" sId="1" odxf="1" s="1" dxf="1">
    <nc r="H67">
      <f>'январь 2014г. по 6-10'!H67+'январь 2014г. по 0,4'!H67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0" sId="1" odxf="1" s="1" dxf="1">
    <nc r="I67">
      <f>'январь 2014г. по 6-10'!I67+'январь 2014г. по 0,4'!I67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1" sId="1">
    <nc r="J67">
      <f>'январь 2014г. по 6-10'!J67+'январь 2014г. по 0,4'!J67</f>
    </nc>
  </rcc>
  <rcc rId="7262" sId="1">
    <nc r="K67">
      <f>'январь 2014г. по 6-10'!K67+'январь 2014г. по 0,4'!K67</f>
    </nc>
  </rcc>
  <rcc rId="7263" sId="1" odxf="1" s="1" dxf="1">
    <nc r="H68">
      <f>'январь 2014г. по 6-10'!H68+'январь 2014г. по 0,4'!H68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4" sId="1" odxf="1" s="1" dxf="1">
    <nc r="I68">
      <f>'январь 2014г. по 6-10'!I68+'январь 2014г. по 0,4'!I68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5" sId="1">
    <nc r="J68">
      <f>'январь 2014г. по 6-10'!J68+'январь 2014г. по 0,4'!J68</f>
    </nc>
  </rcc>
  <rcc rId="7266" sId="1">
    <nc r="K68">
      <f>'январь 2014г. по 6-10'!K68+'январь 2014г. по 0,4'!K68</f>
    </nc>
  </rcc>
  <rcc rId="7267" sId="1" odxf="1" s="1" dxf="1">
    <nc r="H69">
      <f>'январь 2014г. по 6-10'!H69+'январь 2014г. по 0,4'!H69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8" sId="1" odxf="1" s="1" dxf="1">
    <nc r="I69">
      <f>'январь 2014г. по 6-10'!I69+'январь 2014г. по 0,4'!I69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9" sId="1">
    <nc r="J69">
      <f>'январь 2014г. по 6-10'!J69+'январь 2014г. по 0,4'!J69</f>
    </nc>
  </rcc>
  <rcc rId="7270" sId="1">
    <nc r="K69">
      <f>'январь 2014г. по 6-10'!K69+'январь 2014г. по 0,4'!K69</f>
    </nc>
  </rcc>
  <rcc rId="7271" sId="1" odxf="1" s="1" dxf="1">
    <nc r="H70">
      <f>'январь 2014г. по 6-10'!H70+'январь 2014г. по 0,4'!H70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2" sId="1" odxf="1" s="1" dxf="1">
    <nc r="I70">
      <f>'январь 2014г. по 6-10'!I70+'январь 2014г. по 0,4'!I70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3" sId="1">
    <nc r="J70">
      <f>'январь 2014г. по 6-10'!J70+'январь 2014г. по 0,4'!J70</f>
    </nc>
  </rcc>
  <rcc rId="7274" sId="1">
    <nc r="K70">
      <f>'январь 2014г. по 6-10'!K70+'январь 2014г. по 0,4'!K70</f>
    </nc>
  </rcc>
  <rcc rId="7275" sId="1" odxf="1" s="1" dxf="1">
    <nc r="H71">
      <f>'январь 2014г. по 6-10'!H71+'январь 2014г. по 0,4'!H71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6" sId="1" odxf="1" s="1" dxf="1">
    <nc r="I71">
      <f>'январь 2014г. по 6-10'!I71+'январь 2014г. по 0,4'!I71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7" sId="1">
    <nc r="J71">
      <f>'январь 2014г. по 6-10'!J71+'январь 2014г. по 0,4'!J71</f>
    </nc>
  </rcc>
  <rcc rId="7278" sId="1">
    <nc r="K71">
      <f>'январь 2014г. по 6-10'!K71+'январь 2014г. по 0,4'!K71</f>
    </nc>
  </rcc>
  <rcc rId="7279" sId="1" odxf="1" s="1" dxf="1">
    <nc r="H72">
      <f>'январь 2014г. по 6-10'!H72+'январь 2014г. по 0,4'!H72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0" sId="1" odxf="1" s="1" dxf="1">
    <nc r="I72">
      <f>'январь 2014г. по 6-10'!I72+'январь 2014г. по 0,4'!I72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1" sId="1">
    <nc r="J72">
      <f>'январь 2014г. по 6-10'!J72+'январь 2014г. по 0,4'!J72</f>
    </nc>
  </rcc>
  <rcc rId="7282" sId="1">
    <nc r="K72">
      <f>'январь 2014г. по 6-10'!K72+'январь 2014г. по 0,4'!K72</f>
    </nc>
  </rcc>
  <rcc rId="7283" sId="1" odxf="1" s="1" dxf="1">
    <nc r="H73">
      <f>'январь 2014г. по 6-10'!H73+'январь 2014г. по 0,4'!H73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4" sId="1" odxf="1" s="1" dxf="1">
    <nc r="I73">
      <f>'январь 2014г. по 6-10'!I73+'январь 2014г. по 0,4'!I73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5" sId="1">
    <nc r="J73">
      <f>'январь 2014г. по 6-10'!J73+'январь 2014г. по 0,4'!J73</f>
    </nc>
  </rcc>
  <rcc rId="7286" sId="1">
    <nc r="K73">
      <f>'январь 2014г. по 6-10'!K73+'январь 2014г. по 0,4'!K73</f>
    </nc>
  </rcc>
  <rcc rId="7287" sId="1" odxf="1" s="1" dxf="1">
    <nc r="H74">
      <f>'январь 2014г. по 6-10'!H74+'январь 2014г. по 0,4'!H74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8" sId="1" odxf="1" s="1" dxf="1">
    <nc r="I74">
      <f>'январь 2014г. по 6-10'!I74+'январь 2014г. по 0,4'!I74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9" sId="1">
    <nc r="J74">
      <f>'январь 2014г. по 6-10'!J74+'январь 2014г. по 0,4'!J74</f>
    </nc>
  </rcc>
  <rcc rId="7290" sId="1">
    <nc r="K74">
      <f>'январь 2014г. по 6-10'!K74+'январь 2014г. по 0,4'!K74</f>
    </nc>
  </rcc>
  <rcc rId="7291" sId="1" odxf="1" s="1" dxf="1">
    <nc r="H75">
      <f>'январь 2014г. по 6-10'!H75+'январь 2014г. по 0,4'!H75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2" sId="1" odxf="1" s="1" dxf="1">
    <nc r="I75">
      <f>'январь 2014г. по 6-10'!I75+'январь 2014г. по 0,4'!I75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3" sId="1">
    <nc r="J75">
      <f>'январь 2014г. по 6-10'!J75+'январь 2014г. по 0,4'!J75</f>
    </nc>
  </rcc>
  <rcc rId="7294" sId="1">
    <nc r="K75">
      <f>'январь 2014г. по 6-10'!K75+'январь 2014г. по 0,4'!K75</f>
    </nc>
  </rcc>
  <rcc rId="7295" sId="1" odxf="1" s="1" dxf="1">
    <nc r="H76">
      <f>'январь 2014г. по 6-10'!H76+'январь 2014г. по 0,4'!H76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6" sId="1" odxf="1" s="1" dxf="1">
    <nc r="I76">
      <f>'январь 2014г. по 6-10'!I76+'январь 2014г. по 0,4'!I76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7" sId="1">
    <nc r="J76">
      <f>'январь 2014г. по 6-10'!J76+'январь 2014г. по 0,4'!J76</f>
    </nc>
  </rcc>
  <rcc rId="7298" sId="1">
    <nc r="K76">
      <f>'январь 2014г. по 6-10'!K76+'январь 2014г. по 0,4'!K76</f>
    </nc>
  </rcc>
  <rcc rId="7299" sId="1" odxf="1" s="1" dxf="1">
    <nc r="H77">
      <f>'январь 2014г. по 6-10'!H77+'январь 2014г. по 0,4'!H77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0" sId="1" odxf="1" s="1" dxf="1">
    <nc r="I77">
      <f>'январь 2014г. по 6-10'!I77+'январь 2014г. по 0,4'!I77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1" sId="1">
    <nc r="J77">
      <f>'январь 2014г. по 6-10'!J77+'январь 2014г. по 0,4'!J77</f>
    </nc>
  </rcc>
  <rcc rId="7302" sId="1">
    <nc r="K77">
      <f>'январь 2014г. по 6-10'!K77+'январь 2014г. по 0,4'!K77</f>
    </nc>
  </rcc>
  <rcc rId="7303" sId="1" odxf="1" s="1" dxf="1">
    <nc r="H78">
      <f>'январь 2014г. по 6-10'!H78+'январь 2014г. по 0,4'!H78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4" sId="1" odxf="1" s="1" dxf="1">
    <nc r="I78">
      <f>'январь 2014г. по 6-10'!I78+'январь 2014г. по 0,4'!I78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5" sId="1">
    <nc r="J78">
      <f>'январь 2014г. по 6-10'!J78+'январь 2014г. по 0,4'!J78</f>
    </nc>
  </rcc>
  <rcc rId="7306" sId="1">
    <nc r="K78">
      <f>'январь 2014г. по 6-10'!K78+'январь 2014г. по 0,4'!K78</f>
    </nc>
  </rcc>
  <rcc rId="7307" sId="1" odxf="1" s="1" dxf="1">
    <nc r="H79">
      <f>'январь 2014г. по 6-10'!H79+'январь 2014г. по 0,4'!H79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8" sId="1" odxf="1" s="1" dxf="1">
    <nc r="I79">
      <f>'январь 2014г. по 6-10'!I79+'январь 2014г. по 0,4'!I79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9" sId="1">
    <nc r="J79">
      <f>'январь 2014г. по 6-10'!J79+'январь 2014г. по 0,4'!J79</f>
    </nc>
  </rcc>
  <rcc rId="7310" sId="1">
    <nc r="K79">
      <f>'январь 2014г. по 6-10'!K79+'январь 2014г. по 0,4'!K79</f>
    </nc>
  </rcc>
  <rcc rId="7311" sId="1" odxf="1" s="1" dxf="1">
    <nc r="H80">
      <f>'январь 2014г. по 6-10'!H80+'январь 2014г. по 0,4'!H80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2" sId="1" odxf="1" s="1" dxf="1">
    <nc r="I80">
      <f>'январь 2014г. по 6-10'!I80+'январь 2014г. по 0,4'!I80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3" sId="1">
    <nc r="J80">
      <f>'январь 2014г. по 6-10'!J80+'январь 2014г. по 0,4'!J80</f>
    </nc>
  </rcc>
  <rcc rId="7314" sId="1">
    <nc r="K80">
      <f>'январь 2014г. по 6-10'!K80+'январь 2014г. по 0,4'!K80</f>
    </nc>
  </rcc>
  <rcc rId="7315" sId="1" odxf="1" s="1" dxf="1">
    <nc r="H81">
      <f>'январь 2014г. по 6-10'!H81+'январь 2014г. по 0,4'!H81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6" sId="1" odxf="1" s="1" dxf="1">
    <nc r="I81">
      <f>'январь 2014г. по 6-10'!I81+'январь 2014г. по 0,4'!I81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7" sId="1">
    <nc r="J81">
      <f>'январь 2014г. по 6-10'!J81+'январь 2014г. по 0,4'!J81</f>
    </nc>
  </rcc>
  <rcc rId="7318" sId="1">
    <nc r="K81">
      <f>'январь 2014г. по 6-10'!K81+'январь 2014г. по 0,4'!K81</f>
    </nc>
  </rcc>
  <rcc rId="7319" sId="1" odxf="1" s="1" dxf="1">
    <nc r="H82">
      <f>'январь 2014г. по 6-10'!H82+'январь 2014г. по 0,4'!H82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0" sId="1" odxf="1" s="1" dxf="1">
    <nc r="I82">
      <f>'январь 2014г. по 6-10'!I82+'январь 2014г. по 0,4'!I82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1" sId="1">
    <nc r="J82">
      <f>'январь 2014г. по 6-10'!J82+'январь 2014г. по 0,4'!J82</f>
    </nc>
  </rcc>
  <rcc rId="7322" sId="1">
    <nc r="K82">
      <f>'январь 2014г. по 6-10'!K82+'январь 2014г. по 0,4'!K82</f>
    </nc>
  </rcc>
  <rcc rId="7323" sId="1" odxf="1" s="1" dxf="1">
    <nc r="H83">
      <f>'январь 2014г. по 6-10'!H83+'январь 2014г. по 0,4'!H83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4" sId="1" odxf="1" s="1" dxf="1">
    <nc r="I83">
      <f>'январь 2014г. по 6-10'!I83+'январь 2014г. по 0,4'!I83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5" sId="1">
    <nc r="J83">
      <f>'январь 2014г. по 6-10'!J83+'январь 2014г. по 0,4'!J83</f>
    </nc>
  </rcc>
  <rcc rId="7326" sId="1">
    <nc r="K83">
      <f>'январь 2014г. по 6-10'!K83+'январь 2014г. по 0,4'!K83</f>
    </nc>
  </rcc>
  <rcc rId="7327" sId="1" odxf="1" s="1" dxf="1">
    <nc r="H84">
      <f>'январь 2014г. по 6-10'!H84+'январь 2014г. по 0,4'!H84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8" sId="1" odxf="1" s="1" dxf="1">
    <nc r="I84">
      <f>'январь 2014г. по 6-10'!I84+'январь 2014г. по 0,4'!I84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9" sId="1">
    <nc r="J84">
      <f>'январь 2014г. по 6-10'!J84+'январь 2014г. по 0,4'!J84</f>
    </nc>
  </rcc>
  <rcc rId="7330" sId="1">
    <nc r="K84">
      <f>'январь 2014г. по 6-10'!K84+'январь 2014г. по 0,4'!K84</f>
    </nc>
  </rcc>
  <rcc rId="7331" sId="1" odxf="1" s="1" dxf="1">
    <nc r="H85">
      <f>'январь 2014г. по 6-10'!H85+'январь 2014г. по 0,4'!H85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2" sId="1" odxf="1" s="1" dxf="1">
    <nc r="I85">
      <f>'январь 2014г. по 6-10'!I85+'январь 2014г. по 0,4'!I85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3" sId="1">
    <nc r="J85">
      <f>'январь 2014г. по 6-10'!J85+'январь 2014г. по 0,4'!J85</f>
    </nc>
  </rcc>
  <rcc rId="7334" sId="1">
    <nc r="K85">
      <f>'январь 2014г. по 6-10'!K85+'январь 2014г. по 0,4'!K85</f>
    </nc>
  </rcc>
  <rcc rId="7335" sId="1" odxf="1" s="1" dxf="1">
    <nc r="H86">
      <f>'январь 2014г. по 6-10'!H86+'январь 2014г. по 0,4'!H86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6" sId="1" odxf="1" s="1" dxf="1">
    <nc r="I86">
      <f>'январь 2014г. по 6-10'!I86+'январь 2014г. по 0,4'!I86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7" sId="1">
    <nc r="J86">
      <f>'январь 2014г. по 6-10'!J86+'январь 2014г. по 0,4'!J86</f>
    </nc>
  </rcc>
  <rcc rId="7338" sId="1">
    <nc r="K86">
      <f>'январь 2014г. по 6-10'!K86+'январь 2014г. по 0,4'!K86</f>
    </nc>
  </rcc>
  <rcc rId="7339" sId="1" odxf="1" s="1" dxf="1">
    <nc r="H87">
      <f>'январь 2014г. по 6-10'!H87+'январь 2014г. по 0,4'!H87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0" sId="1" odxf="1" s="1" dxf="1">
    <nc r="I87">
      <f>'январь 2014г. по 6-10'!I87+'январь 2014г. по 0,4'!I87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1" sId="1">
    <nc r="J87">
      <f>'январь 2014г. по 6-10'!J87+'январь 2014г. по 0,4'!J87</f>
    </nc>
  </rcc>
  <rcc rId="7342" sId="1">
    <nc r="K87">
      <f>'январь 2014г. по 6-10'!K87+'январь 2014г. по 0,4'!K87</f>
    </nc>
  </rcc>
  <rcc rId="7343" sId="1" odxf="1" s="1" dxf="1">
    <nc r="H88">
      <f>'январь 2014г. по 6-10'!H88+'январь 2014г. по 0,4'!H88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4" sId="1" odxf="1" s="1" dxf="1">
    <nc r="I88">
      <f>'январь 2014г. по 6-10'!I88+'январь 2014г. по 0,4'!I88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5" sId="1">
    <nc r="J88">
      <f>'январь 2014г. по 6-10'!J88+'январь 2014г. по 0,4'!J88</f>
    </nc>
  </rcc>
  <rcc rId="7346" sId="1">
    <nc r="K88">
      <f>'январь 2014г. по 6-10'!K88+'январь 2014г. по 0,4'!K88</f>
    </nc>
  </rcc>
  <rcc rId="7347" sId="1" odxf="1" s="1" dxf="1">
    <nc r="H89">
      <f>'январь 2014г. по 6-10'!H89+'январь 2014г. по 0,4'!H89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8" sId="1" odxf="1" s="1" dxf="1">
    <nc r="I89">
      <f>'январь 2014г. по 6-10'!I89+'январь 2014г. по 0,4'!I89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9" sId="1">
    <nc r="J89">
      <f>'январь 2014г. по 6-10'!J89+'январь 2014г. по 0,4'!J89</f>
    </nc>
  </rcc>
  <rcc rId="7350" sId="1">
    <nc r="K89">
      <f>'январь 2014г. по 6-10'!K89+'январь 2014г. по 0,4'!K89</f>
    </nc>
  </rcc>
  <rcc rId="7351" sId="1" odxf="1" s="1" dxf="1">
    <nc r="H90">
      <f>'январь 2014г. по 6-10'!H90+'январь 2014г. по 0,4'!H90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2" sId="1" odxf="1" s="1" dxf="1">
    <nc r="I90">
      <f>'январь 2014г. по 6-10'!I90+'январь 2014г. по 0,4'!I90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3" sId="1">
    <nc r="J90">
      <f>'январь 2014г. по 6-10'!J90+'январь 2014г. по 0,4'!J90</f>
    </nc>
  </rcc>
  <rcc rId="7354" sId="1">
    <nc r="K90">
      <f>'январь 2014г. по 6-10'!K90+'январь 2014г. по 0,4'!K90</f>
    </nc>
  </rcc>
  <rcc rId="7355" sId="1" odxf="1" s="1" dxf="1">
    <nc r="H91">
      <f>'январь 2014г. по 6-10'!H91+'январь 2014г. по 0,4'!H91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6" sId="1" odxf="1" s="1" dxf="1">
    <nc r="I91">
      <f>'январь 2014г. по 6-10'!I91+'январь 2014г. по 0,4'!I91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7" sId="1">
    <nc r="J91">
      <f>'январь 2014г. по 6-10'!J91+'январь 2014г. по 0,4'!J91</f>
    </nc>
  </rcc>
  <rcc rId="7358" sId="1">
    <nc r="K91">
      <f>'январь 2014г. по 6-10'!K91+'январь 2014г. по 0,4'!K91</f>
    </nc>
  </rcc>
  <rcc rId="7359" sId="1" odxf="1" s="1" dxf="1">
    <nc r="H92">
      <f>'январь 2014г. по 6-10'!H92+'январь 2014г. по 0,4'!H92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0" sId="1" odxf="1" s="1" dxf="1">
    <nc r="I92">
      <f>'январь 2014г. по 6-10'!I92+'январь 2014г. по 0,4'!I92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1" sId="1">
    <nc r="J92">
      <f>'январь 2014г. по 6-10'!J92+'январь 2014г. по 0,4'!J92</f>
    </nc>
  </rcc>
  <rcc rId="7362" sId="1">
    <nc r="K92">
      <f>'январь 2014г. по 6-10'!K92+'январь 2014г. по 0,4'!K92</f>
    </nc>
  </rcc>
  <rcc rId="7363" sId="1" odxf="1" s="1" dxf="1">
    <nc r="H93">
      <f>'январь 2014г. по 6-10'!H93+'январь 2014г. по 0,4'!H93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4" sId="1" odxf="1" s="1" dxf="1">
    <nc r="I93">
      <f>'январь 2014г. по 6-10'!I93+'январь 2014г. по 0,4'!I93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5" sId="1">
    <nc r="J93">
      <f>'январь 2014г. по 6-10'!J93+'январь 2014г. по 0,4'!J93</f>
    </nc>
  </rcc>
  <rcc rId="7366" sId="1">
    <nc r="K93">
      <f>'январь 2014г. по 6-10'!K93+'январь 2014г. по 0,4'!K93</f>
    </nc>
  </rcc>
  <rcc rId="7367" sId="1" odxf="1" s="1" dxf="1">
    <nc r="H94">
      <f>'январь 2014г. по 6-10'!H94+'январь 2014г. по 0,4'!H94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8" sId="1" odxf="1" s="1" dxf="1">
    <nc r="I94">
      <f>'январь 2014г. по 6-10'!I94+'январь 2014г. по 0,4'!I94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9" sId="1">
    <nc r="J94">
      <f>'январь 2014г. по 6-10'!J94+'январь 2014г. по 0,4'!J94</f>
    </nc>
  </rcc>
  <rcc rId="7370" sId="1">
    <nc r="K94">
      <f>'январь 2014г. по 6-10'!K94+'январь 2014г. по 0,4'!K94</f>
    </nc>
  </rcc>
  <rcc rId="7371" sId="1" odxf="1" s="1" dxf="1">
    <nc r="H95">
      <f>'январь 2014г. по 6-10'!H95+'январь 2014г. по 0,4'!H95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2" sId="1" odxf="1" s="1" dxf="1">
    <nc r="I95">
      <f>'январь 2014г. по 6-10'!I95+'январь 2014г. по 0,4'!I95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3" sId="1">
    <nc r="J95">
      <f>'январь 2014г. по 6-10'!J95+'январь 2014г. по 0,4'!J95</f>
    </nc>
  </rcc>
  <rcc rId="7374" sId="1">
    <nc r="K95">
      <f>'январь 2014г. по 6-10'!K95+'январь 2014г. по 0,4'!K95</f>
    </nc>
  </rcc>
  <rcc rId="7375" sId="1" odxf="1" s="1" dxf="1">
    <nc r="H96">
      <f>'январь 2014г. по 6-10'!H96+'январь 2014г. по 0,4'!H96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6" sId="1" odxf="1" s="1" dxf="1">
    <nc r="I96">
      <f>'январь 2014г. по 6-10'!I96+'январь 2014г. по 0,4'!I96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7" sId="1">
    <nc r="J96">
      <f>'январь 2014г. по 6-10'!J96+'январь 2014г. по 0,4'!J96</f>
    </nc>
  </rcc>
  <rcc rId="7378" sId="1">
    <nc r="K96">
      <f>'январь 2014г. по 6-10'!K96+'январь 2014г. по 0,4'!K96</f>
    </nc>
  </rcc>
  <rcc rId="7379" sId="1" odxf="1" s="1" dxf="1">
    <nc r="H97">
      <f>'январь 2014г. по 6-10'!H97+'январь 2014г. по 0,4'!H97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0" sId="1" odxf="1" s="1" dxf="1">
    <nc r="I97">
      <f>'январь 2014г. по 6-10'!I97+'январь 2014г. по 0,4'!I97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1" sId="1">
    <nc r="J97">
      <f>'январь 2014г. по 6-10'!J97+'январь 2014г. по 0,4'!J97</f>
    </nc>
  </rcc>
  <rcc rId="7382" sId="1">
    <nc r="K97">
      <f>'январь 2014г. по 6-10'!K97+'январь 2014г. по 0,4'!K97</f>
    </nc>
  </rcc>
  <rcc rId="7383" sId="1" odxf="1" s="1" dxf="1">
    <nc r="H98">
      <f>'январь 2014г. по 6-10'!H98+'январь 2014г. по 0,4'!H98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4" sId="1" odxf="1" s="1" dxf="1">
    <nc r="I98">
      <f>'январь 2014г. по 6-10'!I98+'январь 2014г. по 0,4'!I98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5" sId="1">
    <nc r="J98">
      <f>'январь 2014г. по 6-10'!J98+'январь 2014г. по 0,4'!J98</f>
    </nc>
  </rcc>
  <rcc rId="7386" sId="1">
    <nc r="K98">
      <f>'январь 2014г. по 6-10'!K98+'январь 2014г. по 0,4'!K98</f>
    </nc>
  </rcc>
  <rcc rId="7387" sId="1" odxf="1" s="1" dxf="1">
    <nc r="H99">
      <f>'январь 2014г. по 6-10'!H99+'январь 2014г. по 0,4'!H99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8" sId="1" odxf="1" s="1" dxf="1">
    <nc r="I99">
      <f>'январь 2014г. по 6-10'!I99+'январь 2014г. по 0,4'!I99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9" sId="1">
    <nc r="J99">
      <f>'январь 2014г. по 6-10'!J99+'январь 2014г. по 0,4'!J99</f>
    </nc>
  </rcc>
  <rcc rId="7390" sId="1">
    <nc r="K99">
      <f>'январь 2014г. по 6-10'!K99+'январь 2014г. по 0,4'!K99</f>
    </nc>
  </rcc>
  <rcc rId="7391" sId="1" odxf="1" s="1" dxf="1">
    <nc r="H100">
      <f>'январь 2014г. по 6-10'!H100+'январь 2014г. по 0,4'!H100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2" sId="1" odxf="1" s="1" dxf="1">
    <nc r="I100">
      <f>'январь 2014г. по 6-10'!I100+'январь 2014г. по 0,4'!I100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3" sId="1">
    <nc r="J100">
      <f>'январь 2014г. по 6-10'!J100+'январь 2014г. по 0,4'!J100</f>
    </nc>
  </rcc>
  <rcc rId="7394" sId="1">
    <nc r="K100">
      <f>'январь 2014г. по 6-10'!K100+'январь 2014г. по 0,4'!K100</f>
    </nc>
  </rcc>
  <rcc rId="7395" sId="1" odxf="1" s="1" dxf="1">
    <nc r="H101">
      <f>'январь 2014г. по 6-10'!H101+'январь 2014г. по 0,4'!H101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6" sId="1" odxf="1" s="1" dxf="1">
    <nc r="I101">
      <f>'январь 2014г. по 6-10'!I101+'январь 2014г. по 0,4'!I101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7" sId="1">
    <nc r="J101">
      <f>'январь 2014г. по 6-10'!J101+'январь 2014г. по 0,4'!J101</f>
    </nc>
  </rcc>
  <rcc rId="7398" sId="1">
    <nc r="K101">
      <f>'январь 2014г. по 6-10'!K101+'январь 2014г. по 0,4'!K101</f>
    </nc>
  </rcc>
  <rcc rId="7399" sId="1" odxf="1" s="1" dxf="1">
    <nc r="H102">
      <f>'январь 2014г. по 6-10'!H102+'январь 2014г. по 0,4'!H102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0" sId="1" odxf="1" s="1" dxf="1">
    <nc r="I102">
      <f>'январь 2014г. по 6-10'!I102+'январь 2014г. по 0,4'!I102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1" sId="1">
    <nc r="J102">
      <f>'январь 2014г. по 6-10'!J102+'январь 2014г. по 0,4'!J102</f>
    </nc>
  </rcc>
  <rcc rId="7402" sId="1">
    <nc r="K102">
      <f>'январь 2014г. по 6-10'!K102+'январь 2014г. по 0,4'!K102</f>
    </nc>
  </rcc>
  <rcc rId="7403" sId="1" odxf="1" s="1" dxf="1">
    <nc r="H105">
      <f>'январь 2014г. по 6-10'!H105+'январь 2014г. по 0,4'!H105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4" sId="1" odxf="1" s="1" dxf="1">
    <nc r="I105">
      <f>'январь 2014г. по 6-10'!I105+'январь 2014г. по 0,4'!I105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5" sId="1">
    <nc r="J105">
      <f>'январь 2014г. по 6-10'!J105+'январь 2014г. по 0,4'!J105</f>
    </nc>
  </rcc>
  <rcc rId="7406" sId="1">
    <nc r="K105">
      <f>'январь 2014г. по 6-10'!K105+'январь 2014г. по 0,4'!K105</f>
    </nc>
  </rcc>
  <rcc rId="7407" sId="1" odxf="1" s="1" dxf="1">
    <nc r="H106">
      <f>'январь 2014г. по 6-10'!H106+'январь 2014г. по 0,4'!H106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8" sId="1" odxf="1" s="1" dxf="1">
    <nc r="I106">
      <f>'январь 2014г. по 6-10'!I106+'январь 2014г. по 0,4'!I106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9" sId="1">
    <nc r="J106">
      <f>'январь 2014г. по 6-10'!J106+'январь 2014г. по 0,4'!J106</f>
    </nc>
  </rcc>
  <rcc rId="7410" sId="1">
    <nc r="K106">
      <f>'январь 2014г. по 6-10'!K106+'январь 2014г. по 0,4'!K106</f>
    </nc>
  </rcc>
  <rcc rId="7411" sId="1" odxf="1" s="1" dxf="1">
    <nc r="H107">
      <f>'январь 2014г. по 6-10'!H107+'январь 2014г. по 0,4'!H107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2" sId="1" odxf="1" s="1" dxf="1">
    <nc r="I107">
      <f>'январь 2014г. по 6-10'!I107+'январь 2014г. по 0,4'!I107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3" sId="1">
    <nc r="J107">
      <f>'январь 2014г. по 6-10'!J107+'январь 2014г. по 0,4'!J107</f>
    </nc>
  </rcc>
  <rcc rId="7414" sId="1">
    <nc r="K107">
      <f>'январь 2014г. по 6-10'!K107+'январь 2014г. по 0,4'!K107</f>
    </nc>
  </rcc>
  <rcc rId="7415" sId="1" odxf="1" s="1" dxf="1">
    <nc r="H108">
      <f>'январь 2014г. по 6-10'!H108+'январь 2014г. по 0,4'!H108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6" sId="1" odxf="1" s="1" dxf="1">
    <nc r="I108">
      <f>'январь 2014г. по 6-10'!I108+'январь 2014г. по 0,4'!I108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7" sId="1">
    <nc r="J108">
      <f>'январь 2014г. по 6-10'!J108+'январь 2014г. по 0,4'!J108</f>
    </nc>
  </rcc>
  <rcc rId="7418" sId="1">
    <nc r="K108">
      <f>'январь 2014г. по 6-10'!K108+'январь 2014г. по 0,4'!K108</f>
    </nc>
  </rcc>
  <rcc rId="7419" sId="1" odxf="1" s="1" dxf="1">
    <nc r="H109">
      <f>'январь 2014г. по 6-10'!H109+'январь 2014г. по 0,4'!H109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0" sId="1" odxf="1" s="1" dxf="1">
    <nc r="I109">
      <f>'январь 2014г. по 6-10'!I109+'январь 2014г. по 0,4'!I109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1" sId="1">
    <nc r="J109">
      <f>'январь 2014г. по 6-10'!J109+'январь 2014г. по 0,4'!J109</f>
    </nc>
  </rcc>
  <rcc rId="7422" sId="1">
    <nc r="K109">
      <f>'январь 2014г. по 6-10'!K109+'январь 2014г. по 0,4'!K109</f>
    </nc>
  </rcc>
  <rcc rId="7423" sId="1" odxf="1" s="1" dxf="1">
    <nc r="H110">
      <f>'январь 2014г. по 6-10'!H110+'январь 2014г. по 0,4'!H110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4" sId="1" odxf="1" s="1" dxf="1">
    <nc r="I110">
      <f>'январь 2014г. по 6-10'!I110+'январь 2014г. по 0,4'!I110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5" sId="1">
    <nc r="J110">
      <f>'январь 2014г. по 6-10'!J110+'январь 2014г. по 0,4'!J110</f>
    </nc>
  </rcc>
  <rcc rId="7426" sId="1">
    <nc r="K110">
      <f>'январь 2014г. по 6-10'!K110+'январь 2014г. по 0,4'!K110</f>
    </nc>
  </rcc>
  <rcc rId="7427" sId="1" odxf="1" s="1" dxf="1">
    <nc r="H111">
      <f>'январь 2014г. по 6-10'!H111+'январь 2014г. по 0,4'!H111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8" sId="1" odxf="1" s="1" dxf="1">
    <nc r="I111">
      <f>'январь 2014г. по 6-10'!I111+'январь 2014г. по 0,4'!I111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9" sId="1">
    <nc r="J111">
      <f>'январь 2014г. по 6-10'!J111+'январь 2014г. по 0,4'!J111</f>
    </nc>
  </rcc>
  <rcc rId="7430" sId="1">
    <nc r="K111">
      <f>'январь 2014г. по 6-10'!K111+'январь 2014г. по 0,4'!K111</f>
    </nc>
  </rcc>
  <rcc rId="7431" sId="1" odxf="1" s="1" dxf="1">
    <nc r="H112">
      <f>'январь 2014г. по 6-10'!H112+'январь 2014г. по 0,4'!H112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2" sId="1" odxf="1" s="1" dxf="1">
    <nc r="I112">
      <f>'январь 2014г. по 6-10'!I112+'январь 2014г. по 0,4'!I112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3" sId="1">
    <nc r="J112">
      <f>'январь 2014г. по 6-10'!J112+'январь 2014г. по 0,4'!J112</f>
    </nc>
  </rcc>
  <rcc rId="7434" sId="1">
    <nc r="K112">
      <f>'январь 2014г. по 6-10'!K112+'январь 2014г. по 0,4'!K112</f>
    </nc>
  </rcc>
  <rcc rId="7435" sId="1" odxf="1" s="1" dxf="1">
    <nc r="H113">
      <f>'январь 2014г. по 6-10'!H113+'январь 2014г. по 0,4'!H113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6" sId="1" odxf="1" s="1" dxf="1">
    <nc r="I113">
      <f>'январь 2014г. по 6-10'!I113+'январь 2014г. по 0,4'!I113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7" sId="1">
    <nc r="J113">
      <f>'январь 2014г. по 6-10'!J113+'январь 2014г. по 0,4'!J113</f>
    </nc>
  </rcc>
  <rcc rId="7438" sId="1">
    <nc r="K113">
      <f>'январь 2014г. по 6-10'!K113+'январь 2014г. по 0,4'!K113</f>
    </nc>
  </rcc>
  <rcc rId="7439" sId="1" odxf="1" s="1" dxf="1">
    <nc r="H114">
      <f>'январь 2014г. по 6-10'!H114+'январь 2014г. по 0,4'!H114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0" sId="1" odxf="1" s="1" dxf="1">
    <nc r="I114">
      <f>'январь 2014г. по 6-10'!I114+'январь 2014г. по 0,4'!I114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1" sId="1">
    <nc r="J114">
      <f>'январь 2014г. по 6-10'!J114+'январь 2014г. по 0,4'!J114</f>
    </nc>
  </rcc>
  <rcc rId="7442" sId="1">
    <nc r="K114">
      <f>'январь 2014г. по 6-10'!K114+'январь 2014г. по 0,4'!K114</f>
    </nc>
  </rcc>
  <rcc rId="7443" sId="1" odxf="1" s="1" dxf="1">
    <nc r="H115">
      <f>'январь 2014г. по 6-10'!H115+'январь 2014г. по 0,4'!H115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4" sId="1" odxf="1" s="1" dxf="1">
    <nc r="I115">
      <f>'январь 2014г. по 6-10'!I115+'январь 2014г. по 0,4'!I115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5" sId="1">
    <nc r="J115">
      <f>'январь 2014г. по 6-10'!J115+'январь 2014г. по 0,4'!J115</f>
    </nc>
  </rcc>
  <rcc rId="7446" sId="1">
    <nc r="K115">
      <f>'январь 2014г. по 6-10'!K115+'январь 2014г. по 0,4'!K115</f>
    </nc>
  </rcc>
  <rcc rId="7447" sId="1" odxf="1" s="1" dxf="1">
    <nc r="H116">
      <f>'январь 2014г. по 6-10'!H116+'январь 2014г. по 0,4'!H116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8" sId="1" odxf="1" s="1" dxf="1">
    <nc r="I116">
      <f>'январь 2014г. по 6-10'!I116+'январь 2014г. по 0,4'!I116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9" sId="1">
    <nc r="J116">
      <f>'январь 2014г. по 6-10'!J116+'январь 2014г. по 0,4'!J116</f>
    </nc>
  </rcc>
  <rcc rId="7450" sId="1">
    <nc r="K116">
      <f>'январь 2014г. по 6-10'!K116+'январь 2014г. по 0,4'!K116</f>
    </nc>
  </rcc>
  <rcc rId="7451" sId="1" odxf="1" s="1" dxf="1">
    <nc r="H117">
      <f>'январь 2014г. по 6-10'!H117+'январь 2014г. по 0,4'!H117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2" sId="1" odxf="1" s="1" dxf="1">
    <nc r="I117">
      <f>'январь 2014г. по 6-10'!I117+'январь 2014г. по 0,4'!I117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3" sId="1">
    <nc r="J117">
      <f>'январь 2014г. по 6-10'!J117+'январь 2014г. по 0,4'!J117</f>
    </nc>
  </rcc>
  <rcc rId="7454" sId="1">
    <nc r="K117">
      <f>'январь 2014г. по 6-10'!K117+'январь 2014г. по 0,4'!K117</f>
    </nc>
  </rcc>
  <rcc rId="7455" sId="1" odxf="1" s="1" dxf="1">
    <nc r="H118">
      <f>'январь 2014г. по 6-10'!H118+'январь 2014г. по 0,4'!H118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6" sId="1" odxf="1" s="1" dxf="1">
    <nc r="I118">
      <f>'январь 2014г. по 6-10'!I118+'январь 2014г. по 0,4'!I118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7" sId="1">
    <nc r="J118">
      <f>'январь 2014г. по 6-10'!J118+'январь 2014г. по 0,4'!J118</f>
    </nc>
  </rcc>
  <rcc rId="7458" sId="1">
    <nc r="K118">
      <f>'январь 2014г. по 6-10'!K118+'январь 2014г. по 0,4'!K118</f>
    </nc>
  </rcc>
  <rcc rId="7459" sId="1" odxf="1" s="1" dxf="1">
    <nc r="H119">
      <f>'январь 2014г. по 6-10'!H119+'январь 2014г. по 0,4'!H119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0" sId="1" odxf="1" s="1" dxf="1">
    <nc r="I119">
      <f>'январь 2014г. по 6-10'!I119+'январь 2014г. по 0,4'!I119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1" sId="1">
    <nc r="J119">
      <f>'январь 2014г. по 6-10'!J119+'январь 2014г. по 0,4'!J119</f>
    </nc>
  </rcc>
  <rcc rId="7462" sId="1">
    <nc r="K119">
      <f>'январь 2014г. по 6-10'!K119+'январь 2014г. по 0,4'!K119</f>
    </nc>
  </rcc>
  <rcc rId="7463" sId="1" odxf="1" s="1" dxf="1">
    <nc r="H120">
      <f>'январь 2014г. по 6-10'!H120+'январь 2014г. по 0,4'!H120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4" sId="1" odxf="1" s="1" dxf="1">
    <nc r="I120">
      <f>'январь 2014г. по 6-10'!I120+'январь 2014г. по 0,4'!I120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5" sId="1">
    <nc r="J120">
      <f>'январь 2014г. по 6-10'!J120+'январь 2014г. по 0,4'!J120</f>
    </nc>
  </rcc>
  <rcc rId="7466" sId="1">
    <nc r="K120">
      <f>'январь 2014г. по 6-10'!K120+'январь 2014г. по 0,4'!K120</f>
    </nc>
  </rcc>
  <rcc rId="7467" sId="1" odxf="1" s="1" dxf="1">
    <nc r="H121">
      <f>'январь 2014г. по 6-10'!H121+'январь 2014г. по 0,4'!H121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8" sId="1" odxf="1" s="1" dxf="1">
    <nc r="I121">
      <f>'январь 2014г. по 6-10'!I121+'январь 2014г. по 0,4'!I121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9" sId="1">
    <nc r="J121">
      <f>'январь 2014г. по 6-10'!J121+'январь 2014г. по 0,4'!J121</f>
    </nc>
  </rcc>
  <rcc rId="7470" sId="1">
    <nc r="K121">
      <f>'январь 2014г. по 6-10'!K121+'январь 2014г. по 0,4'!K121</f>
    </nc>
  </rcc>
  <rcc rId="7471" sId="1" odxf="1" s="1" dxf="1">
    <nc r="H122">
      <f>'январь 2014г. по 6-10'!H122+'январь 2014г. по 0,4'!H122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2" sId="1" odxf="1" s="1" dxf="1">
    <nc r="I122">
      <f>'январь 2014г. по 6-10'!I122+'январь 2014г. по 0,4'!I122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3" sId="1">
    <nc r="J122">
      <f>'январь 2014г. по 6-10'!J122+'январь 2014г. по 0,4'!J122</f>
    </nc>
  </rcc>
  <rcc rId="7474" sId="1">
    <nc r="K122">
      <f>'январь 2014г. по 6-10'!K122+'январь 2014г. по 0,4'!K122</f>
    </nc>
  </rcc>
  <rcc rId="7475" sId="1" odxf="1" s="1" dxf="1">
    <nc r="H123">
      <f>'январь 2014г. по 6-10'!H123+'январь 2014г. по 0,4'!H123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6" sId="1" odxf="1" s="1" dxf="1">
    <nc r="I123">
      <f>'январь 2014г. по 6-10'!I123+'январь 2014г. по 0,4'!I123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7" sId="1">
    <nc r="J123">
      <f>'январь 2014г. по 6-10'!J123+'январь 2014г. по 0,4'!J123</f>
    </nc>
  </rcc>
  <rcc rId="7478" sId="1">
    <nc r="K123">
      <f>'январь 2014г. по 6-10'!K123+'январь 2014г. по 0,4'!K123</f>
    </nc>
  </rcc>
  <rcc rId="7479" sId="1" odxf="1" s="1" dxf="1">
    <nc r="H124">
      <f>'январь 2014г. по 6-10'!H124+'январь 2014г. по 0,4'!H124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0" sId="1" odxf="1" s="1" dxf="1">
    <nc r="I124">
      <f>'январь 2014г. по 6-10'!I124+'январь 2014г. по 0,4'!I124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1" sId="1">
    <nc r="J124">
      <f>'январь 2014г. по 6-10'!J124+'январь 2014г. по 0,4'!J124</f>
    </nc>
  </rcc>
  <rcc rId="7482" sId="1">
    <nc r="K124">
      <f>'январь 2014г. по 6-10'!K124+'январь 2014г. по 0,4'!K124</f>
    </nc>
  </rcc>
  <rcc rId="7483" sId="1" odxf="1" s="1" dxf="1">
    <nc r="H125">
      <f>'январь 2014г. по 6-10'!H125+'январь 2014г. по 0,4'!H125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4" sId="1" odxf="1" s="1" dxf="1">
    <nc r="I125">
      <f>'январь 2014г. по 6-10'!I125+'январь 2014г. по 0,4'!I125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5" sId="1">
    <nc r="J125">
      <f>'январь 2014г. по 6-10'!J125+'январь 2014г. по 0,4'!J125</f>
    </nc>
  </rcc>
  <rcc rId="7486" sId="1">
    <nc r="K125">
      <f>'январь 2014г. по 6-10'!K125+'январь 2014г. по 0,4'!K125</f>
    </nc>
  </rcc>
  <rcc rId="7487" sId="1" odxf="1" s="1" dxf="1">
    <nc r="H126">
      <f>'январь 2014г. по 6-10'!H126+'январь 2014г. по 0,4'!H126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8" sId="1" odxf="1" s="1" dxf="1">
    <nc r="I126">
      <f>'январь 2014г. по 6-10'!I126+'январь 2014г. по 0,4'!I126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9" sId="1">
    <nc r="J126">
      <f>'январь 2014г. по 6-10'!J126+'январь 2014г. по 0,4'!J126</f>
    </nc>
  </rcc>
  <rcc rId="7490" sId="1">
    <nc r="K126">
      <f>'январь 2014г. по 6-10'!K126+'январь 2014г. по 0,4'!K126</f>
    </nc>
  </rcc>
  <rcc rId="7491" sId="1" odxf="1" s="1" dxf="1">
    <nc r="H127">
      <f>'январь 2014г. по 6-10'!H127+'январь 2014г. по 0,4'!H127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2" sId="1" odxf="1" s="1" dxf="1">
    <nc r="I127">
      <f>'январь 2014г. по 6-10'!I127+'январь 2014г. по 0,4'!I127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3" sId="1">
    <nc r="J127">
      <f>'январь 2014г. по 6-10'!J127+'январь 2014г. по 0,4'!J127</f>
    </nc>
  </rcc>
  <rcc rId="7494" sId="1">
    <nc r="K127">
      <f>'январь 2014г. по 6-10'!K127+'январь 2014г. по 0,4'!K127</f>
    </nc>
  </rcc>
  <rcc rId="7495" sId="1" odxf="1" s="1" dxf="1">
    <nc r="H128">
      <f>'январь 2014г. по 6-10'!H128+'январь 2014г. по 0,4'!H128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6" sId="1" odxf="1" s="1" dxf="1">
    <nc r="I128">
      <f>'январь 2014г. по 6-10'!I128+'январь 2014г. по 0,4'!I128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7" sId="1">
    <nc r="J128">
      <f>'январь 2014г. по 6-10'!J128+'январь 2014г. по 0,4'!J128</f>
    </nc>
  </rcc>
  <rcc rId="7498" sId="1">
    <nc r="K128">
      <f>'январь 2014г. по 6-10'!K128+'январь 2014г. по 0,4'!K128</f>
    </nc>
  </rcc>
  <rcc rId="7499" sId="1" odxf="1" s="1" dxf="1">
    <nc r="H129">
      <f>'январь 2014г. по 6-10'!H129+'январь 2014г. по 0,4'!H129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0" sId="1" odxf="1" s="1" dxf="1">
    <nc r="I129">
      <f>'январь 2014г. по 6-10'!I129+'январь 2014г. по 0,4'!I129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1" sId="1">
    <nc r="J129">
      <f>'январь 2014г. по 6-10'!J129+'январь 2014г. по 0,4'!J129</f>
    </nc>
  </rcc>
  <rcc rId="7502" sId="1">
    <nc r="K129">
      <f>'январь 2014г. по 6-10'!K129+'январь 2014г. по 0,4'!K129</f>
    </nc>
  </rcc>
  <rcc rId="7503" sId="1" odxf="1" s="1" dxf="1">
    <nc r="H130">
      <f>'январь 2014г. по 6-10'!H130+'январь 2014г. по 0,4'!H130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4" sId="1" odxf="1" s="1" dxf="1">
    <nc r="I130">
      <f>'январь 2014г. по 6-10'!I130+'январь 2014г. по 0,4'!I130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5" sId="1">
    <nc r="J130">
      <f>'январь 2014г. по 6-10'!J130+'январь 2014г. по 0,4'!J130</f>
    </nc>
  </rcc>
  <rcc rId="7506" sId="1">
    <nc r="K130">
      <f>'январь 2014г. по 6-10'!K130+'январь 2014г. по 0,4'!K130</f>
    </nc>
  </rcc>
  <rcc rId="7507" sId="1" odxf="1" s="1" dxf="1">
    <nc r="H131">
      <f>'январь 2014г. по 6-10'!H131+'январь 2014г. по 0,4'!H131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8" sId="1" odxf="1" s="1" dxf="1">
    <nc r="I131">
      <f>'январь 2014г. по 6-10'!I131+'январь 2014г. по 0,4'!I131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9" sId="1">
    <nc r="J131">
      <f>'январь 2014г. по 6-10'!J131+'январь 2014г. по 0,4'!J131</f>
    </nc>
  </rcc>
  <rcc rId="7510" sId="1">
    <nc r="K131">
      <f>'январь 2014г. по 6-10'!K131+'январь 2014г. по 0,4'!K131</f>
    </nc>
  </rcc>
  <rcc rId="7511" sId="1" odxf="1" s="1" dxf="1">
    <nc r="H132">
      <f>'январь 2014г. по 6-10'!H132+'январь 2014г. по 0,4'!H132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2" sId="1" odxf="1" s="1" dxf="1">
    <nc r="I132">
      <f>'январь 2014г. по 6-10'!I132+'январь 2014г. по 0,4'!I132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3" sId="1">
    <nc r="J132">
      <f>'январь 2014г. по 6-10'!J132+'январь 2014г. по 0,4'!J132</f>
    </nc>
  </rcc>
  <rcc rId="7514" sId="1">
    <nc r="K132">
      <f>'январь 2014г. по 6-10'!K132+'январь 2014г. по 0,4'!K132</f>
    </nc>
  </rcc>
  <rcc rId="7515" sId="1" odxf="1" s="1" dxf="1">
    <nc r="H133">
      <f>'январь 2014г. по 6-10'!H133+'январь 2014г. по 0,4'!H133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6" sId="1" odxf="1" s="1" dxf="1">
    <nc r="I133">
      <f>'январь 2014г. по 6-10'!I133+'январь 2014г. по 0,4'!I133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7" sId="1">
    <nc r="J133">
      <f>'январь 2014г. по 6-10'!J133+'январь 2014г. по 0,4'!J133</f>
    </nc>
  </rcc>
  <rcc rId="7518" sId="1">
    <nc r="K133">
      <f>'январь 2014г. по 6-10'!K133+'январь 2014г. по 0,4'!K133</f>
    </nc>
  </rcc>
  <rcc rId="7519" sId="1" odxf="1" s="1" dxf="1">
    <nc r="H134">
      <f>'январь 2014г. по 6-10'!H134+'январь 2014г. по 0,4'!H134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0" sId="1" odxf="1" s="1" dxf="1">
    <nc r="I134">
      <f>'январь 2014г. по 6-10'!I134+'январь 2014г. по 0,4'!I134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1" sId="1">
    <nc r="J134">
      <f>'январь 2014г. по 6-10'!J134+'январь 2014г. по 0,4'!J134</f>
    </nc>
  </rcc>
  <rcc rId="7522" sId="1">
    <nc r="K134">
      <f>'январь 2014г. по 6-10'!K134+'январь 2014г. по 0,4'!K134</f>
    </nc>
  </rcc>
  <rcc rId="7523" sId="1" odxf="1" s="1" dxf="1">
    <nc r="H135">
      <f>'январь 2014г. по 6-10'!H135+'январь 2014г. по 0,4'!H135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4" sId="1" odxf="1" s="1" dxf="1">
    <nc r="I135">
      <f>'январь 2014г. по 6-10'!I135+'январь 2014г. по 0,4'!I135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5" sId="1">
    <nc r="J135">
      <f>'январь 2014г. по 6-10'!J135+'январь 2014г. по 0,4'!J135</f>
    </nc>
  </rcc>
  <rcc rId="7526" sId="1">
    <nc r="K135">
      <f>'январь 2014г. по 6-10'!K135+'январь 2014г. по 0,4'!K135</f>
    </nc>
  </rcc>
  <rcc rId="7527" sId="1" odxf="1" s="1" dxf="1">
    <nc r="H136">
      <f>'январь 2014г. по 6-10'!H136+'январь 2014г. по 0,4'!H136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8" sId="1" odxf="1" s="1" dxf="1">
    <nc r="I136">
      <f>'январь 2014г. по 6-10'!I136+'январь 2014г. по 0,4'!I136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9" sId="1">
    <nc r="J136">
      <f>'январь 2014г. по 6-10'!J136+'январь 2014г. по 0,4'!J136</f>
    </nc>
  </rcc>
  <rcc rId="7530" sId="1">
    <nc r="K136">
      <f>'январь 2014г. по 6-10'!K136+'январь 2014г. по 0,4'!K136</f>
    </nc>
  </rcc>
  <rcc rId="7531" sId="1" odxf="1" s="1" dxf="1">
    <nc r="H137">
      <f>'январь 2014г. по 6-10'!H137+'январь 2014г. по 0,4'!H137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2" sId="1" odxf="1" s="1" dxf="1">
    <nc r="I137">
      <f>'январь 2014г. по 6-10'!I137+'январь 2014г. по 0,4'!I137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3" sId="1">
    <nc r="J137">
      <f>'январь 2014г. по 6-10'!J137+'январь 2014г. по 0,4'!J137</f>
    </nc>
  </rcc>
  <rcc rId="7534" sId="1">
    <nc r="K137">
      <f>'январь 2014г. по 6-10'!K137+'январь 2014г. по 0,4'!K137</f>
    </nc>
  </rcc>
  <rcc rId="7535" sId="1" odxf="1" s="1" dxf="1">
    <nc r="H138">
      <f>'январь 2014г. по 6-10'!H138+'январь 2014г. по 0,4'!H138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6" sId="1" odxf="1" s="1" dxf="1">
    <nc r="I138">
      <f>'январь 2014г. по 6-10'!I138+'январь 2014г. по 0,4'!I138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7" sId="1">
    <nc r="J138">
      <f>'январь 2014г. по 6-10'!J138+'январь 2014г. по 0,4'!J138</f>
    </nc>
  </rcc>
  <rcc rId="7538" sId="1">
    <nc r="K138">
      <f>'январь 2014г. по 6-10'!K138+'январь 2014г. по 0,4'!K138</f>
    </nc>
  </rcc>
  <rcc rId="7539" sId="1" odxf="1" dxf="1">
    <nc r="H139">
      <f>'январь 2014г. по 6-10'!H139+'январь 2014г. по 0,4'!H139</f>
    </nc>
    <odxf>
      <numFmt numFmtId="0" formatCode="General"/>
    </odxf>
    <ndxf>
      <numFmt numFmtId="2" formatCode="0.00"/>
    </ndxf>
  </rcc>
  <rcc rId="7540" sId="1" odxf="1" dxf="1">
    <nc r="I139">
      <f>'январь 2014г. по 6-10'!I139+'январь 2014г. по 0,4'!I139</f>
    </nc>
    <odxf>
      <numFmt numFmtId="0" formatCode="General"/>
    </odxf>
    <ndxf>
      <numFmt numFmtId="2" formatCode="0.00"/>
    </ndxf>
  </rcc>
  <rcc rId="7541" sId="1" odxf="1" dxf="1">
    <nc r="J139">
      <f>'январь 2014г. по 6-10'!J139+'январь 2014г. по 0,4'!J139</f>
    </nc>
    <odxf>
      <numFmt numFmtId="0" formatCode="General"/>
    </odxf>
    <ndxf>
      <numFmt numFmtId="2" formatCode="0.00"/>
    </ndxf>
  </rcc>
  <rcc rId="7542" sId="1" odxf="1" dxf="1">
    <nc r="K139">
      <f>'январь 2014г. по 6-10'!K139+'январь 2014г. по 0,4'!K139</f>
    </nc>
    <odxf>
      <numFmt numFmtId="0" formatCode="General"/>
    </odxf>
    <ndxf>
      <numFmt numFmtId="2" formatCode="0.00"/>
    </ndxf>
  </rcc>
  <rcc rId="7543" sId="1" odxf="1" s="1" dxf="1">
    <nc r="H140">
      <f>'январь 2014г. по 6-10'!H140+'январь 2014г. по 0,4'!H140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4" sId="1" odxf="1" s="1" dxf="1">
    <nc r="I140">
      <f>'январь 2014г. по 6-10'!I140+'январь 2014г. по 0,4'!I140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5" sId="1">
    <nc r="J140">
      <f>'январь 2014г. по 6-10'!J140+'январь 2014г. по 0,4'!J140</f>
    </nc>
  </rcc>
  <rcc rId="7546" sId="1">
    <nc r="K140">
      <f>'январь 2014г. по 6-10'!K140+'январь 2014г. по 0,4'!K140</f>
    </nc>
  </rcc>
  <rcc rId="7547" sId="1" odxf="1" s="1" dxf="1">
    <nc r="H141">
      <f>'январь 2014г. по 6-10'!H141+'январь 2014г. по 0,4'!H141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8" sId="1" odxf="1" s="1" dxf="1">
    <nc r="I141">
      <f>'январь 2014г. по 6-10'!I141+'январь 2014г. по 0,4'!I141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9" sId="1">
    <nc r="J141">
      <f>'январь 2014г. по 6-10'!J141+'январь 2014г. по 0,4'!J141</f>
    </nc>
  </rcc>
  <rcc rId="7550" sId="1">
    <nc r="K141">
      <f>'январь 2014г. по 6-10'!K141+'январь 2014г. по 0,4'!K141</f>
    </nc>
  </rcc>
  <rcc rId="7551" sId="1" odxf="1" s="1" dxf="1">
    <nc r="H142">
      <f>'январь 2014г. по 6-10'!H142+'январь 2014г. по 0,4'!H142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2" sId="1" odxf="1" s="1" dxf="1">
    <nc r="I142">
      <f>'январь 2014г. по 6-10'!I142+'январь 2014г. по 0,4'!I142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3" sId="1">
    <nc r="J142">
      <f>'январь 2014г. по 6-10'!J142+'январь 2014г. по 0,4'!J142</f>
    </nc>
  </rcc>
  <rcc rId="7554" sId="1">
    <nc r="K142">
      <f>'январь 2014г. по 6-10'!K142+'январь 2014г. по 0,4'!K142</f>
    </nc>
  </rcc>
  <rcc rId="7555" sId="1" odxf="1" s="1" dxf="1">
    <nc r="H143">
      <f>'январь 2014г. по 6-10'!H143+'январь 2014г. по 0,4'!H143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6" sId="1" odxf="1" s="1" dxf="1">
    <nc r="I143">
      <f>'январь 2014г. по 6-10'!I143+'январь 2014г. по 0,4'!I143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7" sId="1">
    <nc r="J143">
      <f>'январь 2014г. по 6-10'!J143+'январь 2014г. по 0,4'!J143</f>
    </nc>
  </rcc>
  <rcc rId="7558" sId="1">
    <nc r="K143">
      <f>'январь 2014г. по 6-10'!K143+'январь 2014г. по 0,4'!K143</f>
    </nc>
  </rcc>
  <rcc rId="7559" sId="1" odxf="1" s="1" dxf="1">
    <nc r="H144">
      <f>'январь 2014г. по 6-10'!H144+'январь 2014г. по 0,4'!H144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0" sId="1" odxf="1" s="1" dxf="1">
    <nc r="I144">
      <f>'январь 2014г. по 6-10'!I144+'январь 2014г. по 0,4'!I144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1" sId="1">
    <nc r="J144">
      <f>'январь 2014г. по 6-10'!J144+'январь 2014г. по 0,4'!J144</f>
    </nc>
  </rcc>
  <rcc rId="7562" sId="1">
    <nc r="K144">
      <f>'январь 2014г. по 6-10'!K144+'январь 2014г. по 0,4'!K144</f>
    </nc>
  </rcc>
  <rcc rId="7563" sId="1" odxf="1" s="1" dxf="1">
    <nc r="H145">
      <f>'январь 2014г. по 6-10'!H145+'январь 2014г. по 0,4'!H145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4" sId="1" odxf="1" s="1" dxf="1">
    <nc r="I145">
      <f>'январь 2014г. по 6-10'!I145+'январь 2014г. по 0,4'!I145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5" sId="1">
    <nc r="J145">
      <f>'январь 2014г. по 6-10'!J145+'январь 2014г. по 0,4'!J145</f>
    </nc>
  </rcc>
  <rcc rId="7566" sId="1">
    <nc r="K145">
      <f>'январь 2014г. по 6-10'!K145+'январь 2014г. по 0,4'!K145</f>
    </nc>
  </rcc>
  <rcc rId="7567" sId="1" odxf="1" s="1" dxf="1">
    <nc r="H146">
      <f>'январь 2014г. по 6-10'!H146+'январь 2014г. по 0,4'!H146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8" sId="1" odxf="1" s="1" dxf="1">
    <nc r="I146">
      <f>'январь 2014г. по 6-10'!I146+'январь 2014г. по 0,4'!I146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9" sId="1">
    <nc r="J146">
      <f>'январь 2014г. по 6-10'!J146+'январь 2014г. по 0,4'!J146</f>
    </nc>
  </rcc>
  <rcc rId="7570" sId="1">
    <nc r="K146">
      <f>'январь 2014г. по 6-10'!K146+'январь 2014г. по 0,4'!K146</f>
    </nc>
  </rcc>
  <rcc rId="7571" sId="1" odxf="1" s="1" dxf="1">
    <nc r="H147">
      <f>'январь 2014г. по 6-10'!H147+'январь 2014г. по 0,4'!H147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2" sId="1" odxf="1" s="1" dxf="1">
    <nc r="I147">
      <f>'январь 2014г. по 6-10'!I147+'январь 2014г. по 0,4'!I147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3" sId="1">
    <nc r="J147">
      <f>'январь 2014г. по 6-10'!J147+'январь 2014г. по 0,4'!J147</f>
    </nc>
  </rcc>
  <rcc rId="7574" sId="1">
    <nc r="K147">
      <f>'январь 2014г. по 6-10'!K147+'январь 2014г. по 0,4'!K147</f>
    </nc>
  </rcc>
  <rcc rId="7575" sId="1" odxf="1" s="1" dxf="1">
    <nc r="H148">
      <f>'январь 2014г. по 6-10'!H148+'январь 2014г. по 0,4'!H148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6" sId="1" odxf="1" s="1" dxf="1">
    <nc r="I148">
      <f>'январь 2014г. по 6-10'!I148+'январь 2014г. по 0,4'!I148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7" sId="1">
    <nc r="J148">
      <f>'январь 2014г. по 6-10'!J148+'январь 2014г. по 0,4'!J148</f>
    </nc>
  </rcc>
  <rcc rId="7578" sId="1">
    <nc r="K148">
      <f>'январь 2014г. по 6-10'!K148+'январь 2014г. по 0,4'!K148</f>
    </nc>
  </rcc>
  <rcc rId="7579" sId="1" odxf="1" s="1" dxf="1">
    <nc r="H149">
      <f>'январь 2014г. по 6-10'!H149+'январь 2014г. по 0,4'!H149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0" sId="1" odxf="1" s="1" dxf="1">
    <nc r="I149">
      <f>'январь 2014г. по 6-10'!I149+'январь 2014г. по 0,4'!I149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1" sId="1">
    <nc r="J149">
      <f>'январь 2014г. по 6-10'!J149+'январь 2014г. по 0,4'!J149</f>
    </nc>
  </rcc>
  <rcc rId="7582" sId="1">
    <nc r="K149">
      <f>'январь 2014г. по 6-10'!K149+'январь 2014г. по 0,4'!K149</f>
    </nc>
  </rcc>
  <rcc rId="7583" sId="1" odxf="1" s="1" dxf="1">
    <nc r="H150">
      <f>'январь 2014г. по 6-10'!H150+'январь 2014г. по 0,4'!H150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4" sId="1" odxf="1" s="1" dxf="1">
    <nc r="I150">
      <f>'январь 2014г. по 6-10'!I150+'январь 2014г. по 0,4'!I150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5" sId="1">
    <nc r="J150">
      <f>'январь 2014г. по 6-10'!J150+'январь 2014г. по 0,4'!J150</f>
    </nc>
  </rcc>
  <rcc rId="7586" sId="1">
    <nc r="K150">
      <f>'январь 2014г. по 6-10'!K150+'январь 2014г. по 0,4'!K150</f>
    </nc>
  </rcc>
  <rcc rId="7587" sId="1" odxf="1" dxf="1">
    <nc r="H151">
      <f>'январь 2014г. по 6-10'!H151+'январь 2014г. по 0,4'!H151</f>
    </nc>
    <odxf>
      <numFmt numFmtId="0" formatCode="General"/>
    </odxf>
    <ndxf>
      <numFmt numFmtId="2" formatCode="0.00"/>
    </ndxf>
  </rcc>
  <rcc rId="7588" sId="1" odxf="1" dxf="1">
    <nc r="I151">
      <f>'январь 2014г. по 6-10'!I151+'январь 2014г. по 0,4'!I151</f>
    </nc>
    <odxf>
      <numFmt numFmtId="0" formatCode="General"/>
    </odxf>
    <ndxf>
      <numFmt numFmtId="2" formatCode="0.00"/>
    </ndxf>
  </rcc>
  <rcc rId="7589" sId="1" odxf="1" dxf="1">
    <nc r="J151">
      <f>'январь 2014г. по 6-10'!J151+'январь 2014г. по 0,4'!J151</f>
    </nc>
    <odxf>
      <numFmt numFmtId="0" formatCode="General"/>
    </odxf>
    <ndxf>
      <numFmt numFmtId="2" formatCode="0.00"/>
    </ndxf>
  </rcc>
  <rcc rId="7590" sId="1" odxf="1" dxf="1">
    <nc r="K151">
      <f>'январь 2014г. по 6-10'!K151+'январь 2014г. по 0,4'!K151</f>
    </nc>
    <odxf>
      <numFmt numFmtId="0" formatCode="General"/>
    </odxf>
    <ndxf>
      <numFmt numFmtId="2" formatCode="0.00"/>
    </ndxf>
  </rcc>
  <rcc rId="7591" sId="1" odxf="1" s="1" dxf="1">
    <nc r="H152">
      <f>'январь 2014г. по 6-10'!H152+'январь 2014г. по 0,4'!H152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2" sId="1" odxf="1" s="1" dxf="1">
    <nc r="I152">
      <f>'январь 2014г. по 6-10'!I152+'январь 2014г. по 0,4'!I152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3" sId="1">
    <nc r="J152">
      <f>'январь 2014г. по 6-10'!J152+'январь 2014г. по 0,4'!J152</f>
    </nc>
  </rcc>
  <rcc rId="7594" sId="1">
    <nc r="K152">
      <f>'январь 2014г. по 6-10'!K152+'январь 2014г. по 0,4'!K152</f>
    </nc>
  </rcc>
  <rcc rId="7595" sId="1" odxf="1" s="1" dxf="1">
    <nc r="H153">
      <f>'январь 2014г. по 6-10'!H153+'январь 2014г. по 0,4'!H153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6" sId="1" odxf="1" s="1" dxf="1">
    <nc r="I153">
      <f>'январь 2014г. по 6-10'!I153+'январь 2014г. по 0,4'!I153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7" sId="1">
    <nc r="J153">
      <f>'январь 2014г. по 6-10'!J153+'январь 2014г. по 0,4'!J153</f>
    </nc>
  </rcc>
  <rcc rId="7598" sId="1">
    <nc r="K153">
      <f>'январь 2014г. по 6-10'!K153+'январь 2014г. по 0,4'!K153</f>
    </nc>
  </rcc>
  <rfmt sheetId="1" s="1" sqref="H156" start="0" length="0">
    <dxf>
      <font>
        <sz val="10"/>
        <color auto="1"/>
        <name val="Arial Cyr"/>
        <scheme val="none"/>
      </font>
      <alignment horizontal="center" readingOrder="0"/>
    </dxf>
  </rfmt>
  <rfmt sheetId="1" s="1" sqref="I156" start="0" length="0">
    <dxf>
      <font>
        <sz val="10"/>
        <color auto="1"/>
        <name val="Arial Cyr"/>
        <scheme val="none"/>
      </font>
      <alignment horizontal="center" readingOrder="0"/>
    </dxf>
  </rfmt>
  <rcc rId="7599" sId="1" odxf="1" dxf="1" numFmtId="4">
    <oc r="L23">
      <v>0</v>
    </oc>
    <nc r="L23">
      <f>'январь 2014г. по 6-10'!L23+'январь 2014г. по 0,4'!L23</f>
    </nc>
    <odxf>
      <numFmt numFmtId="0" formatCode="General"/>
    </odxf>
    <ndxf>
      <numFmt numFmtId="2" formatCode="0.00"/>
    </ndxf>
  </rcc>
  <rcc rId="7600" sId="1" odxf="1" dxf="1" numFmtId="4">
    <oc r="M23">
      <v>0</v>
    </oc>
    <nc r="M23">
      <f>'январь 2014г. по 6-10'!M23+'январь 2014г. по 0,4'!M23</f>
    </nc>
    <odxf>
      <numFmt numFmtId="0" formatCode="General"/>
    </odxf>
    <ndxf>
      <numFmt numFmtId="2" formatCode="0.00"/>
    </ndxf>
  </rcc>
  <rcc rId="7601" sId="1" odxf="1" dxf="1" numFmtId="4">
    <oc r="N23">
      <v>0</v>
    </oc>
    <nc r="N23">
      <f>'январь 2014г. по 6-10'!N23+'январь 2014г. по 0,4'!N23</f>
    </nc>
    <odxf>
      <numFmt numFmtId="0" formatCode="General"/>
    </odxf>
    <ndxf>
      <numFmt numFmtId="2" formatCode="0.00"/>
    </ndxf>
  </rcc>
  <rcc rId="7602" sId="1" odxf="1" dxf="1" numFmtId="4">
    <oc r="O23">
      <v>0</v>
    </oc>
    <nc r="O23">
      <f>'январь 2014г. по 6-10'!O23+'январь 2014г. по 0,4'!O23</f>
    </nc>
    <odxf>
      <numFmt numFmtId="0" formatCode="General"/>
    </odxf>
    <ndxf>
      <numFmt numFmtId="2" formatCode="0.00"/>
    </ndxf>
  </rcc>
  <rcc rId="7603" sId="1" odxf="1" dxf="1" numFmtId="4">
    <oc r="P23">
      <v>0</v>
    </oc>
    <nc r="P23">
      <f>'январь 2014г. по 6-10'!P23+'январь 2014г. по 0,4'!P23</f>
    </nc>
    <odxf>
      <numFmt numFmtId="0" formatCode="General"/>
    </odxf>
    <ndxf>
      <numFmt numFmtId="2" formatCode="0.00"/>
    </ndxf>
  </rcc>
  <rcc rId="7604" sId="1" odxf="1" dxf="1" numFmtId="4">
    <oc r="Q23">
      <v>0</v>
    </oc>
    <nc r="Q23">
      <f>'январь 2014г. по 6-10'!Q23+'январь 2014г. по 0,4'!Q23</f>
    </nc>
    <odxf>
      <numFmt numFmtId="0" formatCode="General"/>
    </odxf>
    <ndxf>
      <numFmt numFmtId="2" formatCode="0.00"/>
    </ndxf>
  </rcc>
  <rcc rId="7605" sId="1" odxf="1" dxf="1" numFmtId="4">
    <oc r="L24">
      <v>0</v>
    </oc>
    <nc r="L24">
      <f>'январь 2014г. по 6-10'!L24+'январь 2014г. по 0,4'!L24</f>
    </nc>
    <odxf>
      <numFmt numFmtId="0" formatCode="General"/>
    </odxf>
    <ndxf>
      <numFmt numFmtId="2" formatCode="0.00"/>
    </ndxf>
  </rcc>
  <rcc rId="7606" sId="1" odxf="1" dxf="1" numFmtId="4">
    <oc r="M24">
      <v>0</v>
    </oc>
    <nc r="M24">
      <f>'январь 2014г. по 6-10'!M24+'январь 2014г. по 0,4'!M24</f>
    </nc>
    <odxf>
      <numFmt numFmtId="0" formatCode="General"/>
    </odxf>
    <ndxf>
      <numFmt numFmtId="2" formatCode="0.00"/>
    </ndxf>
  </rcc>
  <rcc rId="7607" sId="1" odxf="1" dxf="1" numFmtId="4">
    <oc r="N24">
      <v>0</v>
    </oc>
    <nc r="N24">
      <f>'январь 2014г. по 6-10'!N24+'январь 2014г. по 0,4'!N24</f>
    </nc>
    <odxf>
      <numFmt numFmtId="0" formatCode="General"/>
    </odxf>
    <ndxf>
      <numFmt numFmtId="2" formatCode="0.00"/>
    </ndxf>
  </rcc>
  <rcc rId="7608" sId="1" odxf="1" dxf="1" numFmtId="4">
    <oc r="O24">
      <v>0</v>
    </oc>
    <nc r="O24">
      <f>'январь 2014г. по 6-10'!O24+'январь 2014г. по 0,4'!O24</f>
    </nc>
    <odxf>
      <numFmt numFmtId="0" formatCode="General"/>
    </odxf>
    <ndxf>
      <numFmt numFmtId="2" formatCode="0.00"/>
    </ndxf>
  </rcc>
  <rcc rId="7609" sId="1" odxf="1" dxf="1" numFmtId="4">
    <oc r="P24">
      <v>0</v>
    </oc>
    <nc r="P24">
      <f>'январь 2014г. по 6-10'!P24+'январь 2014г. по 0,4'!P24</f>
    </nc>
    <odxf>
      <numFmt numFmtId="0" formatCode="General"/>
    </odxf>
    <ndxf>
      <numFmt numFmtId="2" formatCode="0.00"/>
    </ndxf>
  </rcc>
  <rcc rId="7610" sId="1" odxf="1" dxf="1" numFmtId="4">
    <oc r="Q24">
      <v>0</v>
    </oc>
    <nc r="Q24">
      <f>'январь 2014г. по 6-10'!Q24+'январь 2014г. по 0,4'!Q24</f>
    </nc>
    <odxf>
      <numFmt numFmtId="0" formatCode="General"/>
    </odxf>
    <ndxf>
      <numFmt numFmtId="2" formatCode="0.00"/>
    </ndxf>
  </rcc>
  <rcc rId="7611" sId="1" odxf="1" dxf="1" numFmtId="4">
    <oc r="L25">
      <v>0</v>
    </oc>
    <nc r="L25">
      <f>'январь 2014г. по 6-10'!L25+'январь 2014г. по 0,4'!L25</f>
    </nc>
    <odxf>
      <numFmt numFmtId="0" formatCode="General"/>
    </odxf>
    <ndxf>
      <numFmt numFmtId="2" formatCode="0.00"/>
    </ndxf>
  </rcc>
  <rcc rId="7612" sId="1" odxf="1" dxf="1" numFmtId="4">
    <oc r="M25">
      <v>0</v>
    </oc>
    <nc r="M25">
      <f>'январь 2014г. по 6-10'!M25+'январь 2014г. по 0,4'!M25</f>
    </nc>
    <odxf>
      <numFmt numFmtId="0" formatCode="General"/>
    </odxf>
    <ndxf>
      <numFmt numFmtId="2" formatCode="0.00"/>
    </ndxf>
  </rcc>
  <rcc rId="7613" sId="1" odxf="1" dxf="1" numFmtId="4">
    <oc r="N25">
      <v>0</v>
    </oc>
    <nc r="N25">
      <f>'январь 2014г. по 6-10'!N25+'январь 2014г. по 0,4'!N25</f>
    </nc>
    <odxf>
      <numFmt numFmtId="0" formatCode="General"/>
    </odxf>
    <ndxf>
      <numFmt numFmtId="2" formatCode="0.00"/>
    </ndxf>
  </rcc>
  <rcc rId="7614" sId="1" odxf="1" dxf="1" numFmtId="4">
    <oc r="O25">
      <v>0</v>
    </oc>
    <nc r="O25">
      <f>'январь 2014г. по 6-10'!O25+'январь 2014г. по 0,4'!O25</f>
    </nc>
    <odxf>
      <numFmt numFmtId="0" formatCode="General"/>
    </odxf>
    <ndxf>
      <numFmt numFmtId="2" formatCode="0.00"/>
    </ndxf>
  </rcc>
  <rcc rId="7615" sId="1" odxf="1" dxf="1" numFmtId="4">
    <oc r="P25">
      <v>0</v>
    </oc>
    <nc r="P25">
      <f>'январь 2014г. по 6-10'!P25+'январь 2014г. по 0,4'!P25</f>
    </nc>
    <odxf>
      <numFmt numFmtId="0" formatCode="General"/>
    </odxf>
    <ndxf>
      <numFmt numFmtId="2" formatCode="0.00"/>
    </ndxf>
  </rcc>
  <rcc rId="7616" sId="1" odxf="1" dxf="1" numFmtId="4">
    <oc r="Q25">
      <v>0</v>
    </oc>
    <nc r="Q25">
      <f>'январь 2014г. по 6-10'!Q25+'январь 2014г. по 0,4'!Q25</f>
    </nc>
    <odxf>
      <numFmt numFmtId="0" formatCode="General"/>
    </odxf>
    <ndxf>
      <numFmt numFmtId="2" formatCode="0.00"/>
    </ndxf>
  </rcc>
  <rcc rId="7617" sId="1" odxf="1" dxf="1" numFmtId="4">
    <oc r="L26">
      <v>0</v>
    </oc>
    <nc r="L26">
      <f>'январь 2014г. по 6-10'!L26+'январь 2014г. по 0,4'!L26</f>
    </nc>
    <odxf>
      <numFmt numFmtId="0" formatCode="General"/>
    </odxf>
    <ndxf>
      <numFmt numFmtId="2" formatCode="0.00"/>
    </ndxf>
  </rcc>
  <rcc rId="7618" sId="1" odxf="1" dxf="1" numFmtId="4">
    <oc r="M26">
      <v>0</v>
    </oc>
    <nc r="M26">
      <f>'январь 2014г. по 6-10'!M26+'январь 2014г. по 0,4'!M26</f>
    </nc>
    <odxf>
      <numFmt numFmtId="0" formatCode="General"/>
    </odxf>
    <ndxf>
      <numFmt numFmtId="2" formatCode="0.00"/>
    </ndxf>
  </rcc>
  <rcc rId="7619" sId="1" odxf="1" dxf="1" numFmtId="4">
    <oc r="N26">
      <v>0</v>
    </oc>
    <nc r="N26">
      <f>'январь 2014г. по 6-10'!N26+'январь 2014г. по 0,4'!N26</f>
    </nc>
    <odxf>
      <numFmt numFmtId="0" formatCode="General"/>
    </odxf>
    <ndxf>
      <numFmt numFmtId="2" formatCode="0.00"/>
    </ndxf>
  </rcc>
  <rcc rId="7620" sId="1" odxf="1" dxf="1" numFmtId="4">
    <oc r="O26">
      <v>0</v>
    </oc>
    <nc r="O26">
      <f>'январь 2014г. по 6-10'!O26+'январь 2014г. по 0,4'!O26</f>
    </nc>
    <odxf>
      <numFmt numFmtId="0" formatCode="General"/>
    </odxf>
    <ndxf>
      <numFmt numFmtId="2" formatCode="0.00"/>
    </ndxf>
  </rcc>
  <rcc rId="7621" sId="1" odxf="1" dxf="1" numFmtId="4">
    <oc r="P26">
      <v>0</v>
    </oc>
    <nc r="P26">
      <f>'январь 2014г. по 6-10'!P26+'январь 2014г. по 0,4'!P26</f>
    </nc>
    <odxf>
      <numFmt numFmtId="0" formatCode="General"/>
    </odxf>
    <ndxf>
      <numFmt numFmtId="2" formatCode="0.00"/>
    </ndxf>
  </rcc>
  <rcc rId="7622" sId="1" odxf="1" dxf="1" numFmtId="4">
    <oc r="Q26">
      <v>0</v>
    </oc>
    <nc r="Q26">
      <f>'январь 2014г. по 6-10'!Q26+'январь 2014г. по 0,4'!Q26</f>
    </nc>
    <odxf>
      <numFmt numFmtId="0" formatCode="General"/>
    </odxf>
    <ndxf>
      <numFmt numFmtId="2" formatCode="0.00"/>
    </ndxf>
  </rcc>
  <rcc rId="7623" sId="1" odxf="1" dxf="1" numFmtId="4">
    <oc r="L27">
      <v>0</v>
    </oc>
    <nc r="L27">
      <f>'январь 2014г. по 6-10'!L27+'январь 2014г. по 0,4'!L27</f>
    </nc>
    <odxf>
      <numFmt numFmtId="0" formatCode="General"/>
    </odxf>
    <ndxf>
      <numFmt numFmtId="2" formatCode="0.00"/>
    </ndxf>
  </rcc>
  <rcc rId="7624" sId="1" odxf="1" dxf="1" numFmtId="4">
    <oc r="M27">
      <v>0</v>
    </oc>
    <nc r="M27">
      <f>'январь 2014г. по 6-10'!M27+'январь 2014г. по 0,4'!M27</f>
    </nc>
    <odxf>
      <numFmt numFmtId="0" formatCode="General"/>
    </odxf>
    <ndxf>
      <numFmt numFmtId="2" formatCode="0.00"/>
    </ndxf>
  </rcc>
  <rcc rId="7625" sId="1" odxf="1" dxf="1" numFmtId="4">
    <oc r="N27">
      <v>0</v>
    </oc>
    <nc r="N27">
      <f>'январь 2014г. по 6-10'!N27+'январь 2014г. по 0,4'!N27</f>
    </nc>
    <odxf>
      <numFmt numFmtId="0" formatCode="General"/>
    </odxf>
    <ndxf>
      <numFmt numFmtId="2" formatCode="0.00"/>
    </ndxf>
  </rcc>
  <rcc rId="7626" sId="1" odxf="1" dxf="1" numFmtId="4">
    <oc r="O27">
      <v>0</v>
    </oc>
    <nc r="O27">
      <f>'январь 2014г. по 6-10'!O27+'январь 2014г. по 0,4'!O27</f>
    </nc>
    <odxf>
      <numFmt numFmtId="0" formatCode="General"/>
    </odxf>
    <ndxf>
      <numFmt numFmtId="2" formatCode="0.00"/>
    </ndxf>
  </rcc>
  <rcc rId="7627" sId="1" odxf="1" dxf="1" numFmtId="4">
    <oc r="P27">
      <v>0</v>
    </oc>
    <nc r="P27">
      <f>'январь 2014г. по 6-10'!P27+'январь 2014г. по 0,4'!P27</f>
    </nc>
    <odxf>
      <numFmt numFmtId="0" formatCode="General"/>
    </odxf>
    <ndxf>
      <numFmt numFmtId="2" formatCode="0.00"/>
    </ndxf>
  </rcc>
  <rcc rId="7628" sId="1" odxf="1" dxf="1" numFmtId="4">
    <oc r="Q27">
      <v>0</v>
    </oc>
    <nc r="Q27">
      <f>'январь 2014г. по 6-10'!Q27+'январь 2014г. по 0,4'!Q27</f>
    </nc>
    <odxf>
      <numFmt numFmtId="0" formatCode="General"/>
    </odxf>
    <ndxf>
      <numFmt numFmtId="2" formatCode="0.00"/>
    </ndxf>
  </rcc>
  <rcc rId="7629" sId="1" odxf="1" dxf="1" numFmtId="4">
    <oc r="L28">
      <v>0</v>
    </oc>
    <nc r="L28">
      <f>'январь 2014г. по 6-10'!L28+'январь 2014г. по 0,4'!L28</f>
    </nc>
    <odxf>
      <numFmt numFmtId="0" formatCode="General"/>
    </odxf>
    <ndxf>
      <numFmt numFmtId="2" formatCode="0.00"/>
    </ndxf>
  </rcc>
  <rcc rId="7630" sId="1" odxf="1" dxf="1" numFmtId="4">
    <oc r="M28">
      <v>0</v>
    </oc>
    <nc r="M28">
      <f>'январь 2014г. по 6-10'!M28+'январь 2014г. по 0,4'!M28</f>
    </nc>
    <odxf>
      <numFmt numFmtId="0" formatCode="General"/>
    </odxf>
    <ndxf>
      <numFmt numFmtId="2" formatCode="0.00"/>
    </ndxf>
  </rcc>
  <rcc rId="7631" sId="1" odxf="1" dxf="1" numFmtId="4">
    <oc r="N28">
      <v>0</v>
    </oc>
    <nc r="N28">
      <f>'январь 2014г. по 6-10'!N28+'январь 2014г. по 0,4'!N28</f>
    </nc>
    <odxf>
      <numFmt numFmtId="0" formatCode="General"/>
    </odxf>
    <ndxf>
      <numFmt numFmtId="2" formatCode="0.00"/>
    </ndxf>
  </rcc>
  <rcc rId="7632" sId="1" odxf="1" dxf="1" numFmtId="4">
    <oc r="O28">
      <v>0</v>
    </oc>
    <nc r="O28">
      <f>'январь 2014г. по 6-10'!O28+'январь 2014г. по 0,4'!O28</f>
    </nc>
    <odxf>
      <numFmt numFmtId="0" formatCode="General"/>
    </odxf>
    <ndxf>
      <numFmt numFmtId="2" formatCode="0.00"/>
    </ndxf>
  </rcc>
  <rcc rId="7633" sId="1" odxf="1" dxf="1" numFmtId="4">
    <oc r="P28">
      <v>0</v>
    </oc>
    <nc r="P28">
      <f>'январь 2014г. по 6-10'!P28+'январь 2014г. по 0,4'!P28</f>
    </nc>
    <odxf>
      <numFmt numFmtId="0" formatCode="General"/>
    </odxf>
    <ndxf>
      <numFmt numFmtId="2" formatCode="0.00"/>
    </ndxf>
  </rcc>
  <rcc rId="7634" sId="1" odxf="1" dxf="1" numFmtId="4">
    <oc r="Q28">
      <v>0</v>
    </oc>
    <nc r="Q28">
      <f>'январь 2014г. по 6-10'!Q28+'январь 2014г. по 0,4'!Q28</f>
    </nc>
    <odxf>
      <numFmt numFmtId="0" formatCode="General"/>
    </odxf>
    <ndxf>
      <numFmt numFmtId="2" formatCode="0.00"/>
    </ndxf>
  </rcc>
  <rcc rId="7635" sId="1" odxf="1" dxf="1">
    <oc r="L29">
      <f>#REF!+L23+L24+L25+L26+L27+L28</f>
    </oc>
    <nc r="L29">
      <f>'январь 2014г. по 6-10'!L29+'январь 2014г. по 0,4'!L29</f>
    </nc>
    <ndxf>
      <numFmt numFmtId="2" formatCode="0.00"/>
    </ndxf>
  </rcc>
  <rcc rId="7636" sId="1" odxf="1" dxf="1">
    <oc r="M29">
      <f>#REF!+M23+M24+M25+M26+M27+M28</f>
    </oc>
    <nc r="M29">
      <f>'январь 2014г. по 6-10'!M29+'январь 2014г. по 0,4'!M29</f>
    </nc>
    <ndxf>
      <numFmt numFmtId="2" formatCode="0.00"/>
    </ndxf>
  </rcc>
  <rcc rId="7637" sId="1" odxf="1" dxf="1">
    <oc r="N29">
      <f>#REF!+N23+N24+N25+N26+N27+N28</f>
    </oc>
    <nc r="N29">
      <f>'январь 2014г. по 6-10'!N29+'январь 2014г. по 0,4'!N29</f>
    </nc>
    <ndxf>
      <numFmt numFmtId="2" formatCode="0.00"/>
    </ndxf>
  </rcc>
  <rcc rId="7638" sId="1" odxf="1" dxf="1">
    <oc r="O29">
      <f>#REF!+O23+O24+O25+O26+O27+O28</f>
    </oc>
    <nc r="O29">
      <f>'январь 2014г. по 6-10'!O29+'январь 2014г. по 0,4'!O29</f>
    </nc>
    <ndxf>
      <numFmt numFmtId="2" formatCode="0.00"/>
    </ndxf>
  </rcc>
  <rcc rId="7639" sId="1" odxf="1" dxf="1">
    <oc r="P29">
      <f>#REF!+P23+P24+P25+P26+P27+P28</f>
    </oc>
    <nc r="P29">
      <f>'январь 2014г. по 6-10'!P29+'январь 2014г. по 0,4'!P29</f>
    </nc>
    <ndxf>
      <numFmt numFmtId="2" formatCode="0.00"/>
    </ndxf>
  </rcc>
  <rcc rId="7640" sId="1" odxf="1" dxf="1">
    <oc r="Q29">
      <f>#REF!+Q23+Q24+Q25+Q26+Q27+Q28</f>
    </oc>
    <nc r="Q29">
      <f>'январь 2014г. по 6-10'!Q29+'январь 2014г. по 0,4'!Q29</f>
    </nc>
    <ndxf>
      <numFmt numFmtId="2" formatCode="0.00"/>
    </ndxf>
  </rcc>
  <rcc rId="7641" sId="1" odxf="1" dxf="1" numFmtId="4">
    <oc r="L30">
      <v>0</v>
    </oc>
    <nc r="L30">
      <f>'январь 2014г. по 6-10'!L30+'январь 2014г. по 0,4'!L30</f>
    </nc>
    <odxf>
      <numFmt numFmtId="0" formatCode="General"/>
    </odxf>
    <ndxf>
      <numFmt numFmtId="2" formatCode="0.00"/>
    </ndxf>
  </rcc>
  <rcc rId="7642" sId="1" odxf="1" dxf="1" numFmtId="4">
    <oc r="M30">
      <v>0</v>
    </oc>
    <nc r="M30">
      <f>'январь 2014г. по 6-10'!M30+'январь 2014г. по 0,4'!M30</f>
    </nc>
    <odxf>
      <numFmt numFmtId="0" formatCode="General"/>
    </odxf>
    <ndxf>
      <numFmt numFmtId="2" formatCode="0.00"/>
    </ndxf>
  </rcc>
  <rcc rId="7643" sId="1" odxf="1" dxf="1" numFmtId="4">
    <oc r="N30">
      <v>0</v>
    </oc>
    <nc r="N30">
      <f>'январь 2014г. по 6-10'!N30+'январь 2014г. по 0,4'!N30</f>
    </nc>
    <odxf>
      <numFmt numFmtId="0" formatCode="General"/>
    </odxf>
    <ndxf>
      <numFmt numFmtId="2" formatCode="0.00"/>
    </ndxf>
  </rcc>
  <rcc rId="7644" sId="1" odxf="1" dxf="1" numFmtId="4">
    <oc r="O30">
      <v>0</v>
    </oc>
    <nc r="O30">
      <f>'январь 2014г. по 6-10'!O30+'январь 2014г. по 0,4'!O30</f>
    </nc>
    <odxf>
      <numFmt numFmtId="0" formatCode="General"/>
    </odxf>
    <ndxf>
      <numFmt numFmtId="2" formatCode="0.00"/>
    </ndxf>
  </rcc>
  <rcc rId="7645" sId="1" odxf="1" dxf="1" numFmtId="4">
    <oc r="P30">
      <v>0</v>
    </oc>
    <nc r="P30">
      <f>'январь 2014г. по 6-10'!P30+'январь 2014г. по 0,4'!P30</f>
    </nc>
    <odxf>
      <numFmt numFmtId="0" formatCode="General"/>
    </odxf>
    <ndxf>
      <numFmt numFmtId="2" formatCode="0.00"/>
    </ndxf>
  </rcc>
  <rcc rId="7646" sId="1" odxf="1" dxf="1" numFmtId="4">
    <oc r="Q30">
      <v>0</v>
    </oc>
    <nc r="Q30">
      <f>'январь 2014г. по 6-10'!Q30+'январь 2014г. по 0,4'!Q30</f>
    </nc>
    <odxf>
      <numFmt numFmtId="0" formatCode="General"/>
    </odxf>
    <ndxf>
      <numFmt numFmtId="2" formatCode="0.00"/>
    </ndxf>
  </rcc>
  <rcc rId="7647" sId="1" odxf="1" dxf="1" numFmtId="4">
    <oc r="L31">
      <v>0</v>
    </oc>
    <nc r="L31">
      <f>'январь 2014г. по 6-10'!L31+'январь 2014г. по 0,4'!L31</f>
    </nc>
    <odxf>
      <numFmt numFmtId="0" formatCode="General"/>
    </odxf>
    <ndxf>
      <numFmt numFmtId="2" formatCode="0.00"/>
    </ndxf>
  </rcc>
  <rcc rId="7648" sId="1" odxf="1" dxf="1" numFmtId="4">
    <oc r="M31">
      <v>0</v>
    </oc>
    <nc r="M31">
      <f>'январь 2014г. по 6-10'!M31+'январь 2014г. по 0,4'!M31</f>
    </nc>
    <odxf>
      <numFmt numFmtId="0" formatCode="General"/>
    </odxf>
    <ndxf>
      <numFmt numFmtId="2" formatCode="0.00"/>
    </ndxf>
  </rcc>
  <rcc rId="7649" sId="1" odxf="1" dxf="1" numFmtId="4">
    <oc r="N31">
      <v>0</v>
    </oc>
    <nc r="N31">
      <f>'январь 2014г. по 6-10'!N31+'январь 2014г. по 0,4'!N31</f>
    </nc>
    <odxf>
      <numFmt numFmtId="0" formatCode="General"/>
    </odxf>
    <ndxf>
      <numFmt numFmtId="2" formatCode="0.00"/>
    </ndxf>
  </rcc>
  <rcc rId="7650" sId="1" odxf="1" dxf="1" numFmtId="4">
    <oc r="O31">
      <v>0</v>
    </oc>
    <nc r="O31">
      <f>'январь 2014г. по 6-10'!O31+'январь 2014г. по 0,4'!O31</f>
    </nc>
    <odxf>
      <numFmt numFmtId="0" formatCode="General"/>
    </odxf>
    <ndxf>
      <numFmt numFmtId="2" formatCode="0.00"/>
    </ndxf>
  </rcc>
  <rcc rId="7651" sId="1" odxf="1" dxf="1" numFmtId="4">
    <oc r="P31">
      <v>0</v>
    </oc>
    <nc r="P31">
      <f>'январь 2014г. по 6-10'!P31+'январь 2014г. по 0,4'!P31</f>
    </nc>
    <odxf>
      <numFmt numFmtId="0" formatCode="General"/>
    </odxf>
    <ndxf>
      <numFmt numFmtId="2" formatCode="0.00"/>
    </ndxf>
  </rcc>
  <rcc rId="7652" sId="1" odxf="1" dxf="1" numFmtId="4">
    <oc r="Q31">
      <v>0</v>
    </oc>
    <nc r="Q31">
      <f>'январь 2014г. по 6-10'!Q31+'январь 2014г. по 0,4'!Q31</f>
    </nc>
    <odxf>
      <numFmt numFmtId="0" formatCode="General"/>
    </odxf>
    <ndxf>
      <numFmt numFmtId="2" formatCode="0.00"/>
    </ndxf>
  </rcc>
  <rcc rId="7653" sId="1" odxf="1" dxf="1" numFmtId="4">
    <oc r="L32">
      <v>0</v>
    </oc>
    <nc r="L32">
      <f>'январь 2014г. по 6-10'!L32+'январь 2014г. по 0,4'!L32</f>
    </nc>
    <odxf>
      <numFmt numFmtId="0" formatCode="General"/>
    </odxf>
    <ndxf>
      <numFmt numFmtId="2" formatCode="0.00"/>
    </ndxf>
  </rcc>
  <rcc rId="7654" sId="1" odxf="1" dxf="1" numFmtId="4">
    <oc r="M32">
      <v>0</v>
    </oc>
    <nc r="M32">
      <f>'январь 2014г. по 6-10'!M32+'январь 2014г. по 0,4'!M32</f>
    </nc>
    <odxf>
      <numFmt numFmtId="0" formatCode="General"/>
    </odxf>
    <ndxf>
      <numFmt numFmtId="2" formatCode="0.00"/>
    </ndxf>
  </rcc>
  <rcc rId="7655" sId="1" odxf="1" dxf="1" numFmtId="4">
    <oc r="N32">
      <v>0</v>
    </oc>
    <nc r="N32">
      <f>'январь 2014г. по 6-10'!N32+'январь 2014г. по 0,4'!N32</f>
    </nc>
    <odxf>
      <numFmt numFmtId="0" formatCode="General"/>
    </odxf>
    <ndxf>
      <numFmt numFmtId="2" formatCode="0.00"/>
    </ndxf>
  </rcc>
  <rcc rId="7656" sId="1" odxf="1" dxf="1" numFmtId="4">
    <oc r="O32">
      <v>0</v>
    </oc>
    <nc r="O32">
      <f>'январь 2014г. по 6-10'!O32+'январь 2014г. по 0,4'!O32</f>
    </nc>
    <odxf>
      <numFmt numFmtId="0" formatCode="General"/>
    </odxf>
    <ndxf>
      <numFmt numFmtId="2" formatCode="0.00"/>
    </ndxf>
  </rcc>
  <rcc rId="7657" sId="1" odxf="1" dxf="1" numFmtId="4">
    <oc r="P32">
      <v>0</v>
    </oc>
    <nc r="P32">
      <f>'январь 2014г. по 6-10'!P32+'январь 2014г. по 0,4'!P32</f>
    </nc>
    <odxf>
      <numFmt numFmtId="0" formatCode="General"/>
    </odxf>
    <ndxf>
      <numFmt numFmtId="2" formatCode="0.00"/>
    </ndxf>
  </rcc>
  <rcc rId="7658" sId="1" odxf="1" dxf="1" numFmtId="4">
    <oc r="Q32">
      <v>0</v>
    </oc>
    <nc r="Q32">
      <f>'январь 2014г. по 6-10'!Q32+'январь 2014г. по 0,4'!Q32</f>
    </nc>
    <odxf>
      <numFmt numFmtId="0" formatCode="General"/>
    </odxf>
    <ndxf>
      <numFmt numFmtId="2" formatCode="0.00"/>
    </ndxf>
  </rcc>
  <rcc rId="7659" sId="1" odxf="1" dxf="1" numFmtId="4">
    <oc r="L33">
      <v>0</v>
    </oc>
    <nc r="L33">
      <f>'январь 2014г. по 6-10'!L33+'январь 2014г. по 0,4'!L33</f>
    </nc>
    <odxf>
      <numFmt numFmtId="0" formatCode="General"/>
    </odxf>
    <ndxf>
      <numFmt numFmtId="2" formatCode="0.00"/>
    </ndxf>
  </rcc>
  <rcc rId="7660" sId="1" odxf="1" dxf="1" numFmtId="4">
    <oc r="M33">
      <v>0</v>
    </oc>
    <nc r="M33">
      <f>'январь 2014г. по 6-10'!M33+'январь 2014г. по 0,4'!M33</f>
    </nc>
    <odxf>
      <numFmt numFmtId="0" formatCode="General"/>
    </odxf>
    <ndxf>
      <numFmt numFmtId="2" formatCode="0.00"/>
    </ndxf>
  </rcc>
  <rcc rId="7661" sId="1" odxf="1" dxf="1" numFmtId="4">
    <oc r="N33">
      <v>0</v>
    </oc>
    <nc r="N33">
      <f>'январь 2014г. по 6-10'!N33+'январь 2014г. по 0,4'!N33</f>
    </nc>
    <odxf>
      <numFmt numFmtId="0" formatCode="General"/>
    </odxf>
    <ndxf>
      <numFmt numFmtId="2" formatCode="0.00"/>
    </ndxf>
  </rcc>
  <rcc rId="7662" sId="1" odxf="1" dxf="1" numFmtId="4">
    <oc r="O33">
      <v>0</v>
    </oc>
    <nc r="O33">
      <f>'январь 2014г. по 6-10'!O33+'январь 2014г. по 0,4'!O33</f>
    </nc>
    <odxf>
      <numFmt numFmtId="0" formatCode="General"/>
    </odxf>
    <ndxf>
      <numFmt numFmtId="2" formatCode="0.00"/>
    </ndxf>
  </rcc>
  <rcc rId="7663" sId="1" odxf="1" dxf="1" numFmtId="4">
    <oc r="P33">
      <v>0</v>
    </oc>
    <nc r="P33">
      <f>'январь 2014г. по 6-10'!P33+'январь 2014г. по 0,4'!P33</f>
    </nc>
    <odxf>
      <numFmt numFmtId="0" formatCode="General"/>
    </odxf>
    <ndxf>
      <numFmt numFmtId="2" formatCode="0.00"/>
    </ndxf>
  </rcc>
  <rcc rId="7664" sId="1" odxf="1" dxf="1" numFmtId="4">
    <oc r="Q33">
      <v>0</v>
    </oc>
    <nc r="Q33">
      <f>'январь 2014г. по 6-10'!Q33+'январь 2014г. по 0,4'!Q33</f>
    </nc>
    <odxf>
      <numFmt numFmtId="0" formatCode="General"/>
    </odxf>
    <ndxf>
      <numFmt numFmtId="2" formatCode="0.00"/>
    </ndxf>
  </rcc>
  <rcc rId="7665" sId="1" odxf="1" dxf="1" numFmtId="4">
    <oc r="L34">
      <v>0</v>
    </oc>
    <nc r="L34">
      <f>'январь 2014г. по 6-10'!L34+'январь 2014г. по 0,4'!L34</f>
    </nc>
    <odxf>
      <numFmt numFmtId="0" formatCode="General"/>
    </odxf>
    <ndxf>
      <numFmt numFmtId="2" formatCode="0.00"/>
    </ndxf>
  </rcc>
  <rcc rId="7666" sId="1" odxf="1" dxf="1" numFmtId="4">
    <oc r="M34">
      <v>0</v>
    </oc>
    <nc r="M34">
      <f>'январь 2014г. по 6-10'!M34+'январь 2014г. по 0,4'!M34</f>
    </nc>
    <odxf>
      <numFmt numFmtId="0" formatCode="General"/>
    </odxf>
    <ndxf>
      <numFmt numFmtId="2" formatCode="0.00"/>
    </ndxf>
  </rcc>
  <rcc rId="7667" sId="1" odxf="1" dxf="1" numFmtId="4">
    <oc r="N34">
      <v>0</v>
    </oc>
    <nc r="N34">
      <f>'январь 2014г. по 6-10'!N34+'январь 2014г. по 0,4'!N34</f>
    </nc>
    <odxf>
      <numFmt numFmtId="0" formatCode="General"/>
    </odxf>
    <ndxf>
      <numFmt numFmtId="2" formatCode="0.00"/>
    </ndxf>
  </rcc>
  <rcc rId="7668" sId="1" odxf="1" dxf="1" numFmtId="4">
    <oc r="O34">
      <v>0</v>
    </oc>
    <nc r="O34">
      <f>'январь 2014г. по 6-10'!O34+'январь 2014г. по 0,4'!O34</f>
    </nc>
    <odxf>
      <numFmt numFmtId="0" formatCode="General"/>
    </odxf>
    <ndxf>
      <numFmt numFmtId="2" formatCode="0.00"/>
    </ndxf>
  </rcc>
  <rcc rId="7669" sId="1" odxf="1" dxf="1" numFmtId="4">
    <oc r="P34">
      <v>0</v>
    </oc>
    <nc r="P34">
      <f>'январь 2014г. по 6-10'!P34+'январь 2014г. по 0,4'!P34</f>
    </nc>
    <odxf>
      <numFmt numFmtId="0" formatCode="General"/>
    </odxf>
    <ndxf>
      <numFmt numFmtId="2" formatCode="0.00"/>
    </ndxf>
  </rcc>
  <rcc rId="7670" sId="1" odxf="1" dxf="1" numFmtId="4">
    <oc r="Q34">
      <v>0</v>
    </oc>
    <nc r="Q34">
      <f>'январь 2014г. по 6-10'!Q34+'январь 2014г. по 0,4'!Q34</f>
    </nc>
    <odxf>
      <numFmt numFmtId="0" formatCode="General"/>
    </odxf>
    <ndxf>
      <numFmt numFmtId="2" formatCode="0.00"/>
    </ndxf>
  </rcc>
  <rcc rId="7671" sId="1" odxf="1" dxf="1" numFmtId="4">
    <oc r="L35">
      <v>0</v>
    </oc>
    <nc r="L35">
      <f>'январь 2014г. по 6-10'!L35+'январь 2014г. по 0,4'!L35</f>
    </nc>
    <odxf>
      <numFmt numFmtId="0" formatCode="General"/>
    </odxf>
    <ndxf>
      <numFmt numFmtId="2" formatCode="0.00"/>
    </ndxf>
  </rcc>
  <rcc rId="7672" sId="1" odxf="1" dxf="1" numFmtId="4">
    <oc r="M35">
      <v>0</v>
    </oc>
    <nc r="M35">
      <f>'январь 2014г. по 6-10'!M35+'январь 2014г. по 0,4'!M35</f>
    </nc>
    <odxf>
      <numFmt numFmtId="0" formatCode="General"/>
    </odxf>
    <ndxf>
      <numFmt numFmtId="2" formatCode="0.00"/>
    </ndxf>
  </rcc>
  <rcc rId="7673" sId="1" odxf="1" dxf="1" numFmtId="4">
    <oc r="N35">
      <v>0</v>
    </oc>
    <nc r="N35">
      <f>'январь 2014г. по 6-10'!N35+'январь 2014г. по 0,4'!N35</f>
    </nc>
    <odxf>
      <numFmt numFmtId="0" formatCode="General"/>
    </odxf>
    <ndxf>
      <numFmt numFmtId="2" formatCode="0.00"/>
    </ndxf>
  </rcc>
  <rcc rId="7674" sId="1" odxf="1" dxf="1" numFmtId="4">
    <oc r="O35">
      <v>0</v>
    </oc>
    <nc r="O35">
      <f>'январь 2014г. по 6-10'!O35+'январь 2014г. по 0,4'!O35</f>
    </nc>
    <odxf>
      <numFmt numFmtId="0" formatCode="General"/>
    </odxf>
    <ndxf>
      <numFmt numFmtId="2" formatCode="0.00"/>
    </ndxf>
  </rcc>
  <rcc rId="7675" sId="1" odxf="1" dxf="1" numFmtId="4">
    <oc r="P35">
      <v>0</v>
    </oc>
    <nc r="P35">
      <f>'январь 2014г. по 6-10'!P35+'январь 2014г. по 0,4'!P35</f>
    </nc>
    <odxf>
      <numFmt numFmtId="0" formatCode="General"/>
    </odxf>
    <ndxf>
      <numFmt numFmtId="2" formatCode="0.00"/>
    </ndxf>
  </rcc>
  <rcc rId="7676" sId="1" odxf="1" dxf="1" numFmtId="4">
    <oc r="Q35">
      <v>0</v>
    </oc>
    <nc r="Q35">
      <f>'январь 2014г. по 6-10'!Q35+'январь 2014г. по 0,4'!Q35</f>
    </nc>
    <odxf>
      <numFmt numFmtId="0" formatCode="General"/>
    </odxf>
    <ndxf>
      <numFmt numFmtId="2" formatCode="0.00"/>
    </ndxf>
  </rcc>
  <rcc rId="7677" sId="1" odxf="1" dxf="1">
    <oc r="L36">
      <f>L30+L31+L32+L33+L34+L35</f>
    </oc>
    <nc r="L36">
      <f>'январь 2014г. по 6-10'!L36+'январь 2014г. по 0,4'!L36</f>
    </nc>
    <odxf>
      <numFmt numFmtId="0" formatCode="General"/>
    </odxf>
    <ndxf>
      <numFmt numFmtId="2" formatCode="0.00"/>
    </ndxf>
  </rcc>
  <rcc rId="7678" sId="1" odxf="1" dxf="1">
    <oc r="M36">
      <f>M30+M31+M32+M33+M34+M35</f>
    </oc>
    <nc r="M36">
      <f>'январь 2014г. по 6-10'!M36+'январь 2014г. по 0,4'!M36</f>
    </nc>
    <odxf>
      <numFmt numFmtId="0" formatCode="General"/>
    </odxf>
    <ndxf>
      <numFmt numFmtId="2" formatCode="0.00"/>
    </ndxf>
  </rcc>
  <rcc rId="7679" sId="1" odxf="1" dxf="1">
    <oc r="N36">
      <f>N30+N31+N32+N33+N34+N35</f>
    </oc>
    <nc r="N36">
      <f>'январь 2014г. по 6-10'!N36+'январь 2014г. по 0,4'!N36</f>
    </nc>
    <odxf>
      <numFmt numFmtId="0" formatCode="General"/>
    </odxf>
    <ndxf>
      <numFmt numFmtId="2" formatCode="0.00"/>
    </ndxf>
  </rcc>
  <rcc rId="7680" sId="1" odxf="1" dxf="1">
    <oc r="O36">
      <f>O30+O31+O32+O33+O34+O35</f>
    </oc>
    <nc r="O36">
      <f>'январь 2014г. по 6-10'!O36+'январь 2014г. по 0,4'!O36</f>
    </nc>
    <odxf>
      <numFmt numFmtId="0" formatCode="General"/>
    </odxf>
    <ndxf>
      <numFmt numFmtId="2" formatCode="0.00"/>
    </ndxf>
  </rcc>
  <rcc rId="7681" sId="1" odxf="1" dxf="1">
    <oc r="P36">
      <f>P30+P31+P32+P33+P34+P35</f>
    </oc>
    <nc r="P36">
      <f>'январь 2014г. по 6-10'!P36+'январь 2014г. по 0,4'!P36</f>
    </nc>
    <odxf>
      <numFmt numFmtId="0" formatCode="General"/>
    </odxf>
    <ndxf>
      <numFmt numFmtId="2" formatCode="0.00"/>
    </ndxf>
  </rcc>
  <rcc rId="7682" sId="1" odxf="1" dxf="1">
    <oc r="Q36">
      <f>Q30+Q31+Q32+Q33+Q34+Q35</f>
    </oc>
    <nc r="Q36">
      <f>'январь 2014г. по 6-10'!Q36+'январь 2014г. по 0,4'!Q36</f>
    </nc>
    <odxf>
      <numFmt numFmtId="0" formatCode="General"/>
    </odxf>
    <ndxf>
      <numFmt numFmtId="2" formatCode="0.00"/>
    </ndxf>
  </rcc>
  <rcc rId="7683" sId="1" odxf="1" dxf="1" numFmtId="4">
    <oc r="L37">
      <v>0</v>
    </oc>
    <nc r="L37">
      <f>'январь 2014г. по 6-10'!L37+'январь 2014г. по 0,4'!L37</f>
    </nc>
    <odxf>
      <numFmt numFmtId="0" formatCode="General"/>
    </odxf>
    <ndxf>
      <numFmt numFmtId="2" formatCode="0.00"/>
    </ndxf>
  </rcc>
  <rcc rId="7684" sId="1" odxf="1" dxf="1" numFmtId="4">
    <oc r="M37">
      <v>0</v>
    </oc>
    <nc r="M37">
      <f>'январь 2014г. по 6-10'!M37+'январь 2014г. по 0,4'!M37</f>
    </nc>
    <odxf>
      <numFmt numFmtId="0" formatCode="General"/>
    </odxf>
    <ndxf>
      <numFmt numFmtId="2" formatCode="0.00"/>
    </ndxf>
  </rcc>
  <rcc rId="7685" sId="1" odxf="1" dxf="1" numFmtId="4">
    <oc r="N37">
      <v>0</v>
    </oc>
    <nc r="N37">
      <f>'январь 2014г. по 6-10'!N37+'январь 2014г. по 0,4'!N37</f>
    </nc>
    <odxf>
      <numFmt numFmtId="0" formatCode="General"/>
    </odxf>
    <ndxf>
      <numFmt numFmtId="2" formatCode="0.00"/>
    </ndxf>
  </rcc>
  <rcc rId="7686" sId="1" odxf="1" dxf="1" numFmtId="4">
    <oc r="O37">
      <v>0</v>
    </oc>
    <nc r="O37">
      <f>'январь 2014г. по 6-10'!O37+'январь 2014г. по 0,4'!O37</f>
    </nc>
    <odxf>
      <numFmt numFmtId="0" formatCode="General"/>
    </odxf>
    <ndxf>
      <numFmt numFmtId="2" formatCode="0.00"/>
    </ndxf>
  </rcc>
  <rcc rId="7687" sId="1" odxf="1" dxf="1" numFmtId="4">
    <oc r="P37">
      <v>0</v>
    </oc>
    <nc r="P37">
      <f>'январь 2014г. по 6-10'!P37+'январь 2014г. по 0,4'!P37</f>
    </nc>
    <odxf>
      <numFmt numFmtId="0" formatCode="General"/>
    </odxf>
    <ndxf>
      <numFmt numFmtId="2" formatCode="0.00"/>
    </ndxf>
  </rcc>
  <rcc rId="7688" sId="1" odxf="1" dxf="1" numFmtId="4">
    <oc r="Q37">
      <v>0</v>
    </oc>
    <nc r="Q37">
      <f>'январь 2014г. по 6-10'!Q37+'январь 2014г. по 0,4'!Q37</f>
    </nc>
    <odxf>
      <numFmt numFmtId="0" formatCode="General"/>
    </odxf>
    <ndxf>
      <numFmt numFmtId="2" formatCode="0.00"/>
    </ndxf>
  </rcc>
  <rcc rId="7689" sId="1" odxf="1" dxf="1" numFmtId="4">
    <oc r="L38">
      <v>0</v>
    </oc>
    <nc r="L38">
      <f>'январь 2014г. по 6-10'!L38+'январь 2014г. по 0,4'!L38</f>
    </nc>
    <odxf>
      <numFmt numFmtId="0" formatCode="General"/>
    </odxf>
    <ndxf>
      <numFmt numFmtId="2" formatCode="0.00"/>
    </ndxf>
  </rcc>
  <rcc rId="7690" sId="1" odxf="1" dxf="1" numFmtId="4">
    <oc r="M38">
      <v>0</v>
    </oc>
    <nc r="M38">
      <f>'январь 2014г. по 6-10'!M38+'январь 2014г. по 0,4'!M38</f>
    </nc>
    <odxf>
      <numFmt numFmtId="0" formatCode="General"/>
    </odxf>
    <ndxf>
      <numFmt numFmtId="2" formatCode="0.00"/>
    </ndxf>
  </rcc>
  <rcc rId="7691" sId="1" odxf="1" dxf="1" numFmtId="4">
    <oc r="N38">
      <v>0</v>
    </oc>
    <nc r="N38">
      <f>'январь 2014г. по 6-10'!N38+'январь 2014г. по 0,4'!N38</f>
    </nc>
    <odxf>
      <numFmt numFmtId="0" formatCode="General"/>
    </odxf>
    <ndxf>
      <numFmt numFmtId="2" formatCode="0.00"/>
    </ndxf>
  </rcc>
  <rcc rId="7692" sId="1" odxf="1" dxf="1" numFmtId="4">
    <oc r="O38">
      <v>0</v>
    </oc>
    <nc r="O38">
      <f>'январь 2014г. по 6-10'!O38+'январь 2014г. по 0,4'!O38</f>
    </nc>
    <odxf>
      <numFmt numFmtId="0" formatCode="General"/>
    </odxf>
    <ndxf>
      <numFmt numFmtId="2" formatCode="0.00"/>
    </ndxf>
  </rcc>
  <rcc rId="7693" sId="1" odxf="1" dxf="1" numFmtId="4">
    <oc r="P38">
      <v>0</v>
    </oc>
    <nc r="P38">
      <f>'январь 2014г. по 6-10'!P38+'январь 2014г. по 0,4'!P38</f>
    </nc>
    <odxf>
      <numFmt numFmtId="0" formatCode="General"/>
    </odxf>
    <ndxf>
      <numFmt numFmtId="2" formatCode="0.00"/>
    </ndxf>
  </rcc>
  <rcc rId="7694" sId="1" odxf="1" dxf="1" numFmtId="4">
    <oc r="Q38">
      <v>0</v>
    </oc>
    <nc r="Q38">
      <f>'январь 2014г. по 6-10'!Q38+'январь 2014г. по 0,4'!Q38</f>
    </nc>
    <odxf>
      <numFmt numFmtId="0" formatCode="General"/>
    </odxf>
    <ndxf>
      <numFmt numFmtId="2" formatCode="0.00"/>
    </ndxf>
  </rcc>
  <rcc rId="7695" sId="1" odxf="1" dxf="1" numFmtId="4">
    <oc r="L39">
      <v>0</v>
    </oc>
    <nc r="L39">
      <f>'январь 2014г. по 6-10'!L39+'январь 2014г. по 0,4'!L39</f>
    </nc>
    <odxf>
      <numFmt numFmtId="0" formatCode="General"/>
    </odxf>
    <ndxf>
      <numFmt numFmtId="2" formatCode="0.00"/>
    </ndxf>
  </rcc>
  <rcc rId="7696" sId="1" odxf="1" dxf="1" numFmtId="4">
    <oc r="M39">
      <v>0</v>
    </oc>
    <nc r="M39">
      <f>'январь 2014г. по 6-10'!M39+'январь 2014г. по 0,4'!M39</f>
    </nc>
    <odxf>
      <numFmt numFmtId="0" formatCode="General"/>
    </odxf>
    <ndxf>
      <numFmt numFmtId="2" formatCode="0.00"/>
    </ndxf>
  </rcc>
  <rcc rId="7697" sId="1" odxf="1" dxf="1" numFmtId="4">
    <oc r="N39">
      <v>0</v>
    </oc>
    <nc r="N39">
      <f>'январь 2014г. по 6-10'!N39+'январь 2014г. по 0,4'!N39</f>
    </nc>
    <odxf>
      <numFmt numFmtId="0" formatCode="General"/>
    </odxf>
    <ndxf>
      <numFmt numFmtId="2" formatCode="0.00"/>
    </ndxf>
  </rcc>
  <rcc rId="7698" sId="1" odxf="1" dxf="1" numFmtId="4">
    <oc r="O39">
      <v>0</v>
    </oc>
    <nc r="O39">
      <f>'январь 2014г. по 6-10'!O39+'январь 2014г. по 0,4'!O39</f>
    </nc>
    <odxf>
      <numFmt numFmtId="0" formatCode="General"/>
    </odxf>
    <ndxf>
      <numFmt numFmtId="2" formatCode="0.00"/>
    </ndxf>
  </rcc>
  <rcc rId="7699" sId="1" odxf="1" dxf="1" numFmtId="4">
    <oc r="P39">
      <v>0</v>
    </oc>
    <nc r="P39">
      <f>'январь 2014г. по 6-10'!P39+'январь 2014г. по 0,4'!P39</f>
    </nc>
    <odxf>
      <numFmt numFmtId="0" formatCode="General"/>
    </odxf>
    <ndxf>
      <numFmt numFmtId="2" formatCode="0.00"/>
    </ndxf>
  </rcc>
  <rcc rId="7700" sId="1" odxf="1" dxf="1" numFmtId="4">
    <oc r="Q39">
      <v>0</v>
    </oc>
    <nc r="Q39">
      <f>'январь 2014г. по 6-10'!Q39+'январь 2014г. по 0,4'!Q39</f>
    </nc>
    <odxf>
      <numFmt numFmtId="0" formatCode="General"/>
    </odxf>
    <ndxf>
      <numFmt numFmtId="2" formatCode="0.00"/>
    </ndxf>
  </rcc>
  <rcc rId="7701" sId="1" odxf="1" dxf="1" numFmtId="4">
    <oc r="L40">
      <v>0</v>
    </oc>
    <nc r="L40">
      <f>'январь 2014г. по 6-10'!L40+'январь 2014г. по 0,4'!L40</f>
    </nc>
    <odxf>
      <numFmt numFmtId="0" formatCode="General"/>
    </odxf>
    <ndxf>
      <numFmt numFmtId="2" formatCode="0.00"/>
    </ndxf>
  </rcc>
  <rcc rId="7702" sId="1" odxf="1" dxf="1" numFmtId="4">
    <oc r="M40">
      <v>0</v>
    </oc>
    <nc r="M40">
      <f>'январь 2014г. по 6-10'!M40+'январь 2014г. по 0,4'!M40</f>
    </nc>
    <odxf>
      <numFmt numFmtId="0" formatCode="General"/>
    </odxf>
    <ndxf>
      <numFmt numFmtId="2" formatCode="0.00"/>
    </ndxf>
  </rcc>
  <rcc rId="7703" sId="1" odxf="1" dxf="1" numFmtId="4">
    <oc r="N40">
      <v>0</v>
    </oc>
    <nc r="N40">
      <f>'январь 2014г. по 6-10'!N40+'январь 2014г. по 0,4'!N40</f>
    </nc>
    <odxf>
      <numFmt numFmtId="0" formatCode="General"/>
    </odxf>
    <ndxf>
      <numFmt numFmtId="2" formatCode="0.00"/>
    </ndxf>
  </rcc>
  <rcc rId="7704" sId="1" odxf="1" dxf="1" numFmtId="4">
    <oc r="O40">
      <v>0</v>
    </oc>
    <nc r="O40">
      <f>'январь 2014г. по 6-10'!O40+'январь 2014г. по 0,4'!O40</f>
    </nc>
    <odxf>
      <numFmt numFmtId="0" formatCode="General"/>
    </odxf>
    <ndxf>
      <numFmt numFmtId="2" formatCode="0.00"/>
    </ndxf>
  </rcc>
  <rcc rId="7705" sId="1" odxf="1" dxf="1" numFmtId="4">
    <oc r="P40">
      <v>0</v>
    </oc>
    <nc r="P40">
      <f>'январь 2014г. по 6-10'!P40+'январь 2014г. по 0,4'!P40</f>
    </nc>
    <odxf>
      <numFmt numFmtId="0" formatCode="General"/>
    </odxf>
    <ndxf>
      <numFmt numFmtId="2" formatCode="0.00"/>
    </ndxf>
  </rcc>
  <rcc rId="7706" sId="1" odxf="1" dxf="1" numFmtId="4">
    <oc r="Q40">
      <v>0</v>
    </oc>
    <nc r="Q40">
      <f>'январь 2014г. по 6-10'!Q40+'январь 2014г. по 0,4'!Q40</f>
    </nc>
    <odxf>
      <numFmt numFmtId="0" formatCode="General"/>
    </odxf>
    <ndxf>
      <numFmt numFmtId="2" formatCode="0.00"/>
    </ndxf>
  </rcc>
  <rcc rId="7707" sId="1" odxf="1" dxf="1" numFmtId="4">
    <oc r="L41">
      <v>0</v>
    </oc>
    <nc r="L41">
      <f>'январь 2014г. по 6-10'!L41+'январь 2014г. по 0,4'!L41</f>
    </nc>
    <odxf>
      <numFmt numFmtId="0" formatCode="General"/>
    </odxf>
    <ndxf>
      <numFmt numFmtId="2" formatCode="0.00"/>
    </ndxf>
  </rcc>
  <rcc rId="7708" sId="1" odxf="1" dxf="1" numFmtId="4">
    <oc r="M41">
      <v>0</v>
    </oc>
    <nc r="M41">
      <f>'январь 2014г. по 6-10'!M41+'январь 2014г. по 0,4'!M41</f>
    </nc>
    <odxf>
      <numFmt numFmtId="0" formatCode="General"/>
    </odxf>
    <ndxf>
      <numFmt numFmtId="2" formatCode="0.00"/>
    </ndxf>
  </rcc>
  <rcc rId="7709" sId="1" odxf="1" dxf="1" numFmtId="4">
    <oc r="N41">
      <v>0</v>
    </oc>
    <nc r="N41">
      <f>'январь 2014г. по 6-10'!N41+'январь 2014г. по 0,4'!N41</f>
    </nc>
    <odxf>
      <numFmt numFmtId="0" formatCode="General"/>
    </odxf>
    <ndxf>
      <numFmt numFmtId="2" formatCode="0.00"/>
    </ndxf>
  </rcc>
  <rcc rId="7710" sId="1" odxf="1" dxf="1" numFmtId="4">
    <oc r="O41">
      <v>0</v>
    </oc>
    <nc r="O41">
      <f>'январь 2014г. по 6-10'!O41+'январь 2014г. по 0,4'!O41</f>
    </nc>
    <odxf>
      <numFmt numFmtId="0" formatCode="General"/>
    </odxf>
    <ndxf>
      <numFmt numFmtId="2" formatCode="0.00"/>
    </ndxf>
  </rcc>
  <rcc rId="7711" sId="1" odxf="1" dxf="1" numFmtId="4">
    <oc r="P41">
      <v>0</v>
    </oc>
    <nc r="P41">
      <f>'январь 2014г. по 6-10'!P41+'январь 2014г. по 0,4'!P41</f>
    </nc>
    <odxf>
      <numFmt numFmtId="0" formatCode="General"/>
    </odxf>
    <ndxf>
      <numFmt numFmtId="2" formatCode="0.00"/>
    </ndxf>
  </rcc>
  <rcc rId="7712" sId="1" odxf="1" dxf="1" numFmtId="4">
    <oc r="Q41">
      <v>0</v>
    </oc>
    <nc r="Q41">
      <f>'январь 2014г. по 6-10'!Q41+'январь 2014г. по 0,4'!Q41</f>
    </nc>
    <odxf>
      <numFmt numFmtId="0" formatCode="General"/>
    </odxf>
    <ndxf>
      <numFmt numFmtId="2" formatCode="0.00"/>
    </ndxf>
  </rcc>
  <rcc rId="7713" sId="1" odxf="1" dxf="1" numFmtId="4">
    <oc r="L42">
      <v>0</v>
    </oc>
    <nc r="L42">
      <f>'январь 2014г. по 6-10'!L42+'январь 2014г. по 0,4'!L42</f>
    </nc>
    <odxf>
      <numFmt numFmtId="0" formatCode="General"/>
    </odxf>
    <ndxf>
      <numFmt numFmtId="2" formatCode="0.00"/>
    </ndxf>
  </rcc>
  <rcc rId="7714" sId="1" odxf="1" dxf="1" numFmtId="4">
    <oc r="M42">
      <v>0</v>
    </oc>
    <nc r="M42">
      <f>'январь 2014г. по 6-10'!M42+'январь 2014г. по 0,4'!M42</f>
    </nc>
    <odxf>
      <numFmt numFmtId="0" formatCode="General"/>
    </odxf>
    <ndxf>
      <numFmt numFmtId="2" formatCode="0.00"/>
    </ndxf>
  </rcc>
  <rcc rId="7715" sId="1" odxf="1" dxf="1" numFmtId="4">
    <oc r="N42">
      <v>0</v>
    </oc>
    <nc r="N42">
      <f>'январь 2014г. по 6-10'!N42+'январь 2014г. по 0,4'!N42</f>
    </nc>
    <odxf>
      <numFmt numFmtId="0" formatCode="General"/>
    </odxf>
    <ndxf>
      <numFmt numFmtId="2" formatCode="0.00"/>
    </ndxf>
  </rcc>
  <rcc rId="7716" sId="1" odxf="1" dxf="1" numFmtId="4">
    <oc r="O42">
      <v>0</v>
    </oc>
    <nc r="O42">
      <f>'январь 2014г. по 6-10'!O42+'январь 2014г. по 0,4'!O42</f>
    </nc>
    <odxf>
      <numFmt numFmtId="0" formatCode="General"/>
    </odxf>
    <ndxf>
      <numFmt numFmtId="2" formatCode="0.00"/>
    </ndxf>
  </rcc>
  <rcc rId="7717" sId="1" odxf="1" dxf="1" numFmtId="4">
    <oc r="P42">
      <v>0</v>
    </oc>
    <nc r="P42">
      <f>'январь 2014г. по 6-10'!P42+'январь 2014г. по 0,4'!P42</f>
    </nc>
    <odxf>
      <numFmt numFmtId="0" formatCode="General"/>
    </odxf>
    <ndxf>
      <numFmt numFmtId="2" formatCode="0.00"/>
    </ndxf>
  </rcc>
  <rcc rId="7718" sId="1" odxf="1" dxf="1" numFmtId="4">
    <oc r="Q42">
      <v>0</v>
    </oc>
    <nc r="Q42">
      <f>'январь 2014г. по 6-10'!Q42+'январь 2014г. по 0,4'!Q42</f>
    </nc>
    <odxf>
      <numFmt numFmtId="0" formatCode="General"/>
    </odxf>
    <ndxf>
      <numFmt numFmtId="2" formatCode="0.00"/>
    </ndxf>
  </rcc>
  <rcc rId="7719" sId="1" odxf="1" dxf="1" numFmtId="4">
    <oc r="L43">
      <v>0</v>
    </oc>
    <nc r="L43">
      <f>'январь 2014г. по 6-10'!L43+'январь 2014г. по 0,4'!L43</f>
    </nc>
    <odxf>
      <numFmt numFmtId="0" formatCode="General"/>
    </odxf>
    <ndxf>
      <numFmt numFmtId="2" formatCode="0.00"/>
    </ndxf>
  </rcc>
  <rcc rId="7720" sId="1" odxf="1" dxf="1" numFmtId="4">
    <oc r="M43">
      <v>0</v>
    </oc>
    <nc r="M43">
      <f>'январь 2014г. по 6-10'!M43+'январь 2014г. по 0,4'!M43</f>
    </nc>
    <odxf>
      <numFmt numFmtId="0" formatCode="General"/>
    </odxf>
    <ndxf>
      <numFmt numFmtId="2" formatCode="0.00"/>
    </ndxf>
  </rcc>
  <rcc rId="7721" sId="1" odxf="1" dxf="1" numFmtId="4">
    <oc r="N43">
      <v>0</v>
    </oc>
    <nc r="N43">
      <f>'январь 2014г. по 6-10'!N43+'январь 2014г. по 0,4'!N43</f>
    </nc>
    <odxf>
      <numFmt numFmtId="0" formatCode="General"/>
    </odxf>
    <ndxf>
      <numFmt numFmtId="2" formatCode="0.00"/>
    </ndxf>
  </rcc>
  <rcc rId="7722" sId="1" odxf="1" dxf="1" numFmtId="4">
    <oc r="O43">
      <v>0</v>
    </oc>
    <nc r="O43">
      <f>'январь 2014г. по 6-10'!O43+'январь 2014г. по 0,4'!O43</f>
    </nc>
    <odxf>
      <numFmt numFmtId="0" formatCode="General"/>
    </odxf>
    <ndxf>
      <numFmt numFmtId="2" formatCode="0.00"/>
    </ndxf>
  </rcc>
  <rcc rId="7723" sId="1" odxf="1" dxf="1" numFmtId="4">
    <oc r="P43">
      <v>0</v>
    </oc>
    <nc r="P43">
      <f>'январь 2014г. по 6-10'!P43+'январь 2014г. по 0,4'!P43</f>
    </nc>
    <odxf>
      <numFmt numFmtId="0" formatCode="General"/>
    </odxf>
    <ndxf>
      <numFmt numFmtId="2" formatCode="0.00"/>
    </ndxf>
  </rcc>
  <rcc rId="7724" sId="1" odxf="1" dxf="1" numFmtId="4">
    <oc r="Q43">
      <v>0</v>
    </oc>
    <nc r="Q43">
      <f>'январь 2014г. по 6-10'!Q43+'январь 2014г. по 0,4'!Q43</f>
    </nc>
    <odxf>
      <numFmt numFmtId="0" formatCode="General"/>
    </odxf>
    <ndxf>
      <numFmt numFmtId="2" formatCode="0.00"/>
    </ndxf>
  </rcc>
  <rcc rId="7725" sId="1" odxf="1" dxf="1" numFmtId="4">
    <oc r="L44">
      <v>0</v>
    </oc>
    <nc r="L44">
      <f>'январь 2014г. по 6-10'!L44+'январь 2014г. по 0,4'!L44</f>
    </nc>
    <odxf>
      <numFmt numFmtId="0" formatCode="General"/>
    </odxf>
    <ndxf>
      <numFmt numFmtId="2" formatCode="0.00"/>
    </ndxf>
  </rcc>
  <rcc rId="7726" sId="1" odxf="1" dxf="1" numFmtId="4">
    <oc r="M44">
      <v>0</v>
    </oc>
    <nc r="M44">
      <f>'январь 2014г. по 6-10'!M44+'январь 2014г. по 0,4'!M44</f>
    </nc>
    <odxf>
      <numFmt numFmtId="0" formatCode="General"/>
    </odxf>
    <ndxf>
      <numFmt numFmtId="2" formatCode="0.00"/>
    </ndxf>
  </rcc>
  <rcc rId="7727" sId="1" odxf="1" dxf="1" numFmtId="4">
    <oc r="N44">
      <v>0</v>
    </oc>
    <nc r="N44">
      <f>'январь 2014г. по 6-10'!N44+'январь 2014г. по 0,4'!N44</f>
    </nc>
    <odxf>
      <numFmt numFmtId="0" formatCode="General"/>
    </odxf>
    <ndxf>
      <numFmt numFmtId="2" formatCode="0.00"/>
    </ndxf>
  </rcc>
  <rcc rId="7728" sId="1" odxf="1" dxf="1" numFmtId="4">
    <oc r="O44">
      <v>0</v>
    </oc>
    <nc r="O44">
      <f>'январь 2014г. по 6-10'!O44+'январь 2014г. по 0,4'!O44</f>
    </nc>
    <odxf>
      <numFmt numFmtId="0" formatCode="General"/>
    </odxf>
    <ndxf>
      <numFmt numFmtId="2" formatCode="0.00"/>
    </ndxf>
  </rcc>
  <rcc rId="7729" sId="1" odxf="1" dxf="1" numFmtId="4">
    <oc r="P44">
      <v>0</v>
    </oc>
    <nc r="P44">
      <f>'январь 2014г. по 6-10'!P44+'январь 2014г. по 0,4'!P44</f>
    </nc>
    <odxf>
      <numFmt numFmtId="0" formatCode="General"/>
    </odxf>
    <ndxf>
      <numFmt numFmtId="2" formatCode="0.00"/>
    </ndxf>
  </rcc>
  <rcc rId="7730" sId="1" odxf="1" dxf="1" numFmtId="4">
    <oc r="Q44">
      <v>0</v>
    </oc>
    <nc r="Q44">
      <f>'январь 2014г. по 6-10'!Q44+'январь 2014г. по 0,4'!Q44</f>
    </nc>
    <odxf>
      <numFmt numFmtId="0" formatCode="General"/>
    </odxf>
    <ndxf>
      <numFmt numFmtId="2" formatCode="0.00"/>
    </ndxf>
  </rcc>
  <rcc rId="7731" sId="1" odxf="1" dxf="1" numFmtId="4">
    <oc r="L45">
      <v>0</v>
    </oc>
    <nc r="L45">
      <f>'январь 2014г. по 6-10'!L45+'январь 2014г. по 0,4'!L45</f>
    </nc>
    <odxf>
      <numFmt numFmtId="0" formatCode="General"/>
    </odxf>
    <ndxf>
      <numFmt numFmtId="2" formatCode="0.00"/>
    </ndxf>
  </rcc>
  <rcc rId="7732" sId="1" odxf="1" dxf="1" numFmtId="4">
    <oc r="M45">
      <v>0</v>
    </oc>
    <nc r="M45">
      <f>'январь 2014г. по 6-10'!M45+'январь 2014г. по 0,4'!M45</f>
    </nc>
    <odxf>
      <numFmt numFmtId="0" formatCode="General"/>
    </odxf>
    <ndxf>
      <numFmt numFmtId="2" formatCode="0.00"/>
    </ndxf>
  </rcc>
  <rcc rId="7733" sId="1" odxf="1" dxf="1" numFmtId="4">
    <oc r="N45">
      <v>0</v>
    </oc>
    <nc r="N45">
      <f>'январь 2014г. по 6-10'!N45+'январь 2014г. по 0,4'!N45</f>
    </nc>
    <odxf>
      <numFmt numFmtId="0" formatCode="General"/>
    </odxf>
    <ndxf>
      <numFmt numFmtId="2" formatCode="0.00"/>
    </ndxf>
  </rcc>
  <rcc rId="7734" sId="1" odxf="1" dxf="1" numFmtId="4">
    <oc r="O45">
      <v>0</v>
    </oc>
    <nc r="O45">
      <f>'январь 2014г. по 6-10'!O45+'январь 2014г. по 0,4'!O45</f>
    </nc>
    <odxf>
      <numFmt numFmtId="0" formatCode="General"/>
    </odxf>
    <ndxf>
      <numFmt numFmtId="2" formatCode="0.00"/>
    </ndxf>
  </rcc>
  <rcc rId="7735" sId="1" odxf="1" dxf="1" numFmtId="4">
    <oc r="P45">
      <v>0</v>
    </oc>
    <nc r="P45">
      <f>'январь 2014г. по 6-10'!P45+'январь 2014г. по 0,4'!P45</f>
    </nc>
    <odxf>
      <numFmt numFmtId="0" formatCode="General"/>
    </odxf>
    <ndxf>
      <numFmt numFmtId="2" formatCode="0.00"/>
    </ndxf>
  </rcc>
  <rcc rId="7736" sId="1" odxf="1" dxf="1" numFmtId="4">
    <oc r="Q45">
      <v>0</v>
    </oc>
    <nc r="Q45">
      <f>'январь 2014г. по 6-10'!Q45+'январь 2014г. по 0,4'!Q45</f>
    </nc>
    <odxf>
      <numFmt numFmtId="0" formatCode="General"/>
    </odxf>
    <ndxf>
      <numFmt numFmtId="2" formatCode="0.00"/>
    </ndxf>
  </rcc>
  <rcc rId="7737" sId="1" odxf="1" dxf="1" numFmtId="4">
    <oc r="L46">
      <v>0</v>
    </oc>
    <nc r="L46">
      <f>'январь 2014г. по 6-10'!L46+'январь 2014г. по 0,4'!L46</f>
    </nc>
    <odxf>
      <numFmt numFmtId="0" formatCode="General"/>
    </odxf>
    <ndxf>
      <numFmt numFmtId="2" formatCode="0.00"/>
    </ndxf>
  </rcc>
  <rcc rId="7738" sId="1" odxf="1" dxf="1" numFmtId="4">
    <oc r="M46">
      <v>0</v>
    </oc>
    <nc r="M46">
      <f>'январь 2014г. по 6-10'!M46+'январь 2014г. по 0,4'!M46</f>
    </nc>
    <odxf>
      <numFmt numFmtId="0" formatCode="General"/>
    </odxf>
    <ndxf>
      <numFmt numFmtId="2" formatCode="0.00"/>
    </ndxf>
  </rcc>
  <rcc rId="7739" sId="1" odxf="1" dxf="1" numFmtId="4">
    <oc r="N46">
      <v>0</v>
    </oc>
    <nc r="N46">
      <f>'январь 2014г. по 6-10'!N46+'январь 2014г. по 0,4'!N46</f>
    </nc>
    <odxf>
      <numFmt numFmtId="0" formatCode="General"/>
    </odxf>
    <ndxf>
      <numFmt numFmtId="2" formatCode="0.00"/>
    </ndxf>
  </rcc>
  <rcc rId="7740" sId="1" odxf="1" dxf="1" numFmtId="4">
    <oc r="O46">
      <v>0</v>
    </oc>
    <nc r="O46">
      <f>'январь 2014г. по 6-10'!O46+'январь 2014г. по 0,4'!O46</f>
    </nc>
    <odxf>
      <numFmt numFmtId="0" formatCode="General"/>
    </odxf>
    <ndxf>
      <numFmt numFmtId="2" formatCode="0.00"/>
    </ndxf>
  </rcc>
  <rcc rId="7741" sId="1" odxf="1" dxf="1" numFmtId="4">
    <oc r="P46">
      <v>0</v>
    </oc>
    <nc r="P46">
      <f>'январь 2014г. по 6-10'!P46+'январь 2014г. по 0,4'!P46</f>
    </nc>
    <odxf>
      <numFmt numFmtId="0" formatCode="General"/>
    </odxf>
    <ndxf>
      <numFmt numFmtId="2" formatCode="0.00"/>
    </ndxf>
  </rcc>
  <rcc rId="7742" sId="1" odxf="1" dxf="1" numFmtId="4">
    <oc r="Q46">
      <v>0</v>
    </oc>
    <nc r="Q46">
      <f>'январь 2014г. по 6-10'!Q46+'январь 2014г. по 0,4'!Q46</f>
    </nc>
    <odxf>
      <numFmt numFmtId="0" formatCode="General"/>
    </odxf>
    <ndxf>
      <numFmt numFmtId="2" formatCode="0.00"/>
    </ndxf>
  </rcc>
  <rcc rId="7743" sId="1" odxf="1" dxf="1" numFmtId="4">
    <oc r="L47">
      <v>0</v>
    </oc>
    <nc r="L47">
      <f>'январь 2014г. по 6-10'!L47+'январь 2014г. по 0,4'!L47</f>
    </nc>
    <odxf>
      <numFmt numFmtId="0" formatCode="General"/>
    </odxf>
    <ndxf>
      <numFmt numFmtId="2" formatCode="0.00"/>
    </ndxf>
  </rcc>
  <rcc rId="7744" sId="1" odxf="1" dxf="1" numFmtId="4">
    <oc r="M47">
      <v>0</v>
    </oc>
    <nc r="M47">
      <f>'январь 2014г. по 6-10'!M47+'январь 2014г. по 0,4'!M47</f>
    </nc>
    <odxf>
      <numFmt numFmtId="0" formatCode="General"/>
    </odxf>
    <ndxf>
      <numFmt numFmtId="2" formatCode="0.00"/>
    </ndxf>
  </rcc>
  <rcc rId="7745" sId="1" odxf="1" dxf="1" numFmtId="4">
    <oc r="N47">
      <v>0</v>
    </oc>
    <nc r="N47">
      <f>'январь 2014г. по 6-10'!N47+'январь 2014г. по 0,4'!N47</f>
    </nc>
    <odxf>
      <numFmt numFmtId="0" formatCode="General"/>
    </odxf>
    <ndxf>
      <numFmt numFmtId="2" formatCode="0.00"/>
    </ndxf>
  </rcc>
  <rcc rId="7746" sId="1" odxf="1" dxf="1" numFmtId="4">
    <oc r="O47">
      <v>0</v>
    </oc>
    <nc r="O47">
      <f>'январь 2014г. по 6-10'!O47+'январь 2014г. по 0,4'!O47</f>
    </nc>
    <odxf>
      <numFmt numFmtId="0" formatCode="General"/>
    </odxf>
    <ndxf>
      <numFmt numFmtId="2" formatCode="0.00"/>
    </ndxf>
  </rcc>
  <rcc rId="7747" sId="1" odxf="1" dxf="1" numFmtId="4">
    <oc r="P47">
      <v>0</v>
    </oc>
    <nc r="P47">
      <f>'январь 2014г. по 6-10'!P47+'январь 2014г. по 0,4'!P47</f>
    </nc>
    <odxf>
      <numFmt numFmtId="0" formatCode="General"/>
    </odxf>
    <ndxf>
      <numFmt numFmtId="2" formatCode="0.00"/>
    </ndxf>
  </rcc>
  <rcc rId="7748" sId="1" odxf="1" dxf="1" numFmtId="4">
    <oc r="Q47">
      <v>0</v>
    </oc>
    <nc r="Q47">
      <f>'январь 2014г. по 6-10'!Q47+'январь 2014г. по 0,4'!Q47</f>
    </nc>
    <odxf>
      <numFmt numFmtId="0" formatCode="General"/>
    </odxf>
    <ndxf>
      <numFmt numFmtId="2" formatCode="0.00"/>
    </ndxf>
  </rcc>
  <rcc rId="7749" sId="1" odxf="1" dxf="1" numFmtId="4">
    <oc r="L48">
      <v>0</v>
    </oc>
    <nc r="L48">
      <f>'январь 2014г. по 6-10'!L48+'январь 2014г. по 0,4'!L48</f>
    </nc>
    <odxf>
      <numFmt numFmtId="0" formatCode="General"/>
    </odxf>
    <ndxf>
      <numFmt numFmtId="2" formatCode="0.00"/>
    </ndxf>
  </rcc>
  <rcc rId="7750" sId="1" odxf="1" dxf="1" numFmtId="4">
    <oc r="M48">
      <v>0</v>
    </oc>
    <nc r="M48">
      <f>'январь 2014г. по 6-10'!M48+'январь 2014г. по 0,4'!M48</f>
    </nc>
    <odxf>
      <numFmt numFmtId="0" formatCode="General"/>
    </odxf>
    <ndxf>
      <numFmt numFmtId="2" formatCode="0.00"/>
    </ndxf>
  </rcc>
  <rcc rId="7751" sId="1" odxf="1" dxf="1" numFmtId="4">
    <oc r="N48">
      <v>0</v>
    </oc>
    <nc r="N48">
      <f>'январь 2014г. по 6-10'!N48+'январь 2014г. по 0,4'!N48</f>
    </nc>
    <odxf>
      <numFmt numFmtId="0" formatCode="General"/>
    </odxf>
    <ndxf>
      <numFmt numFmtId="2" formatCode="0.00"/>
    </ndxf>
  </rcc>
  <rcc rId="7752" sId="1" odxf="1" dxf="1" numFmtId="4">
    <oc r="O48">
      <v>0</v>
    </oc>
    <nc r="O48">
      <f>'январь 2014г. по 6-10'!O48+'январь 2014г. по 0,4'!O48</f>
    </nc>
    <odxf>
      <numFmt numFmtId="0" formatCode="General"/>
    </odxf>
    <ndxf>
      <numFmt numFmtId="2" formatCode="0.00"/>
    </ndxf>
  </rcc>
  <rcc rId="7753" sId="1" odxf="1" dxf="1" numFmtId="4">
    <oc r="P48">
      <v>0</v>
    </oc>
    <nc r="P48">
      <f>'январь 2014г. по 6-10'!P48+'январь 2014г. по 0,4'!P48</f>
    </nc>
    <odxf>
      <numFmt numFmtId="0" formatCode="General"/>
    </odxf>
    <ndxf>
      <numFmt numFmtId="2" formatCode="0.00"/>
    </ndxf>
  </rcc>
  <rcc rId="7754" sId="1" odxf="1" dxf="1" numFmtId="4">
    <oc r="Q48">
      <v>0</v>
    </oc>
    <nc r="Q48">
      <f>'январь 2014г. по 6-10'!Q48+'январь 2014г. по 0,4'!Q48</f>
    </nc>
    <odxf>
      <numFmt numFmtId="0" formatCode="General"/>
    </odxf>
    <ndxf>
      <numFmt numFmtId="2" formatCode="0.00"/>
    </ndxf>
  </rcc>
  <rcc rId="7755" sId="1" odxf="1" dxf="1">
    <oc r="L49">
      <f>L37+L38+L39+L40+L41+L42+L43+L44+L45+L46+L47+L48</f>
    </oc>
    <nc r="L49">
      <f>'январь 2014г. по 6-10'!L49+'январь 2014г. по 0,4'!L49</f>
    </nc>
    <odxf>
      <numFmt numFmtId="0" formatCode="General"/>
    </odxf>
    <ndxf>
      <numFmt numFmtId="2" formatCode="0.00"/>
    </ndxf>
  </rcc>
  <rcc rId="7756" sId="1" odxf="1" dxf="1">
    <oc r="M49">
      <f>M37+M38+M39+M40+M41+M42+M43+M44+M45+M46+M47+M48</f>
    </oc>
    <nc r="M49">
      <f>'январь 2014г. по 6-10'!M49+'январь 2014г. по 0,4'!M49</f>
    </nc>
    <odxf>
      <numFmt numFmtId="0" formatCode="General"/>
    </odxf>
    <ndxf>
      <numFmt numFmtId="2" formatCode="0.00"/>
    </ndxf>
  </rcc>
  <rcc rId="7757" sId="1" odxf="1" dxf="1">
    <oc r="N49">
      <f>N37+N38+N39+N40+N41+N42+N43+N44+N45+N46+N47+N48</f>
    </oc>
    <nc r="N49">
      <f>'январь 2014г. по 6-10'!N49+'январь 2014г. по 0,4'!N49</f>
    </nc>
    <odxf>
      <numFmt numFmtId="0" formatCode="General"/>
    </odxf>
    <ndxf>
      <numFmt numFmtId="2" formatCode="0.00"/>
    </ndxf>
  </rcc>
  <rcc rId="7758" sId="1" odxf="1" dxf="1">
    <oc r="O49">
      <f>O37+O38+O39+O40+O41+O42+O43+O44+O45+O46+O47+O48</f>
    </oc>
    <nc r="O49">
      <f>'январь 2014г. по 6-10'!O49+'январь 2014г. по 0,4'!O49</f>
    </nc>
    <odxf>
      <numFmt numFmtId="0" formatCode="General"/>
    </odxf>
    <ndxf>
      <numFmt numFmtId="2" formatCode="0.00"/>
    </ndxf>
  </rcc>
  <rcc rId="7759" sId="1" odxf="1" dxf="1">
    <oc r="P49">
      <f>P37+P38+P39+P40+P41+P42+P43+P44+P45+P46+P47+P48</f>
    </oc>
    <nc r="P49">
      <f>'январь 2014г. по 6-10'!P49+'январь 2014г. по 0,4'!P49</f>
    </nc>
    <odxf>
      <numFmt numFmtId="0" formatCode="General"/>
    </odxf>
    <ndxf>
      <numFmt numFmtId="2" formatCode="0.00"/>
    </ndxf>
  </rcc>
  <rcc rId="7760" sId="1" odxf="1" dxf="1">
    <oc r="Q49">
      <f>Q37+Q38+Q39+Q40+Q41+Q42+Q43+Q44+Q45+Q46+Q47+Q48</f>
    </oc>
    <nc r="Q49">
      <f>'январь 2014г. по 6-10'!Q49+'январь 2014г. по 0,4'!Q49</f>
    </nc>
    <odxf>
      <numFmt numFmtId="0" formatCode="General"/>
    </odxf>
    <ndxf>
      <numFmt numFmtId="2" formatCode="0.00"/>
    </ndxf>
  </rcc>
  <rcc rId="7761" sId="1" odxf="1" dxf="1" numFmtId="4">
    <oc r="L50">
      <v>0</v>
    </oc>
    <nc r="L50">
      <f>'январь 2014г. по 6-10'!L50+'январь 2014г. по 0,4'!L50</f>
    </nc>
    <odxf>
      <numFmt numFmtId="0" formatCode="General"/>
    </odxf>
    <ndxf>
      <numFmt numFmtId="2" formatCode="0.00"/>
    </ndxf>
  </rcc>
  <rcc rId="7762" sId="1" odxf="1" dxf="1" numFmtId="4">
    <oc r="M50">
      <v>0</v>
    </oc>
    <nc r="M50">
      <f>'январь 2014г. по 6-10'!M50+'январь 2014г. по 0,4'!M50</f>
    </nc>
    <odxf>
      <numFmt numFmtId="0" formatCode="General"/>
    </odxf>
    <ndxf>
      <numFmt numFmtId="2" formatCode="0.00"/>
    </ndxf>
  </rcc>
  <rcc rId="7763" sId="1" odxf="1" dxf="1" numFmtId="4">
    <oc r="N50">
      <v>0</v>
    </oc>
    <nc r="N50">
      <f>'январь 2014г. по 6-10'!N50+'январь 2014г. по 0,4'!N50</f>
    </nc>
    <odxf>
      <numFmt numFmtId="0" formatCode="General"/>
    </odxf>
    <ndxf>
      <numFmt numFmtId="2" formatCode="0.00"/>
    </ndxf>
  </rcc>
  <rcc rId="7764" sId="1" odxf="1" dxf="1" numFmtId="4">
    <oc r="O50">
      <v>0</v>
    </oc>
    <nc r="O50">
      <f>'январь 2014г. по 6-10'!O50+'январь 2014г. по 0,4'!O50</f>
    </nc>
    <odxf>
      <numFmt numFmtId="0" formatCode="General"/>
    </odxf>
    <ndxf>
      <numFmt numFmtId="2" formatCode="0.00"/>
    </ndxf>
  </rcc>
  <rcc rId="7765" sId="1" odxf="1" dxf="1" numFmtId="4">
    <oc r="P50">
      <v>0</v>
    </oc>
    <nc r="P50">
      <f>'январь 2014г. по 6-10'!P50+'январь 2014г. по 0,4'!P50</f>
    </nc>
    <odxf>
      <numFmt numFmtId="0" formatCode="General"/>
    </odxf>
    <ndxf>
      <numFmt numFmtId="2" formatCode="0.00"/>
    </ndxf>
  </rcc>
  <rcc rId="7766" sId="1" odxf="1" dxf="1" numFmtId="4">
    <oc r="Q50">
      <v>0</v>
    </oc>
    <nc r="Q50">
      <f>'январь 2014г. по 6-10'!Q50+'январь 2014г. по 0,4'!Q50</f>
    </nc>
    <odxf>
      <numFmt numFmtId="0" formatCode="General"/>
    </odxf>
    <ndxf>
      <numFmt numFmtId="2" formatCode="0.00"/>
    </ndxf>
  </rcc>
  <rcc rId="7767" sId="1" odxf="1" dxf="1" numFmtId="4">
    <oc r="L51">
      <v>0</v>
    </oc>
    <nc r="L51">
      <f>'январь 2014г. по 6-10'!L51+'январь 2014г. по 0,4'!L51</f>
    </nc>
    <odxf>
      <numFmt numFmtId="0" formatCode="General"/>
    </odxf>
    <ndxf>
      <numFmt numFmtId="2" formatCode="0.00"/>
    </ndxf>
  </rcc>
  <rcc rId="7768" sId="1" odxf="1" dxf="1" numFmtId="4">
    <oc r="M51">
      <v>0</v>
    </oc>
    <nc r="M51">
      <f>'январь 2014г. по 6-10'!M51+'январь 2014г. по 0,4'!M51</f>
    </nc>
    <odxf>
      <numFmt numFmtId="0" formatCode="General"/>
    </odxf>
    <ndxf>
      <numFmt numFmtId="2" formatCode="0.00"/>
    </ndxf>
  </rcc>
  <rcc rId="7769" sId="1" odxf="1" dxf="1" numFmtId="4">
    <oc r="N51">
      <v>0</v>
    </oc>
    <nc r="N51">
      <f>'январь 2014г. по 6-10'!N51+'январь 2014г. по 0,4'!N51</f>
    </nc>
    <odxf>
      <numFmt numFmtId="0" formatCode="General"/>
    </odxf>
    <ndxf>
      <numFmt numFmtId="2" formatCode="0.00"/>
    </ndxf>
  </rcc>
  <rcc rId="7770" sId="1" odxf="1" dxf="1" numFmtId="4">
    <oc r="O51">
      <v>0</v>
    </oc>
    <nc r="O51">
      <f>'январь 2014г. по 6-10'!O51+'январь 2014г. по 0,4'!O51</f>
    </nc>
    <odxf>
      <numFmt numFmtId="0" formatCode="General"/>
    </odxf>
    <ndxf>
      <numFmt numFmtId="2" formatCode="0.00"/>
    </ndxf>
  </rcc>
  <rcc rId="7771" sId="1" odxf="1" dxf="1" numFmtId="4">
    <oc r="P51">
      <v>0</v>
    </oc>
    <nc r="P51">
      <f>'январь 2014г. по 6-10'!P51+'январь 2014г. по 0,4'!P51</f>
    </nc>
    <odxf>
      <numFmt numFmtId="0" formatCode="General"/>
    </odxf>
    <ndxf>
      <numFmt numFmtId="2" formatCode="0.00"/>
    </ndxf>
  </rcc>
  <rcc rId="7772" sId="1" odxf="1" dxf="1" numFmtId="4">
    <oc r="Q51">
      <v>0</v>
    </oc>
    <nc r="Q51">
      <f>'январь 2014г. по 6-10'!Q51+'январь 2014г. по 0,4'!Q51</f>
    </nc>
    <odxf>
      <numFmt numFmtId="0" formatCode="General"/>
    </odxf>
    <ndxf>
      <numFmt numFmtId="2" formatCode="0.00"/>
    </ndxf>
  </rcc>
  <rcc rId="7773" sId="1" odxf="1" dxf="1" numFmtId="4">
    <oc r="L52">
      <v>0</v>
    </oc>
    <nc r="L52">
      <f>'январь 2014г. по 6-10'!L52+'январь 2014г. по 0,4'!L52</f>
    </nc>
    <odxf>
      <numFmt numFmtId="0" formatCode="General"/>
    </odxf>
    <ndxf>
      <numFmt numFmtId="2" formatCode="0.00"/>
    </ndxf>
  </rcc>
  <rcc rId="7774" sId="1" odxf="1" dxf="1" numFmtId="4">
    <oc r="M52">
      <v>0</v>
    </oc>
    <nc r="M52">
      <f>'январь 2014г. по 6-10'!M52+'январь 2014г. по 0,4'!M52</f>
    </nc>
    <odxf>
      <numFmt numFmtId="0" formatCode="General"/>
    </odxf>
    <ndxf>
      <numFmt numFmtId="2" formatCode="0.00"/>
    </ndxf>
  </rcc>
  <rcc rId="7775" sId="1" odxf="1" dxf="1" numFmtId="4">
    <oc r="N52">
      <v>0</v>
    </oc>
    <nc r="N52">
      <f>'январь 2014г. по 6-10'!N52+'январь 2014г. по 0,4'!N52</f>
    </nc>
    <odxf>
      <numFmt numFmtId="0" formatCode="General"/>
    </odxf>
    <ndxf>
      <numFmt numFmtId="2" formatCode="0.00"/>
    </ndxf>
  </rcc>
  <rcc rId="7776" sId="1" odxf="1" dxf="1" numFmtId="4">
    <oc r="O52">
      <v>0</v>
    </oc>
    <nc r="O52">
      <f>'январь 2014г. по 6-10'!O52+'январь 2014г. по 0,4'!O52</f>
    </nc>
    <odxf>
      <numFmt numFmtId="0" formatCode="General"/>
    </odxf>
    <ndxf>
      <numFmt numFmtId="2" formatCode="0.00"/>
    </ndxf>
  </rcc>
  <rcc rId="7777" sId="1" odxf="1" dxf="1" numFmtId="4">
    <oc r="P52">
      <v>0</v>
    </oc>
    <nc r="P52">
      <f>'январь 2014г. по 6-10'!P52+'январь 2014г. по 0,4'!P52</f>
    </nc>
    <odxf>
      <numFmt numFmtId="0" formatCode="General"/>
    </odxf>
    <ndxf>
      <numFmt numFmtId="2" formatCode="0.00"/>
    </ndxf>
  </rcc>
  <rcc rId="7778" sId="1" odxf="1" dxf="1" numFmtId="4">
    <oc r="Q52">
      <v>0</v>
    </oc>
    <nc r="Q52">
      <f>'январь 2014г. по 6-10'!Q52+'январь 2014г. по 0,4'!Q52</f>
    </nc>
    <odxf>
      <numFmt numFmtId="0" formatCode="General"/>
    </odxf>
    <ndxf>
      <numFmt numFmtId="2" formatCode="0.00"/>
    </ndxf>
  </rcc>
  <rcc rId="7779" sId="1" odxf="1" dxf="1" numFmtId="4">
    <oc r="L53">
      <v>0</v>
    </oc>
    <nc r="L53">
      <f>'январь 2014г. по 6-10'!L53+'январь 2014г. по 0,4'!L53</f>
    </nc>
    <odxf>
      <numFmt numFmtId="0" formatCode="General"/>
    </odxf>
    <ndxf>
      <numFmt numFmtId="2" formatCode="0.00"/>
    </ndxf>
  </rcc>
  <rcc rId="7780" sId="1" odxf="1" dxf="1" numFmtId="4">
    <oc r="M53">
      <v>0</v>
    </oc>
    <nc r="M53">
      <f>'январь 2014г. по 6-10'!M53+'январь 2014г. по 0,4'!M53</f>
    </nc>
    <odxf>
      <numFmt numFmtId="0" formatCode="General"/>
    </odxf>
    <ndxf>
      <numFmt numFmtId="2" formatCode="0.00"/>
    </ndxf>
  </rcc>
  <rcc rId="7781" sId="1" odxf="1" dxf="1" numFmtId="4">
    <oc r="N53">
      <v>0</v>
    </oc>
    <nc r="N53">
      <f>'январь 2014г. по 6-10'!N53+'январь 2014г. по 0,4'!N53</f>
    </nc>
    <odxf>
      <numFmt numFmtId="0" formatCode="General"/>
    </odxf>
    <ndxf>
      <numFmt numFmtId="2" formatCode="0.00"/>
    </ndxf>
  </rcc>
  <rcc rId="7782" sId="1" odxf="1" dxf="1" numFmtId="4">
    <oc r="O53">
      <v>0</v>
    </oc>
    <nc r="O53">
      <f>'январь 2014г. по 6-10'!O53+'январь 2014г. по 0,4'!O53</f>
    </nc>
    <odxf>
      <numFmt numFmtId="0" formatCode="General"/>
    </odxf>
    <ndxf>
      <numFmt numFmtId="2" formatCode="0.00"/>
    </ndxf>
  </rcc>
  <rcc rId="7783" sId="1" odxf="1" dxf="1" numFmtId="4">
    <oc r="P53">
      <v>0</v>
    </oc>
    <nc r="P53">
      <f>'январь 2014г. по 6-10'!P53+'январь 2014г. по 0,4'!P53</f>
    </nc>
    <odxf>
      <numFmt numFmtId="0" formatCode="General"/>
    </odxf>
    <ndxf>
      <numFmt numFmtId="2" formatCode="0.00"/>
    </ndxf>
  </rcc>
  <rcc rId="7784" sId="1" odxf="1" dxf="1" numFmtId="4">
    <oc r="Q53">
      <v>0</v>
    </oc>
    <nc r="Q53">
      <f>'январь 2014г. по 6-10'!Q53+'январь 2014г. по 0,4'!Q53</f>
    </nc>
    <odxf>
      <numFmt numFmtId="0" formatCode="General"/>
    </odxf>
    <ndxf>
      <numFmt numFmtId="2" formatCode="0.00"/>
    </ndxf>
  </rcc>
  <rcc rId="7785" sId="1" odxf="1" dxf="1" numFmtId="4">
    <oc r="L54">
      <v>0</v>
    </oc>
    <nc r="L54">
      <f>'январь 2014г. по 6-10'!L54+'январь 2014г. по 0,4'!L54</f>
    </nc>
    <odxf>
      <numFmt numFmtId="0" formatCode="General"/>
    </odxf>
    <ndxf>
      <numFmt numFmtId="2" formatCode="0.00"/>
    </ndxf>
  </rcc>
  <rcc rId="7786" sId="1" odxf="1" dxf="1" numFmtId="4">
    <oc r="M54">
      <v>0</v>
    </oc>
    <nc r="M54">
      <f>'январь 2014г. по 6-10'!M54+'январь 2014г. по 0,4'!M54</f>
    </nc>
    <odxf>
      <numFmt numFmtId="0" formatCode="General"/>
    </odxf>
    <ndxf>
      <numFmt numFmtId="2" formatCode="0.00"/>
    </ndxf>
  </rcc>
  <rcc rId="7787" sId="1" odxf="1" dxf="1" numFmtId="4">
    <oc r="N54">
      <v>0</v>
    </oc>
    <nc r="N54">
      <f>'январь 2014г. по 6-10'!N54+'январь 2014г. по 0,4'!N54</f>
    </nc>
    <odxf>
      <numFmt numFmtId="0" formatCode="General"/>
    </odxf>
    <ndxf>
      <numFmt numFmtId="2" formatCode="0.00"/>
    </ndxf>
  </rcc>
  <rcc rId="7788" sId="1" odxf="1" dxf="1" numFmtId="4">
    <oc r="O54">
      <v>0</v>
    </oc>
    <nc r="O54">
      <f>'январь 2014г. по 6-10'!O54+'январь 2014г. по 0,4'!O54</f>
    </nc>
    <odxf>
      <numFmt numFmtId="0" formatCode="General"/>
    </odxf>
    <ndxf>
      <numFmt numFmtId="2" formatCode="0.00"/>
    </ndxf>
  </rcc>
  <rcc rId="7789" sId="1" odxf="1" dxf="1" numFmtId="4">
    <oc r="P54">
      <v>0</v>
    </oc>
    <nc r="P54">
      <f>'январь 2014г. по 6-10'!P54+'январь 2014г. по 0,4'!P54</f>
    </nc>
    <odxf>
      <numFmt numFmtId="0" formatCode="General"/>
    </odxf>
    <ndxf>
      <numFmt numFmtId="2" formatCode="0.00"/>
    </ndxf>
  </rcc>
  <rcc rId="7790" sId="1" odxf="1" dxf="1" numFmtId="4">
    <oc r="Q54">
      <v>0</v>
    </oc>
    <nc r="Q54">
      <f>'январь 2014г. по 6-10'!Q54+'январь 2014г. по 0,4'!Q54</f>
    </nc>
    <odxf>
      <numFmt numFmtId="0" formatCode="General"/>
    </odxf>
    <ndxf>
      <numFmt numFmtId="2" formatCode="0.00"/>
    </ndxf>
  </rcc>
  <rcc rId="7791" sId="1" odxf="1" dxf="1" numFmtId="4">
    <oc r="L55">
      <v>0</v>
    </oc>
    <nc r="L55">
      <f>'январь 2014г. по 6-10'!L55+'январь 2014г. по 0,4'!L55</f>
    </nc>
    <odxf>
      <numFmt numFmtId="0" formatCode="General"/>
    </odxf>
    <ndxf>
      <numFmt numFmtId="2" formatCode="0.00"/>
    </ndxf>
  </rcc>
  <rcc rId="7792" sId="1" odxf="1" dxf="1" numFmtId="4">
    <oc r="M55">
      <v>0</v>
    </oc>
    <nc r="M55">
      <f>'январь 2014г. по 6-10'!M55+'январь 2014г. по 0,4'!M55</f>
    </nc>
    <odxf>
      <numFmt numFmtId="0" formatCode="General"/>
    </odxf>
    <ndxf>
      <numFmt numFmtId="2" formatCode="0.00"/>
    </ndxf>
  </rcc>
  <rcc rId="7793" sId="1" odxf="1" dxf="1" numFmtId="4">
    <oc r="N55">
      <v>0</v>
    </oc>
    <nc r="N55">
      <f>'январь 2014г. по 6-10'!N55+'январь 2014г. по 0,4'!N55</f>
    </nc>
    <odxf>
      <numFmt numFmtId="0" formatCode="General"/>
    </odxf>
    <ndxf>
      <numFmt numFmtId="2" formatCode="0.00"/>
    </ndxf>
  </rcc>
  <rcc rId="7794" sId="1" odxf="1" dxf="1" numFmtId="4">
    <oc r="O55">
      <v>0</v>
    </oc>
    <nc r="O55">
      <f>'январь 2014г. по 6-10'!O55+'январь 2014г. по 0,4'!O55</f>
    </nc>
    <odxf>
      <numFmt numFmtId="0" formatCode="General"/>
    </odxf>
    <ndxf>
      <numFmt numFmtId="2" formatCode="0.00"/>
    </ndxf>
  </rcc>
  <rcc rId="7795" sId="1" odxf="1" dxf="1" numFmtId="4">
    <oc r="P55">
      <v>0</v>
    </oc>
    <nc r="P55">
      <f>'январь 2014г. по 6-10'!P55+'январь 2014г. по 0,4'!P55</f>
    </nc>
    <odxf>
      <numFmt numFmtId="0" formatCode="General"/>
    </odxf>
    <ndxf>
      <numFmt numFmtId="2" formatCode="0.00"/>
    </ndxf>
  </rcc>
  <rcc rId="7796" sId="1" odxf="1" dxf="1" numFmtId="4">
    <oc r="Q55">
      <v>0</v>
    </oc>
    <nc r="Q55">
      <f>'январь 2014г. по 6-10'!Q55+'январь 2014г. по 0,4'!Q55</f>
    </nc>
    <odxf>
      <numFmt numFmtId="0" formatCode="General"/>
    </odxf>
    <ndxf>
      <numFmt numFmtId="2" formatCode="0.00"/>
    </ndxf>
  </rcc>
  <rcc rId="7797" sId="1" odxf="1" dxf="1" numFmtId="4">
    <oc r="L56">
      <v>0</v>
    </oc>
    <nc r="L56">
      <f>'январь 2014г. по 6-10'!L56+'январь 2014г. по 0,4'!L56</f>
    </nc>
    <odxf>
      <numFmt numFmtId="0" formatCode="General"/>
    </odxf>
    <ndxf>
      <numFmt numFmtId="2" formatCode="0.00"/>
    </ndxf>
  </rcc>
  <rcc rId="7798" sId="1" odxf="1" dxf="1" numFmtId="4">
    <oc r="M56">
      <v>0</v>
    </oc>
    <nc r="M56">
      <f>'январь 2014г. по 6-10'!M56+'январь 2014г. по 0,4'!M56</f>
    </nc>
    <odxf>
      <numFmt numFmtId="0" formatCode="General"/>
    </odxf>
    <ndxf>
      <numFmt numFmtId="2" formatCode="0.00"/>
    </ndxf>
  </rcc>
  <rcc rId="7799" sId="1" odxf="1" dxf="1" numFmtId="4">
    <oc r="N56">
      <v>0</v>
    </oc>
    <nc r="N56">
      <f>'январь 2014г. по 6-10'!N56+'январь 2014г. по 0,4'!N56</f>
    </nc>
    <odxf>
      <numFmt numFmtId="0" formatCode="General"/>
    </odxf>
    <ndxf>
      <numFmt numFmtId="2" formatCode="0.00"/>
    </ndxf>
  </rcc>
  <rcc rId="7800" sId="1" odxf="1" dxf="1" numFmtId="4">
    <oc r="O56">
      <v>0</v>
    </oc>
    <nc r="O56">
      <f>'январь 2014г. по 6-10'!O56+'январь 2014г. по 0,4'!O56</f>
    </nc>
    <odxf>
      <numFmt numFmtId="0" formatCode="General"/>
    </odxf>
    <ndxf>
      <numFmt numFmtId="2" formatCode="0.00"/>
    </ndxf>
  </rcc>
  <rcc rId="7801" sId="1" odxf="1" dxf="1" numFmtId="4">
    <oc r="P56">
      <v>0</v>
    </oc>
    <nc r="P56">
      <f>'январь 2014г. по 6-10'!P56+'январь 2014г. по 0,4'!P56</f>
    </nc>
    <odxf>
      <numFmt numFmtId="0" formatCode="General"/>
    </odxf>
    <ndxf>
      <numFmt numFmtId="2" formatCode="0.00"/>
    </ndxf>
  </rcc>
  <rcc rId="7802" sId="1" odxf="1" dxf="1" numFmtId="4">
    <oc r="Q56">
      <v>0</v>
    </oc>
    <nc r="Q56">
      <f>'январь 2014г. по 6-10'!Q56+'январь 2014г. по 0,4'!Q56</f>
    </nc>
    <odxf>
      <numFmt numFmtId="0" formatCode="General"/>
    </odxf>
    <ndxf>
      <numFmt numFmtId="2" formatCode="0.00"/>
    </ndxf>
  </rcc>
  <rcc rId="7803" sId="1" odxf="1" dxf="1" numFmtId="4">
    <oc r="L57">
      <v>0</v>
    </oc>
    <nc r="L57">
      <f>'январь 2014г. по 6-10'!L57+'январь 2014г. по 0,4'!L57</f>
    </nc>
    <odxf>
      <numFmt numFmtId="0" formatCode="General"/>
    </odxf>
    <ndxf>
      <numFmt numFmtId="2" formatCode="0.00"/>
    </ndxf>
  </rcc>
  <rcc rId="7804" sId="1" odxf="1" dxf="1" numFmtId="4">
    <oc r="M57">
      <v>0</v>
    </oc>
    <nc r="M57">
      <f>'январь 2014г. по 6-10'!M57+'январь 2014г. по 0,4'!M57</f>
    </nc>
    <odxf>
      <numFmt numFmtId="0" formatCode="General"/>
    </odxf>
    <ndxf>
      <numFmt numFmtId="2" formatCode="0.00"/>
    </ndxf>
  </rcc>
  <rcc rId="7805" sId="1" odxf="1" dxf="1" numFmtId="4">
    <oc r="N57">
      <v>0</v>
    </oc>
    <nc r="N57">
      <f>'январь 2014г. по 6-10'!N57+'январь 2014г. по 0,4'!N57</f>
    </nc>
    <odxf>
      <numFmt numFmtId="0" formatCode="General"/>
    </odxf>
    <ndxf>
      <numFmt numFmtId="2" formatCode="0.00"/>
    </ndxf>
  </rcc>
  <rcc rId="7806" sId="1" odxf="1" dxf="1" numFmtId="4">
    <oc r="O57">
      <v>0</v>
    </oc>
    <nc r="O57">
      <f>'январь 2014г. по 6-10'!O57+'январь 2014г. по 0,4'!O57</f>
    </nc>
    <odxf>
      <numFmt numFmtId="0" formatCode="General"/>
    </odxf>
    <ndxf>
      <numFmt numFmtId="2" formatCode="0.00"/>
    </ndxf>
  </rcc>
  <rcc rId="7807" sId="1" odxf="1" dxf="1" numFmtId="4">
    <oc r="P57">
      <v>0</v>
    </oc>
    <nc r="P57">
      <f>'январь 2014г. по 6-10'!P57+'январь 2014г. по 0,4'!P57</f>
    </nc>
    <odxf>
      <numFmt numFmtId="0" formatCode="General"/>
    </odxf>
    <ndxf>
      <numFmt numFmtId="2" formatCode="0.00"/>
    </ndxf>
  </rcc>
  <rcc rId="7808" sId="1" odxf="1" dxf="1" numFmtId="4">
    <oc r="Q57">
      <v>0</v>
    </oc>
    <nc r="Q57">
      <f>'январь 2014г. по 6-10'!Q57+'январь 2014г. по 0,4'!Q57</f>
    </nc>
    <odxf>
      <numFmt numFmtId="0" formatCode="General"/>
    </odxf>
    <ndxf>
      <numFmt numFmtId="2" formatCode="0.00"/>
    </ndxf>
  </rcc>
  <rcc rId="7809" sId="1" odxf="1" dxf="1" numFmtId="4">
    <oc r="L58">
      <v>0</v>
    </oc>
    <nc r="L58">
      <f>'январь 2014г. по 6-10'!L58+'январь 2014г. по 0,4'!L58</f>
    </nc>
    <odxf>
      <numFmt numFmtId="0" formatCode="General"/>
    </odxf>
    <ndxf>
      <numFmt numFmtId="2" formatCode="0.00"/>
    </ndxf>
  </rcc>
  <rcc rId="7810" sId="1" odxf="1" dxf="1" numFmtId="4">
    <oc r="M58">
      <v>0</v>
    </oc>
    <nc r="M58">
      <f>'январь 2014г. по 6-10'!M58+'январь 2014г. по 0,4'!M58</f>
    </nc>
    <odxf>
      <numFmt numFmtId="0" formatCode="General"/>
    </odxf>
    <ndxf>
      <numFmt numFmtId="2" formatCode="0.00"/>
    </ndxf>
  </rcc>
  <rcc rId="7811" sId="1" odxf="1" dxf="1" numFmtId="4">
    <oc r="N58">
      <v>0</v>
    </oc>
    <nc r="N58">
      <f>'январь 2014г. по 6-10'!N58+'январь 2014г. по 0,4'!N58</f>
    </nc>
    <odxf>
      <numFmt numFmtId="0" formatCode="General"/>
    </odxf>
    <ndxf>
      <numFmt numFmtId="2" formatCode="0.00"/>
    </ndxf>
  </rcc>
  <rcc rId="7812" sId="1" odxf="1" dxf="1" numFmtId="4">
    <oc r="O58">
      <v>0</v>
    </oc>
    <nc r="O58">
      <f>'январь 2014г. по 6-10'!O58+'январь 2014г. по 0,4'!O58</f>
    </nc>
    <odxf>
      <numFmt numFmtId="0" formatCode="General"/>
    </odxf>
    <ndxf>
      <numFmt numFmtId="2" formatCode="0.00"/>
    </ndxf>
  </rcc>
  <rcc rId="7813" sId="1" odxf="1" dxf="1" numFmtId="4">
    <oc r="P58">
      <v>0</v>
    </oc>
    <nc r="P58">
      <f>'январь 2014г. по 6-10'!P58+'январь 2014г. по 0,4'!P58</f>
    </nc>
    <odxf>
      <numFmt numFmtId="0" formatCode="General"/>
    </odxf>
    <ndxf>
      <numFmt numFmtId="2" formatCode="0.00"/>
    </ndxf>
  </rcc>
  <rcc rId="7814" sId="1" odxf="1" dxf="1" numFmtId="4">
    <oc r="Q58">
      <v>0</v>
    </oc>
    <nc r="Q58">
      <f>'январь 2014г. по 6-10'!Q58+'январь 2014г. по 0,4'!Q58</f>
    </nc>
    <odxf>
      <numFmt numFmtId="0" formatCode="General"/>
    </odxf>
    <ndxf>
      <numFmt numFmtId="2" formatCode="0.00"/>
    </ndxf>
  </rcc>
  <rcc rId="7815" sId="1" odxf="1" dxf="1">
    <oc r="L59">
      <f>L50+L51+L52+L53+L54+L55+L56+L57+L58</f>
    </oc>
    <nc r="L59">
      <f>'январь 2014г. по 6-10'!L59+'январь 2014г. по 0,4'!L59</f>
    </nc>
    <odxf>
      <numFmt numFmtId="0" formatCode="General"/>
    </odxf>
    <ndxf>
      <numFmt numFmtId="2" formatCode="0.00"/>
    </ndxf>
  </rcc>
  <rcc rId="7816" sId="1" odxf="1" dxf="1">
    <oc r="M59">
      <f>M50+M51+M52+M53+M54+M55+M56+M57+M58</f>
    </oc>
    <nc r="M59">
      <f>'январь 2014г. по 6-10'!M59+'январь 2014г. по 0,4'!M59</f>
    </nc>
    <odxf>
      <numFmt numFmtId="0" formatCode="General"/>
    </odxf>
    <ndxf>
      <numFmt numFmtId="2" formatCode="0.00"/>
    </ndxf>
  </rcc>
  <rcc rId="7817" sId="1" odxf="1" dxf="1">
    <oc r="N59">
      <f>N50+N51+N52+N53+N54+N55+N56+N57+N58</f>
    </oc>
    <nc r="N59">
      <f>'январь 2014г. по 6-10'!N59+'январь 2014г. по 0,4'!N59</f>
    </nc>
    <odxf>
      <numFmt numFmtId="0" formatCode="General"/>
    </odxf>
    <ndxf>
      <numFmt numFmtId="2" formatCode="0.00"/>
    </ndxf>
  </rcc>
  <rcc rId="7818" sId="1" odxf="1" dxf="1">
    <oc r="O59">
      <f>O50+O51+O52+O53+O54+O55+O56+O57+O58</f>
    </oc>
    <nc r="O59">
      <f>'январь 2014г. по 6-10'!O59+'январь 2014г. по 0,4'!O59</f>
    </nc>
    <odxf>
      <numFmt numFmtId="0" formatCode="General"/>
    </odxf>
    <ndxf>
      <numFmt numFmtId="2" formatCode="0.00"/>
    </ndxf>
  </rcc>
  <rcc rId="7819" sId="1" odxf="1" dxf="1">
    <oc r="P59">
      <f>P50+P51+P52+P53+P54+P55+P56+P57+P58</f>
    </oc>
    <nc r="P59">
      <f>'январь 2014г. по 6-10'!P59+'январь 2014г. по 0,4'!P59</f>
    </nc>
    <odxf>
      <numFmt numFmtId="0" formatCode="General"/>
    </odxf>
    <ndxf>
      <numFmt numFmtId="2" formatCode="0.00"/>
    </ndxf>
  </rcc>
  <rcc rId="7820" sId="1" odxf="1" dxf="1">
    <oc r="Q59">
      <f>Q50+Q51+Q52+Q53+Q54+Q55+Q56+Q57+Q58</f>
    </oc>
    <nc r="Q59">
      <f>'январь 2014г. по 6-10'!Q59+'январь 2014г. по 0,4'!Q59</f>
    </nc>
    <odxf>
      <numFmt numFmtId="0" formatCode="General"/>
    </odxf>
    <ndxf>
      <numFmt numFmtId="2" formatCode="0.00"/>
    </ndxf>
  </rcc>
  <rcc rId="7821" sId="1" odxf="1" dxf="1" numFmtId="4">
    <oc r="L60">
      <v>0</v>
    </oc>
    <nc r="L60">
      <f>'январь 2014г. по 6-10'!L60+'январь 2014г. по 0,4'!L60</f>
    </nc>
    <odxf>
      <numFmt numFmtId="0" formatCode="General"/>
    </odxf>
    <ndxf>
      <numFmt numFmtId="2" formatCode="0.00"/>
    </ndxf>
  </rcc>
  <rcc rId="7822" sId="1" odxf="1" dxf="1" numFmtId="4">
    <oc r="M60">
      <v>0</v>
    </oc>
    <nc r="M60">
      <f>'январь 2014г. по 6-10'!M60+'январь 2014г. по 0,4'!M60</f>
    </nc>
    <odxf>
      <numFmt numFmtId="0" formatCode="General"/>
    </odxf>
    <ndxf>
      <numFmt numFmtId="2" formatCode="0.00"/>
    </ndxf>
  </rcc>
  <rcc rId="7823" sId="1" odxf="1" dxf="1" numFmtId="4">
    <oc r="N60">
      <v>0</v>
    </oc>
    <nc r="N60">
      <f>'январь 2014г. по 6-10'!N60+'январь 2014г. по 0,4'!N60</f>
    </nc>
    <odxf>
      <numFmt numFmtId="0" formatCode="General"/>
    </odxf>
    <ndxf>
      <numFmt numFmtId="2" formatCode="0.00"/>
    </ndxf>
  </rcc>
  <rcc rId="7824" sId="1" odxf="1" dxf="1" numFmtId="4">
    <oc r="O60">
      <v>0</v>
    </oc>
    <nc r="O60">
      <f>'январь 2014г. по 6-10'!O60+'январь 2014г. по 0,4'!O60</f>
    </nc>
    <odxf>
      <numFmt numFmtId="0" formatCode="General"/>
    </odxf>
    <ndxf>
      <numFmt numFmtId="2" formatCode="0.00"/>
    </ndxf>
  </rcc>
  <rcc rId="7825" sId="1" odxf="1" dxf="1" numFmtId="4">
    <oc r="P60">
      <v>0</v>
    </oc>
    <nc r="P60">
      <f>'январь 2014г. по 6-10'!P60+'январь 2014г. по 0,4'!P60</f>
    </nc>
    <odxf>
      <numFmt numFmtId="0" formatCode="General"/>
    </odxf>
    <ndxf>
      <numFmt numFmtId="2" formatCode="0.00"/>
    </ndxf>
  </rcc>
  <rcc rId="7826" sId="1" odxf="1" dxf="1" numFmtId="4">
    <oc r="Q60">
      <v>0</v>
    </oc>
    <nc r="Q60">
      <f>'январь 2014г. по 6-10'!Q60+'январь 2014г. по 0,4'!Q60</f>
    </nc>
    <odxf>
      <numFmt numFmtId="0" formatCode="General"/>
    </odxf>
    <ndxf>
      <numFmt numFmtId="2" formatCode="0.00"/>
    </ndxf>
  </rcc>
  <rcc rId="7827" sId="1" odxf="1" dxf="1" numFmtId="4">
    <oc r="L61">
      <v>0</v>
    </oc>
    <nc r="L61">
      <f>'январь 2014г. по 6-10'!L61+'январь 2014г. по 0,4'!L61</f>
    </nc>
    <odxf>
      <numFmt numFmtId="0" formatCode="General"/>
    </odxf>
    <ndxf>
      <numFmt numFmtId="2" formatCode="0.00"/>
    </ndxf>
  </rcc>
  <rcc rId="7828" sId="1" odxf="1" dxf="1" numFmtId="4">
    <oc r="M61">
      <v>0</v>
    </oc>
    <nc r="M61">
      <f>'январь 2014г. по 6-10'!M61+'январь 2014г. по 0,4'!M61</f>
    </nc>
    <odxf>
      <numFmt numFmtId="0" formatCode="General"/>
    </odxf>
    <ndxf>
      <numFmt numFmtId="2" formatCode="0.00"/>
    </ndxf>
  </rcc>
  <rcc rId="7829" sId="1" odxf="1" dxf="1" numFmtId="4">
    <oc r="N61">
      <v>0</v>
    </oc>
    <nc r="N61">
      <f>'январь 2014г. по 6-10'!N61+'январь 2014г. по 0,4'!N61</f>
    </nc>
    <odxf>
      <numFmt numFmtId="0" formatCode="General"/>
    </odxf>
    <ndxf>
      <numFmt numFmtId="2" formatCode="0.00"/>
    </ndxf>
  </rcc>
  <rcc rId="7830" sId="1" odxf="1" dxf="1" numFmtId="4">
    <oc r="O61">
      <v>0</v>
    </oc>
    <nc r="O61">
      <f>'январь 2014г. по 6-10'!O61+'январь 2014г. по 0,4'!O61</f>
    </nc>
    <odxf>
      <numFmt numFmtId="0" formatCode="General"/>
    </odxf>
    <ndxf>
      <numFmt numFmtId="2" formatCode="0.00"/>
    </ndxf>
  </rcc>
  <rcc rId="7831" sId="1" odxf="1" dxf="1" numFmtId="4">
    <oc r="P61">
      <v>0</v>
    </oc>
    <nc r="P61">
      <f>'январь 2014г. по 6-10'!P61+'январь 2014г. по 0,4'!P61</f>
    </nc>
    <odxf>
      <numFmt numFmtId="0" formatCode="General"/>
    </odxf>
    <ndxf>
      <numFmt numFmtId="2" formatCode="0.00"/>
    </ndxf>
  </rcc>
  <rcc rId="7832" sId="1" odxf="1" dxf="1" numFmtId="4">
    <oc r="Q61">
      <v>0</v>
    </oc>
    <nc r="Q61">
      <f>'январь 2014г. по 6-10'!Q61+'январь 2014г. по 0,4'!Q61</f>
    </nc>
    <odxf>
      <numFmt numFmtId="0" formatCode="General"/>
    </odxf>
    <ndxf>
      <numFmt numFmtId="2" formatCode="0.00"/>
    </ndxf>
  </rcc>
  <rcc rId="7833" sId="1" odxf="1" dxf="1" numFmtId="4">
    <oc r="L62">
      <v>0</v>
    </oc>
    <nc r="L62">
      <f>'январь 2014г. по 6-10'!L62+'январь 2014г. по 0,4'!L62</f>
    </nc>
    <odxf>
      <numFmt numFmtId="0" formatCode="General"/>
    </odxf>
    <ndxf>
      <numFmt numFmtId="2" formatCode="0.00"/>
    </ndxf>
  </rcc>
  <rcc rId="7834" sId="1" odxf="1" dxf="1" numFmtId="4">
    <oc r="M62">
      <v>0</v>
    </oc>
    <nc r="M62">
      <f>'январь 2014г. по 6-10'!M62+'январь 2014г. по 0,4'!M62</f>
    </nc>
    <odxf>
      <numFmt numFmtId="0" formatCode="General"/>
    </odxf>
    <ndxf>
      <numFmt numFmtId="2" formatCode="0.00"/>
    </ndxf>
  </rcc>
  <rcc rId="7835" sId="1" odxf="1" dxf="1" numFmtId="4">
    <oc r="N62">
      <v>0</v>
    </oc>
    <nc r="N62">
      <f>'январь 2014г. по 6-10'!N62+'январь 2014г. по 0,4'!N62</f>
    </nc>
    <odxf>
      <numFmt numFmtId="0" formatCode="General"/>
    </odxf>
    <ndxf>
      <numFmt numFmtId="2" formatCode="0.00"/>
    </ndxf>
  </rcc>
  <rcc rId="7836" sId="1" odxf="1" dxf="1" numFmtId="4">
    <oc r="O62">
      <v>0</v>
    </oc>
    <nc r="O62">
      <f>'январь 2014г. по 6-10'!O62+'январь 2014г. по 0,4'!O62</f>
    </nc>
    <odxf>
      <numFmt numFmtId="0" formatCode="General"/>
    </odxf>
    <ndxf>
      <numFmt numFmtId="2" formatCode="0.00"/>
    </ndxf>
  </rcc>
  <rcc rId="7837" sId="1" odxf="1" dxf="1" numFmtId="4">
    <oc r="P62">
      <v>0</v>
    </oc>
    <nc r="P62">
      <f>'январь 2014г. по 6-10'!P62+'январь 2014г. по 0,4'!P62</f>
    </nc>
    <odxf>
      <numFmt numFmtId="0" formatCode="General"/>
    </odxf>
    <ndxf>
      <numFmt numFmtId="2" formatCode="0.00"/>
    </ndxf>
  </rcc>
  <rcc rId="7838" sId="1" odxf="1" dxf="1" numFmtId="4">
    <oc r="Q62">
      <v>0</v>
    </oc>
    <nc r="Q62">
      <f>'январь 2014г. по 6-10'!Q62+'январь 2014г. по 0,4'!Q62</f>
    </nc>
    <odxf>
      <numFmt numFmtId="0" formatCode="General"/>
    </odxf>
    <ndxf>
      <numFmt numFmtId="2" formatCode="0.00"/>
    </ndxf>
  </rcc>
  <rcc rId="7839" sId="1" odxf="1" dxf="1" numFmtId="4">
    <oc r="L63">
      <v>0</v>
    </oc>
    <nc r="L63">
      <f>'январь 2014г. по 6-10'!L63+'январь 2014г. по 0,4'!L63</f>
    </nc>
    <odxf>
      <numFmt numFmtId="0" formatCode="General"/>
    </odxf>
    <ndxf>
      <numFmt numFmtId="2" formatCode="0.00"/>
    </ndxf>
  </rcc>
  <rcc rId="7840" sId="1" odxf="1" dxf="1" numFmtId="4">
    <oc r="M63">
      <v>0</v>
    </oc>
    <nc r="M63">
      <f>'январь 2014г. по 6-10'!M63+'январь 2014г. по 0,4'!M63</f>
    </nc>
    <odxf>
      <numFmt numFmtId="0" formatCode="General"/>
    </odxf>
    <ndxf>
      <numFmt numFmtId="2" formatCode="0.00"/>
    </ndxf>
  </rcc>
  <rcc rId="7841" sId="1" odxf="1" dxf="1" numFmtId="4">
    <oc r="N63">
      <v>0</v>
    </oc>
    <nc r="N63">
      <f>'январь 2014г. по 6-10'!N63+'январь 2014г. по 0,4'!N63</f>
    </nc>
    <odxf>
      <numFmt numFmtId="0" formatCode="General"/>
    </odxf>
    <ndxf>
      <numFmt numFmtId="2" formatCode="0.00"/>
    </ndxf>
  </rcc>
  <rcc rId="7842" sId="1" odxf="1" dxf="1" numFmtId="4">
    <oc r="O63">
      <v>0</v>
    </oc>
    <nc r="O63">
      <f>'январь 2014г. по 6-10'!O63+'январь 2014г. по 0,4'!O63</f>
    </nc>
    <odxf>
      <numFmt numFmtId="0" formatCode="General"/>
    </odxf>
    <ndxf>
      <numFmt numFmtId="2" formatCode="0.00"/>
    </ndxf>
  </rcc>
  <rcc rId="7843" sId="1" odxf="1" dxf="1" numFmtId="4">
    <oc r="P63">
      <v>0</v>
    </oc>
    <nc r="P63">
      <f>'январь 2014г. по 6-10'!P63+'январь 2014г. по 0,4'!P63</f>
    </nc>
    <odxf>
      <numFmt numFmtId="0" formatCode="General"/>
    </odxf>
    <ndxf>
      <numFmt numFmtId="2" formatCode="0.00"/>
    </ndxf>
  </rcc>
  <rcc rId="7844" sId="1" odxf="1" dxf="1" numFmtId="4">
    <oc r="Q63">
      <v>0</v>
    </oc>
    <nc r="Q63">
      <f>'январь 2014г. по 6-10'!Q63+'январь 2014г. по 0,4'!Q63</f>
    </nc>
    <odxf>
      <numFmt numFmtId="0" formatCode="General"/>
    </odxf>
    <ndxf>
      <numFmt numFmtId="2" formatCode="0.00"/>
    </ndxf>
  </rcc>
  <rcc rId="7845" sId="1" odxf="1" dxf="1" numFmtId="4">
    <oc r="L64">
      <v>0</v>
    </oc>
    <nc r="L64">
      <f>'январь 2014г. по 6-10'!L64+'январь 2014г. по 0,4'!L64</f>
    </nc>
    <odxf>
      <numFmt numFmtId="0" formatCode="General"/>
    </odxf>
    <ndxf>
      <numFmt numFmtId="2" formatCode="0.00"/>
    </ndxf>
  </rcc>
  <rcc rId="7846" sId="1" odxf="1" dxf="1" numFmtId="4">
    <oc r="M64">
      <v>0</v>
    </oc>
    <nc r="M64">
      <f>'январь 2014г. по 6-10'!M64+'январь 2014г. по 0,4'!M64</f>
    </nc>
    <odxf>
      <numFmt numFmtId="0" formatCode="General"/>
    </odxf>
    <ndxf>
      <numFmt numFmtId="2" formatCode="0.00"/>
    </ndxf>
  </rcc>
  <rcc rId="7847" sId="1" odxf="1" dxf="1" numFmtId="4">
    <oc r="N64">
      <v>0</v>
    </oc>
    <nc r="N64">
      <f>'январь 2014г. по 6-10'!N64+'январь 2014г. по 0,4'!N64</f>
    </nc>
    <odxf>
      <numFmt numFmtId="0" formatCode="General"/>
    </odxf>
    <ndxf>
      <numFmt numFmtId="2" formatCode="0.00"/>
    </ndxf>
  </rcc>
  <rcc rId="7848" sId="1" odxf="1" dxf="1" numFmtId="4">
    <oc r="O64">
      <v>0</v>
    </oc>
    <nc r="O64">
      <f>'январь 2014г. по 6-10'!O64+'январь 2014г. по 0,4'!O64</f>
    </nc>
    <odxf>
      <numFmt numFmtId="0" formatCode="General"/>
    </odxf>
    <ndxf>
      <numFmt numFmtId="2" formatCode="0.00"/>
    </ndxf>
  </rcc>
  <rcc rId="7849" sId="1" odxf="1" dxf="1" numFmtId="4">
    <oc r="P64">
      <v>0</v>
    </oc>
    <nc r="P64">
      <f>'январь 2014г. по 6-10'!P64+'январь 2014г. по 0,4'!P64</f>
    </nc>
    <odxf>
      <numFmt numFmtId="0" formatCode="General"/>
    </odxf>
    <ndxf>
      <numFmt numFmtId="2" formatCode="0.00"/>
    </ndxf>
  </rcc>
  <rcc rId="7850" sId="1" odxf="1" dxf="1" numFmtId="4">
    <oc r="Q64">
      <v>0</v>
    </oc>
    <nc r="Q64">
      <f>'январь 2014г. по 6-10'!Q64+'январь 2014г. по 0,4'!Q64</f>
    </nc>
    <odxf>
      <numFmt numFmtId="0" formatCode="General"/>
    </odxf>
    <ndxf>
      <numFmt numFmtId="2" formatCode="0.00"/>
    </ndxf>
  </rcc>
  <rcc rId="7851" sId="1" odxf="1" dxf="1" numFmtId="4">
    <oc r="L67">
      <v>0</v>
    </oc>
    <nc r="L67">
      <f>'январь 2014г. по 6-10'!L67+'январь 2014г. по 0,4'!L67</f>
    </nc>
    <odxf>
      <numFmt numFmtId="0" formatCode="General"/>
    </odxf>
    <ndxf>
      <numFmt numFmtId="2" formatCode="0.00"/>
    </ndxf>
  </rcc>
  <rcc rId="7852" sId="1" odxf="1" dxf="1" numFmtId="4">
    <oc r="M67">
      <v>0</v>
    </oc>
    <nc r="M67">
      <f>'январь 2014г. по 6-10'!M67+'январь 2014г. по 0,4'!M67</f>
    </nc>
    <odxf>
      <numFmt numFmtId="0" formatCode="General"/>
    </odxf>
    <ndxf>
      <numFmt numFmtId="2" formatCode="0.00"/>
    </ndxf>
  </rcc>
  <rcc rId="7853" sId="1" odxf="1" dxf="1" numFmtId="4">
    <oc r="N67">
      <v>0</v>
    </oc>
    <nc r="N67">
      <f>'январь 2014г. по 6-10'!N67+'январь 2014г. по 0,4'!N67</f>
    </nc>
    <odxf>
      <numFmt numFmtId="0" formatCode="General"/>
    </odxf>
    <ndxf>
      <numFmt numFmtId="2" formatCode="0.00"/>
    </ndxf>
  </rcc>
  <rcc rId="7854" sId="1" odxf="1" dxf="1" numFmtId="4">
    <oc r="O67">
      <v>0</v>
    </oc>
    <nc r="O67">
      <f>'январь 2014г. по 6-10'!O67+'январь 2014г. по 0,4'!O67</f>
    </nc>
    <odxf>
      <numFmt numFmtId="0" formatCode="General"/>
    </odxf>
    <ndxf>
      <numFmt numFmtId="2" formatCode="0.00"/>
    </ndxf>
  </rcc>
  <rcc rId="7855" sId="1" odxf="1" dxf="1" numFmtId="4">
    <oc r="P67">
      <v>0</v>
    </oc>
    <nc r="P67">
      <f>'январь 2014г. по 6-10'!P67+'январь 2014г. по 0,4'!P67</f>
    </nc>
    <odxf>
      <numFmt numFmtId="0" formatCode="General"/>
    </odxf>
    <ndxf>
      <numFmt numFmtId="2" formatCode="0.00"/>
    </ndxf>
  </rcc>
  <rcc rId="7856" sId="1" odxf="1" dxf="1" numFmtId="4">
    <oc r="Q67">
      <v>0</v>
    </oc>
    <nc r="Q67">
      <f>'январь 2014г. по 6-10'!Q67+'январь 2014г. по 0,4'!Q67</f>
    </nc>
    <odxf>
      <numFmt numFmtId="0" formatCode="General"/>
    </odxf>
    <ndxf>
      <numFmt numFmtId="2" formatCode="0.00"/>
    </ndxf>
  </rcc>
  <rcc rId="7857" sId="1" odxf="1" dxf="1">
    <nc r="L68">
      <f>'январь 2014г. по 6-10'!L68+'январь 2014г. по 0,4'!L68</f>
    </nc>
    <odxf>
      <numFmt numFmtId="0" formatCode="General"/>
    </odxf>
    <ndxf>
      <numFmt numFmtId="2" formatCode="0.00"/>
    </ndxf>
  </rcc>
  <rcc rId="7858" sId="1" odxf="1" dxf="1">
    <nc r="M68">
      <f>'январь 2014г. по 6-10'!M68+'январь 2014г. по 0,4'!M68</f>
    </nc>
    <odxf>
      <numFmt numFmtId="0" formatCode="General"/>
    </odxf>
    <ndxf>
      <numFmt numFmtId="2" formatCode="0.00"/>
    </ndxf>
  </rcc>
  <rcc rId="7859" sId="1" odxf="1" dxf="1">
    <nc r="N68">
      <f>'январь 2014г. по 6-10'!N68+'январь 2014г. по 0,4'!N68</f>
    </nc>
    <odxf>
      <numFmt numFmtId="0" formatCode="General"/>
    </odxf>
    <ndxf>
      <numFmt numFmtId="2" formatCode="0.00"/>
    </ndxf>
  </rcc>
  <rcc rId="7860" sId="1" odxf="1" dxf="1">
    <nc r="O68">
      <f>'январь 2014г. по 6-10'!O68+'январь 2014г. по 0,4'!O68</f>
    </nc>
    <odxf>
      <numFmt numFmtId="0" formatCode="General"/>
    </odxf>
    <ndxf>
      <numFmt numFmtId="2" formatCode="0.00"/>
    </ndxf>
  </rcc>
  <rcc rId="7861" sId="1" odxf="1" dxf="1">
    <nc r="P68">
      <f>'январь 2014г. по 6-10'!P68+'январь 2014г. по 0,4'!P68</f>
    </nc>
    <odxf>
      <numFmt numFmtId="0" formatCode="General"/>
    </odxf>
    <ndxf>
      <numFmt numFmtId="2" formatCode="0.00"/>
    </ndxf>
  </rcc>
  <rcc rId="7862" sId="1" odxf="1" dxf="1">
    <nc r="Q68">
      <f>'январь 2014г. по 6-10'!Q68+'январь 2014г. по 0,4'!Q68</f>
    </nc>
    <odxf>
      <numFmt numFmtId="0" formatCode="General"/>
    </odxf>
    <ndxf>
      <numFmt numFmtId="2" formatCode="0.00"/>
    </ndxf>
  </rcc>
  <rcc rId="7863" sId="1" odxf="1" dxf="1">
    <nc r="L69">
      <f>'январь 2014г. по 6-10'!L69+'январь 2014г. по 0,4'!L69</f>
    </nc>
    <odxf>
      <numFmt numFmtId="0" formatCode="General"/>
    </odxf>
    <ndxf>
      <numFmt numFmtId="2" formatCode="0.00"/>
    </ndxf>
  </rcc>
  <rcc rId="7864" sId="1" odxf="1" dxf="1">
    <nc r="M69">
      <f>'январь 2014г. по 6-10'!M69+'январь 2014г. по 0,4'!M69</f>
    </nc>
    <odxf>
      <numFmt numFmtId="0" formatCode="General"/>
    </odxf>
    <ndxf>
      <numFmt numFmtId="2" formatCode="0.00"/>
    </ndxf>
  </rcc>
  <rcc rId="7865" sId="1" odxf="1" dxf="1">
    <nc r="N69">
      <f>'январь 2014г. по 6-10'!N69+'январь 2014г. по 0,4'!N69</f>
    </nc>
    <odxf>
      <numFmt numFmtId="0" formatCode="General"/>
    </odxf>
    <ndxf>
      <numFmt numFmtId="2" formatCode="0.00"/>
    </ndxf>
  </rcc>
  <rcc rId="7866" sId="1" odxf="1" dxf="1">
    <nc r="O69">
      <f>'январь 2014г. по 6-10'!O69+'январь 2014г. по 0,4'!O69</f>
    </nc>
    <odxf>
      <numFmt numFmtId="0" formatCode="General"/>
    </odxf>
    <ndxf>
      <numFmt numFmtId="2" formatCode="0.00"/>
    </ndxf>
  </rcc>
  <rcc rId="7867" sId="1" odxf="1" dxf="1">
    <nc r="P69">
      <f>'январь 2014г. по 6-10'!P69+'январь 2014г. по 0,4'!P69</f>
    </nc>
    <odxf>
      <numFmt numFmtId="0" formatCode="General"/>
    </odxf>
    <ndxf>
      <numFmt numFmtId="2" formatCode="0.00"/>
    </ndxf>
  </rcc>
  <rcc rId="7868" sId="1" odxf="1" dxf="1">
    <nc r="Q69">
      <f>'январь 2014г. по 6-10'!Q69+'январь 2014г. по 0,4'!Q69</f>
    </nc>
    <odxf>
      <numFmt numFmtId="0" formatCode="General"/>
    </odxf>
    <ndxf>
      <numFmt numFmtId="2" formatCode="0.00"/>
    </ndxf>
  </rcc>
  <rcc rId="7869" sId="1" odxf="1" dxf="1">
    <nc r="L70">
      <f>'январь 2014г. по 6-10'!L70+'январь 2014г. по 0,4'!L70</f>
    </nc>
    <odxf>
      <numFmt numFmtId="0" formatCode="General"/>
    </odxf>
    <ndxf>
      <numFmt numFmtId="2" formatCode="0.00"/>
    </ndxf>
  </rcc>
  <rcc rId="7870" sId="1" odxf="1" dxf="1">
    <nc r="M70">
      <f>'январь 2014г. по 6-10'!M70+'январь 2014г. по 0,4'!M70</f>
    </nc>
    <odxf>
      <numFmt numFmtId="0" formatCode="General"/>
    </odxf>
    <ndxf>
      <numFmt numFmtId="2" formatCode="0.00"/>
    </ndxf>
  </rcc>
  <rcc rId="7871" sId="1" odxf="1" dxf="1">
    <nc r="N70">
      <f>'январь 2014г. по 6-10'!N70+'январь 2014г. по 0,4'!N70</f>
    </nc>
    <odxf>
      <numFmt numFmtId="0" formatCode="General"/>
    </odxf>
    <ndxf>
      <numFmt numFmtId="2" formatCode="0.00"/>
    </ndxf>
  </rcc>
  <rcc rId="7872" sId="1" odxf="1" dxf="1">
    <nc r="O70">
      <f>'январь 2014г. по 6-10'!O70+'январь 2014г. по 0,4'!O70</f>
    </nc>
    <odxf>
      <numFmt numFmtId="0" formatCode="General"/>
    </odxf>
    <ndxf>
      <numFmt numFmtId="2" formatCode="0.00"/>
    </ndxf>
  </rcc>
  <rcc rId="7873" sId="1" odxf="1" dxf="1">
    <nc r="P70">
      <f>'январь 2014г. по 6-10'!P70+'январь 2014г. по 0,4'!P70</f>
    </nc>
    <odxf>
      <numFmt numFmtId="0" formatCode="General"/>
    </odxf>
    <ndxf>
      <numFmt numFmtId="2" formatCode="0.00"/>
    </ndxf>
  </rcc>
  <rcc rId="7874" sId="1" odxf="1" dxf="1">
    <nc r="Q70">
      <f>'январь 2014г. по 6-10'!Q70+'январь 2014г. по 0,4'!Q70</f>
    </nc>
    <odxf>
      <numFmt numFmtId="0" formatCode="General"/>
    </odxf>
    <ndxf>
      <numFmt numFmtId="2" formatCode="0.00"/>
    </ndxf>
  </rcc>
  <rcc rId="7875" sId="1" odxf="1" dxf="1">
    <nc r="L71">
      <f>'январь 2014г. по 6-10'!L71+'январь 2014г. по 0,4'!L71</f>
    </nc>
    <odxf>
      <numFmt numFmtId="0" formatCode="General"/>
    </odxf>
    <ndxf>
      <numFmt numFmtId="2" formatCode="0.00"/>
    </ndxf>
  </rcc>
  <rcc rId="7876" sId="1" odxf="1" dxf="1">
    <nc r="M71">
      <f>'январь 2014г. по 6-10'!M71+'январь 2014г. по 0,4'!M71</f>
    </nc>
    <odxf>
      <numFmt numFmtId="0" formatCode="General"/>
    </odxf>
    <ndxf>
      <numFmt numFmtId="2" formatCode="0.00"/>
    </ndxf>
  </rcc>
  <rcc rId="7877" sId="1" odxf="1" dxf="1">
    <nc r="N71">
      <f>'январь 2014г. по 6-10'!N71+'январь 2014г. по 0,4'!N71</f>
    </nc>
    <odxf>
      <numFmt numFmtId="0" formatCode="General"/>
    </odxf>
    <ndxf>
      <numFmt numFmtId="2" formatCode="0.00"/>
    </ndxf>
  </rcc>
  <rcc rId="7878" sId="1" odxf="1" dxf="1">
    <nc r="O71">
      <f>'январь 2014г. по 6-10'!O71+'январь 2014г. по 0,4'!O71</f>
    </nc>
    <odxf>
      <numFmt numFmtId="0" formatCode="General"/>
    </odxf>
    <ndxf>
      <numFmt numFmtId="2" formatCode="0.00"/>
    </ndxf>
  </rcc>
  <rcc rId="7879" sId="1" odxf="1" dxf="1">
    <nc r="P71">
      <f>'январь 2014г. по 6-10'!P71+'январь 2014г. по 0,4'!P71</f>
    </nc>
    <odxf>
      <numFmt numFmtId="0" formatCode="General"/>
    </odxf>
    <ndxf>
      <numFmt numFmtId="2" formatCode="0.00"/>
    </ndxf>
  </rcc>
  <rcc rId="7880" sId="1" odxf="1" dxf="1">
    <nc r="Q71">
      <f>'январь 2014г. по 6-10'!Q71+'январь 2014г. по 0,4'!Q71</f>
    </nc>
    <odxf>
      <numFmt numFmtId="0" formatCode="General"/>
    </odxf>
    <ndxf>
      <numFmt numFmtId="2" formatCode="0.00"/>
    </ndxf>
  </rcc>
  <rcc rId="7881" sId="1" odxf="1" dxf="1">
    <nc r="L72">
      <f>'январь 2014г. по 6-10'!L72+'январь 2014г. по 0,4'!L72</f>
    </nc>
    <odxf>
      <numFmt numFmtId="0" formatCode="General"/>
    </odxf>
    <ndxf>
      <numFmt numFmtId="2" formatCode="0.00"/>
    </ndxf>
  </rcc>
  <rcc rId="7882" sId="1" odxf="1" dxf="1">
    <nc r="M72">
      <f>'январь 2014г. по 6-10'!M72+'январь 2014г. по 0,4'!M72</f>
    </nc>
    <odxf>
      <numFmt numFmtId="0" formatCode="General"/>
    </odxf>
    <ndxf>
      <numFmt numFmtId="2" formatCode="0.00"/>
    </ndxf>
  </rcc>
  <rcc rId="7883" sId="1" odxf="1" dxf="1">
    <nc r="N72">
      <f>'январь 2014г. по 6-10'!N72+'январь 2014г. по 0,4'!N72</f>
    </nc>
    <odxf>
      <numFmt numFmtId="0" formatCode="General"/>
    </odxf>
    <ndxf>
      <numFmt numFmtId="2" formatCode="0.00"/>
    </ndxf>
  </rcc>
  <rcc rId="7884" sId="1" odxf="1" dxf="1">
    <nc r="O72">
      <f>'январь 2014г. по 6-10'!O72+'январь 2014г. по 0,4'!O72</f>
    </nc>
    <odxf>
      <numFmt numFmtId="0" formatCode="General"/>
    </odxf>
    <ndxf>
      <numFmt numFmtId="2" formatCode="0.00"/>
    </ndxf>
  </rcc>
  <rcc rId="7885" sId="1" odxf="1" dxf="1">
    <nc r="P72">
      <f>'январь 2014г. по 6-10'!P72+'январь 2014г. по 0,4'!P72</f>
    </nc>
    <odxf>
      <numFmt numFmtId="0" formatCode="General"/>
    </odxf>
    <ndxf>
      <numFmt numFmtId="2" formatCode="0.00"/>
    </ndxf>
  </rcc>
  <rcc rId="7886" sId="1" odxf="1" dxf="1">
    <nc r="Q72">
      <f>'январь 2014г. по 6-10'!Q72+'январь 2014г. по 0,4'!Q72</f>
    </nc>
    <odxf>
      <numFmt numFmtId="0" formatCode="General"/>
    </odxf>
    <ndxf>
      <numFmt numFmtId="2" formatCode="0.00"/>
    </ndxf>
  </rcc>
  <rcc rId="7887" sId="1" odxf="1" dxf="1">
    <nc r="L73">
      <f>'январь 2014г. по 6-10'!L73+'январь 2014г. по 0,4'!L73</f>
    </nc>
    <odxf>
      <numFmt numFmtId="0" formatCode="General"/>
    </odxf>
    <ndxf>
      <numFmt numFmtId="2" formatCode="0.00"/>
    </ndxf>
  </rcc>
  <rcc rId="7888" sId="1" odxf="1" dxf="1">
    <nc r="M73">
      <f>'январь 2014г. по 6-10'!M73+'январь 2014г. по 0,4'!M73</f>
    </nc>
    <odxf>
      <numFmt numFmtId="0" formatCode="General"/>
    </odxf>
    <ndxf>
      <numFmt numFmtId="2" formatCode="0.00"/>
    </ndxf>
  </rcc>
  <rcc rId="7889" sId="1" odxf="1" dxf="1">
    <nc r="N73">
      <f>'январь 2014г. по 6-10'!N73+'январь 2014г. по 0,4'!N73</f>
    </nc>
    <odxf>
      <numFmt numFmtId="0" formatCode="General"/>
    </odxf>
    <ndxf>
      <numFmt numFmtId="2" formatCode="0.00"/>
    </ndxf>
  </rcc>
  <rcc rId="7890" sId="1" odxf="1" dxf="1">
    <nc r="O73">
      <f>'январь 2014г. по 6-10'!O73+'январь 2014г. по 0,4'!O73</f>
    </nc>
    <odxf>
      <numFmt numFmtId="0" formatCode="General"/>
    </odxf>
    <ndxf>
      <numFmt numFmtId="2" formatCode="0.00"/>
    </ndxf>
  </rcc>
  <rcc rId="7891" sId="1" odxf="1" dxf="1">
    <nc r="P73">
      <f>'январь 2014г. по 6-10'!P73+'январь 2014г. по 0,4'!P73</f>
    </nc>
    <odxf>
      <numFmt numFmtId="0" formatCode="General"/>
    </odxf>
    <ndxf>
      <numFmt numFmtId="2" formatCode="0.00"/>
    </ndxf>
  </rcc>
  <rcc rId="7892" sId="1" odxf="1" dxf="1">
    <nc r="Q73">
      <f>'январь 2014г. по 6-10'!Q73+'январь 2014г. по 0,4'!Q73</f>
    </nc>
    <odxf>
      <numFmt numFmtId="0" formatCode="General"/>
    </odxf>
    <ndxf>
      <numFmt numFmtId="2" formatCode="0.00"/>
    </ndxf>
  </rcc>
  <rcc rId="7893" sId="1" odxf="1" dxf="1">
    <nc r="L74">
      <f>'январь 2014г. по 6-10'!L74+'январь 2014г. по 0,4'!L74</f>
    </nc>
    <odxf>
      <numFmt numFmtId="0" formatCode="General"/>
    </odxf>
    <ndxf>
      <numFmt numFmtId="2" formatCode="0.00"/>
    </ndxf>
  </rcc>
  <rcc rId="7894" sId="1" odxf="1" dxf="1">
    <nc r="M74">
      <f>'январь 2014г. по 6-10'!M74+'январь 2014г. по 0,4'!M74</f>
    </nc>
    <odxf>
      <numFmt numFmtId="0" formatCode="General"/>
    </odxf>
    <ndxf>
      <numFmt numFmtId="2" formatCode="0.00"/>
    </ndxf>
  </rcc>
  <rcc rId="7895" sId="1" odxf="1" dxf="1">
    <nc r="N74">
      <f>'январь 2014г. по 6-10'!N74+'январь 2014г. по 0,4'!N74</f>
    </nc>
    <odxf>
      <numFmt numFmtId="0" formatCode="General"/>
    </odxf>
    <ndxf>
      <numFmt numFmtId="2" formatCode="0.00"/>
    </ndxf>
  </rcc>
  <rcc rId="7896" sId="1" odxf="1" dxf="1">
    <nc r="O74">
      <f>'январь 2014г. по 6-10'!O74+'январь 2014г. по 0,4'!O74</f>
    </nc>
    <odxf>
      <numFmt numFmtId="0" formatCode="General"/>
    </odxf>
    <ndxf>
      <numFmt numFmtId="2" formatCode="0.00"/>
    </ndxf>
  </rcc>
  <rcc rId="7897" sId="1" odxf="1" dxf="1">
    <nc r="P74">
      <f>'январь 2014г. по 6-10'!P74+'январь 2014г. по 0,4'!P74</f>
    </nc>
    <odxf>
      <numFmt numFmtId="0" formatCode="General"/>
    </odxf>
    <ndxf>
      <numFmt numFmtId="2" formatCode="0.00"/>
    </ndxf>
  </rcc>
  <rcc rId="7898" sId="1" odxf="1" dxf="1">
    <nc r="Q74">
      <f>'январь 2014г. по 6-10'!Q74+'январь 2014г. по 0,4'!Q74</f>
    </nc>
    <odxf>
      <numFmt numFmtId="0" formatCode="General"/>
    </odxf>
    <ndxf>
      <numFmt numFmtId="2" formatCode="0.00"/>
    </ndxf>
  </rcc>
  <rcc rId="7899" sId="1" odxf="1" dxf="1">
    <nc r="L75">
      <f>'январь 2014г. по 6-10'!L75+'январь 2014г. по 0,4'!L75</f>
    </nc>
    <odxf>
      <numFmt numFmtId="0" formatCode="General"/>
    </odxf>
    <ndxf>
      <numFmt numFmtId="2" formatCode="0.00"/>
    </ndxf>
  </rcc>
  <rcc rId="7900" sId="1" odxf="1" dxf="1">
    <nc r="M75">
      <f>'январь 2014г. по 6-10'!M75+'январь 2014г. по 0,4'!M75</f>
    </nc>
    <odxf>
      <numFmt numFmtId="0" formatCode="General"/>
    </odxf>
    <ndxf>
      <numFmt numFmtId="2" formatCode="0.00"/>
    </ndxf>
  </rcc>
  <rcc rId="7901" sId="1" odxf="1" dxf="1">
    <nc r="N75">
      <f>'январь 2014г. по 6-10'!N75+'январь 2014г. по 0,4'!N75</f>
    </nc>
    <odxf>
      <numFmt numFmtId="0" formatCode="General"/>
    </odxf>
    <ndxf>
      <numFmt numFmtId="2" formatCode="0.00"/>
    </ndxf>
  </rcc>
  <rcc rId="7902" sId="1" odxf="1" dxf="1">
    <nc r="O75">
      <f>'январь 2014г. по 6-10'!O75+'январь 2014г. по 0,4'!O75</f>
    </nc>
    <odxf>
      <numFmt numFmtId="0" formatCode="General"/>
    </odxf>
    <ndxf>
      <numFmt numFmtId="2" formatCode="0.00"/>
    </ndxf>
  </rcc>
  <rcc rId="7903" sId="1" odxf="1" dxf="1">
    <nc r="P75">
      <f>'январь 2014г. по 6-10'!P75+'январь 2014г. по 0,4'!P75</f>
    </nc>
    <odxf>
      <numFmt numFmtId="0" formatCode="General"/>
    </odxf>
    <ndxf>
      <numFmt numFmtId="2" formatCode="0.00"/>
    </ndxf>
  </rcc>
  <rcc rId="7904" sId="1" odxf="1" dxf="1">
    <nc r="Q75">
      <f>'январь 2014г. по 6-10'!Q75+'январь 2014г. по 0,4'!Q75</f>
    </nc>
    <odxf>
      <numFmt numFmtId="0" formatCode="General"/>
    </odxf>
    <ndxf>
      <numFmt numFmtId="2" formatCode="0.00"/>
    </ndxf>
  </rcc>
  <rcc rId="7905" sId="1" odxf="1" dxf="1">
    <nc r="L76">
      <f>'январь 2014г. по 6-10'!L76+'январь 2014г. по 0,4'!L76</f>
    </nc>
    <odxf>
      <numFmt numFmtId="0" formatCode="General"/>
    </odxf>
    <ndxf>
      <numFmt numFmtId="2" formatCode="0.00"/>
    </ndxf>
  </rcc>
  <rcc rId="7906" sId="1" odxf="1" dxf="1">
    <nc r="M76">
      <f>'январь 2014г. по 6-10'!M76+'январь 2014г. по 0,4'!M76</f>
    </nc>
    <odxf>
      <numFmt numFmtId="0" formatCode="General"/>
    </odxf>
    <ndxf>
      <numFmt numFmtId="2" formatCode="0.00"/>
    </ndxf>
  </rcc>
  <rcc rId="7907" sId="1" odxf="1" dxf="1">
    <nc r="N76">
      <f>'январь 2014г. по 6-10'!N76+'январь 2014г. по 0,4'!N76</f>
    </nc>
    <odxf>
      <numFmt numFmtId="0" formatCode="General"/>
    </odxf>
    <ndxf>
      <numFmt numFmtId="2" formatCode="0.00"/>
    </ndxf>
  </rcc>
  <rcc rId="7908" sId="1" odxf="1" dxf="1">
    <nc r="O76">
      <f>'январь 2014г. по 6-10'!O76+'январь 2014г. по 0,4'!O76</f>
    </nc>
    <odxf>
      <numFmt numFmtId="0" formatCode="General"/>
    </odxf>
    <ndxf>
      <numFmt numFmtId="2" formatCode="0.00"/>
    </ndxf>
  </rcc>
  <rcc rId="7909" sId="1" odxf="1" dxf="1">
    <nc r="P76">
      <f>'январь 2014г. по 6-10'!P76+'январь 2014г. по 0,4'!P76</f>
    </nc>
    <odxf>
      <numFmt numFmtId="0" formatCode="General"/>
    </odxf>
    <ndxf>
      <numFmt numFmtId="2" formatCode="0.00"/>
    </ndxf>
  </rcc>
  <rcc rId="7910" sId="1" odxf="1" dxf="1">
    <nc r="Q76">
      <f>'январь 2014г. по 6-10'!Q76+'январь 2014г. по 0,4'!Q76</f>
    </nc>
    <odxf>
      <numFmt numFmtId="0" formatCode="General"/>
    </odxf>
    <ndxf>
      <numFmt numFmtId="2" formatCode="0.00"/>
    </ndxf>
  </rcc>
  <rcc rId="7911" sId="1" odxf="1" dxf="1">
    <nc r="L77">
      <f>'январь 2014г. по 6-10'!L77+'январь 2014г. по 0,4'!L77</f>
    </nc>
    <odxf>
      <numFmt numFmtId="0" formatCode="General"/>
    </odxf>
    <ndxf>
      <numFmt numFmtId="2" formatCode="0.00"/>
    </ndxf>
  </rcc>
  <rcc rId="7912" sId="1" odxf="1" dxf="1">
    <nc r="M77">
      <f>'январь 2014г. по 6-10'!M77+'январь 2014г. по 0,4'!M77</f>
    </nc>
    <odxf>
      <numFmt numFmtId="0" formatCode="General"/>
    </odxf>
    <ndxf>
      <numFmt numFmtId="2" formatCode="0.00"/>
    </ndxf>
  </rcc>
  <rcc rId="7913" sId="1" odxf="1" dxf="1">
    <nc r="N77">
      <f>'январь 2014г. по 6-10'!N77+'январь 2014г. по 0,4'!N77</f>
    </nc>
    <odxf>
      <numFmt numFmtId="0" formatCode="General"/>
    </odxf>
    <ndxf>
      <numFmt numFmtId="2" formatCode="0.00"/>
    </ndxf>
  </rcc>
  <rcc rId="7914" sId="1" odxf="1" dxf="1">
    <nc r="O77">
      <f>'январь 2014г. по 6-10'!O77+'январь 2014г. по 0,4'!O77</f>
    </nc>
    <odxf>
      <numFmt numFmtId="0" formatCode="General"/>
    </odxf>
    <ndxf>
      <numFmt numFmtId="2" formatCode="0.00"/>
    </ndxf>
  </rcc>
  <rcc rId="7915" sId="1" odxf="1" dxf="1">
    <nc r="P77">
      <f>'январь 2014г. по 6-10'!P77+'январь 2014г. по 0,4'!P77</f>
    </nc>
    <odxf>
      <numFmt numFmtId="0" formatCode="General"/>
    </odxf>
    <ndxf>
      <numFmt numFmtId="2" formatCode="0.00"/>
    </ndxf>
  </rcc>
  <rcc rId="7916" sId="1" odxf="1" dxf="1">
    <nc r="Q77">
      <f>'январь 2014г. по 6-10'!Q77+'январь 2014г. по 0,4'!Q77</f>
    </nc>
    <odxf>
      <numFmt numFmtId="0" formatCode="General"/>
    </odxf>
    <ndxf>
      <numFmt numFmtId="2" formatCode="0.00"/>
    </ndxf>
  </rcc>
  <rcc rId="7917" sId="1" odxf="1" dxf="1">
    <nc r="L78">
      <f>'январь 2014г. по 6-10'!L78+'январь 2014г. по 0,4'!L78</f>
    </nc>
    <odxf>
      <numFmt numFmtId="0" formatCode="General"/>
    </odxf>
    <ndxf>
      <numFmt numFmtId="2" formatCode="0.00"/>
    </ndxf>
  </rcc>
  <rcc rId="7918" sId="1" odxf="1" dxf="1">
    <nc r="M78">
      <f>'январь 2014г. по 6-10'!M78+'январь 2014г. по 0,4'!M78</f>
    </nc>
    <odxf>
      <numFmt numFmtId="0" formatCode="General"/>
    </odxf>
    <ndxf>
      <numFmt numFmtId="2" formatCode="0.00"/>
    </ndxf>
  </rcc>
  <rcc rId="7919" sId="1" odxf="1" dxf="1">
    <nc r="N78">
      <f>'январь 2014г. по 6-10'!N78+'январь 2014г. по 0,4'!N78</f>
    </nc>
    <odxf>
      <numFmt numFmtId="0" formatCode="General"/>
    </odxf>
    <ndxf>
      <numFmt numFmtId="2" formatCode="0.00"/>
    </ndxf>
  </rcc>
  <rcc rId="7920" sId="1" odxf="1" dxf="1">
    <nc r="O78">
      <f>'январь 2014г. по 6-10'!O78+'январь 2014г. по 0,4'!O78</f>
    </nc>
    <odxf>
      <numFmt numFmtId="0" formatCode="General"/>
    </odxf>
    <ndxf>
      <numFmt numFmtId="2" formatCode="0.00"/>
    </ndxf>
  </rcc>
  <rcc rId="7921" sId="1" odxf="1" dxf="1">
    <nc r="P78">
      <f>'январь 2014г. по 6-10'!P78+'январь 2014г. по 0,4'!P78</f>
    </nc>
    <odxf>
      <numFmt numFmtId="0" formatCode="General"/>
    </odxf>
    <ndxf>
      <numFmt numFmtId="2" formatCode="0.00"/>
    </ndxf>
  </rcc>
  <rcc rId="7922" sId="1" odxf="1" dxf="1">
    <nc r="Q78">
      <f>'январь 2014г. по 6-10'!Q78+'январь 2014г. по 0,4'!Q78</f>
    </nc>
    <odxf>
      <numFmt numFmtId="0" formatCode="General"/>
    </odxf>
    <ndxf>
      <numFmt numFmtId="2" formatCode="0.00"/>
    </ndxf>
  </rcc>
  <rcc rId="7923" sId="1" odxf="1" dxf="1">
    <nc r="L79">
      <f>'январь 2014г. по 6-10'!L79+'январь 2014г. по 0,4'!L79</f>
    </nc>
    <odxf>
      <numFmt numFmtId="0" formatCode="General"/>
    </odxf>
    <ndxf>
      <numFmt numFmtId="2" formatCode="0.00"/>
    </ndxf>
  </rcc>
  <rcc rId="7924" sId="1" odxf="1" dxf="1">
    <nc r="M79">
      <f>'январь 2014г. по 6-10'!M79+'январь 2014г. по 0,4'!M79</f>
    </nc>
    <odxf>
      <numFmt numFmtId="0" formatCode="General"/>
    </odxf>
    <ndxf>
      <numFmt numFmtId="2" formatCode="0.00"/>
    </ndxf>
  </rcc>
  <rcc rId="7925" sId="1" odxf="1" dxf="1">
    <nc r="N79">
      <f>'январь 2014г. по 6-10'!N79+'январь 2014г. по 0,4'!N79</f>
    </nc>
    <odxf>
      <numFmt numFmtId="0" formatCode="General"/>
    </odxf>
    <ndxf>
      <numFmt numFmtId="2" formatCode="0.00"/>
    </ndxf>
  </rcc>
  <rcc rId="7926" sId="1" odxf="1" dxf="1">
    <nc r="O79">
      <f>'январь 2014г. по 6-10'!O79+'январь 2014г. по 0,4'!O79</f>
    </nc>
    <odxf>
      <numFmt numFmtId="0" formatCode="General"/>
    </odxf>
    <ndxf>
      <numFmt numFmtId="2" formatCode="0.00"/>
    </ndxf>
  </rcc>
  <rcc rId="7927" sId="1" odxf="1" dxf="1">
    <nc r="P79">
      <f>'январь 2014г. по 6-10'!P79+'январь 2014г. по 0,4'!P79</f>
    </nc>
    <odxf>
      <numFmt numFmtId="0" formatCode="General"/>
    </odxf>
    <ndxf>
      <numFmt numFmtId="2" formatCode="0.00"/>
    </ndxf>
  </rcc>
  <rcc rId="7928" sId="1" odxf="1" dxf="1">
    <nc r="Q79">
      <f>'январь 2014г. по 6-10'!Q79+'январь 2014г. по 0,4'!Q79</f>
    </nc>
    <odxf>
      <numFmt numFmtId="0" formatCode="General"/>
    </odxf>
    <ndxf>
      <numFmt numFmtId="2" formatCode="0.00"/>
    </ndxf>
  </rcc>
  <rcc rId="7929" sId="1" odxf="1" dxf="1">
    <nc r="L80">
      <f>'январь 2014г. по 6-10'!L80+'январь 2014г. по 0,4'!L80</f>
    </nc>
    <odxf>
      <numFmt numFmtId="0" formatCode="General"/>
    </odxf>
    <ndxf>
      <numFmt numFmtId="2" formatCode="0.00"/>
    </ndxf>
  </rcc>
  <rcc rId="7930" sId="1" odxf="1" dxf="1">
    <nc r="M80">
      <f>'январь 2014г. по 6-10'!M80+'январь 2014г. по 0,4'!M80</f>
    </nc>
    <odxf>
      <numFmt numFmtId="0" formatCode="General"/>
    </odxf>
    <ndxf>
      <numFmt numFmtId="2" formatCode="0.00"/>
    </ndxf>
  </rcc>
  <rcc rId="7931" sId="1" odxf="1" dxf="1">
    <nc r="N80">
      <f>'январь 2014г. по 6-10'!N80+'январь 2014г. по 0,4'!N80</f>
    </nc>
    <odxf>
      <numFmt numFmtId="0" formatCode="General"/>
    </odxf>
    <ndxf>
      <numFmt numFmtId="2" formatCode="0.00"/>
    </ndxf>
  </rcc>
  <rcc rId="7932" sId="1" odxf="1" dxf="1">
    <nc r="O80">
      <f>'январь 2014г. по 6-10'!O80+'январь 2014г. по 0,4'!O80</f>
    </nc>
    <odxf>
      <numFmt numFmtId="0" formatCode="General"/>
    </odxf>
    <ndxf>
      <numFmt numFmtId="2" formatCode="0.00"/>
    </ndxf>
  </rcc>
  <rcc rId="7933" sId="1" odxf="1" dxf="1">
    <nc r="P80">
      <f>'январь 2014г. по 6-10'!P80+'январь 2014г. по 0,4'!P80</f>
    </nc>
    <odxf>
      <numFmt numFmtId="0" formatCode="General"/>
    </odxf>
    <ndxf>
      <numFmt numFmtId="2" formatCode="0.00"/>
    </ndxf>
  </rcc>
  <rcc rId="7934" sId="1" odxf="1" dxf="1">
    <nc r="Q80">
      <f>'январь 2014г. по 6-10'!Q80+'январь 2014г. по 0,4'!Q80</f>
    </nc>
    <odxf>
      <numFmt numFmtId="0" formatCode="General"/>
    </odxf>
    <ndxf>
      <numFmt numFmtId="2" formatCode="0.00"/>
    </ndxf>
  </rcc>
  <rcc rId="7935" sId="1" odxf="1" dxf="1">
    <nc r="L81">
      <f>'январь 2014г. по 6-10'!L81+'январь 2014г. по 0,4'!L81</f>
    </nc>
    <odxf>
      <numFmt numFmtId="0" formatCode="General"/>
    </odxf>
    <ndxf>
      <numFmt numFmtId="2" formatCode="0.00"/>
    </ndxf>
  </rcc>
  <rcc rId="7936" sId="1" odxf="1" dxf="1">
    <nc r="M81">
      <f>'январь 2014г. по 6-10'!M81+'январь 2014г. по 0,4'!M81</f>
    </nc>
    <odxf>
      <numFmt numFmtId="0" formatCode="General"/>
    </odxf>
    <ndxf>
      <numFmt numFmtId="2" formatCode="0.00"/>
    </ndxf>
  </rcc>
  <rcc rId="7937" sId="1" odxf="1" dxf="1">
    <nc r="N81">
      <f>'январь 2014г. по 6-10'!N81+'январь 2014г. по 0,4'!N81</f>
    </nc>
    <odxf>
      <numFmt numFmtId="0" formatCode="General"/>
    </odxf>
    <ndxf>
      <numFmt numFmtId="2" formatCode="0.00"/>
    </ndxf>
  </rcc>
  <rcc rId="7938" sId="1" odxf="1" dxf="1">
    <nc r="O81">
      <f>'январь 2014г. по 6-10'!O81+'январь 2014г. по 0,4'!O81</f>
    </nc>
    <odxf>
      <numFmt numFmtId="0" formatCode="General"/>
    </odxf>
    <ndxf>
      <numFmt numFmtId="2" formatCode="0.00"/>
    </ndxf>
  </rcc>
  <rcc rId="7939" sId="1" odxf="1" dxf="1">
    <nc r="P81">
      <f>'январь 2014г. по 6-10'!P81+'январь 2014г. по 0,4'!P81</f>
    </nc>
    <odxf>
      <numFmt numFmtId="0" formatCode="General"/>
    </odxf>
    <ndxf>
      <numFmt numFmtId="2" formatCode="0.00"/>
    </ndxf>
  </rcc>
  <rcc rId="7940" sId="1" odxf="1" dxf="1">
    <nc r="Q81">
      <f>'январь 2014г. по 6-10'!Q81+'январь 2014г. по 0,4'!Q81</f>
    </nc>
    <odxf>
      <numFmt numFmtId="0" formatCode="General"/>
    </odxf>
    <ndxf>
      <numFmt numFmtId="2" formatCode="0.00"/>
    </ndxf>
  </rcc>
  <rcc rId="7941" sId="1" odxf="1" dxf="1">
    <nc r="L82">
      <f>'январь 2014г. по 6-10'!L82+'январь 2014г. по 0,4'!L82</f>
    </nc>
    <odxf>
      <numFmt numFmtId="0" formatCode="General"/>
    </odxf>
    <ndxf>
      <numFmt numFmtId="2" formatCode="0.00"/>
    </ndxf>
  </rcc>
  <rcc rId="7942" sId="1" odxf="1" dxf="1">
    <nc r="M82">
      <f>'январь 2014г. по 6-10'!M82+'январь 2014г. по 0,4'!M82</f>
    </nc>
    <odxf>
      <numFmt numFmtId="0" formatCode="General"/>
    </odxf>
    <ndxf>
      <numFmt numFmtId="2" formatCode="0.00"/>
    </ndxf>
  </rcc>
  <rcc rId="7943" sId="1" odxf="1" dxf="1">
    <nc r="N82">
      <f>'январь 2014г. по 6-10'!N82+'январь 2014г. по 0,4'!N82</f>
    </nc>
    <odxf>
      <numFmt numFmtId="0" formatCode="General"/>
    </odxf>
    <ndxf>
      <numFmt numFmtId="2" formatCode="0.00"/>
    </ndxf>
  </rcc>
  <rcc rId="7944" sId="1" odxf="1" dxf="1">
    <nc r="O82">
      <f>'январь 2014г. по 6-10'!O82+'январь 2014г. по 0,4'!O82</f>
    </nc>
    <odxf>
      <numFmt numFmtId="0" formatCode="General"/>
    </odxf>
    <ndxf>
      <numFmt numFmtId="2" formatCode="0.00"/>
    </ndxf>
  </rcc>
  <rcc rId="7945" sId="1" odxf="1" dxf="1">
    <nc r="P82">
      <f>'январь 2014г. по 6-10'!P82+'январь 2014г. по 0,4'!P82</f>
    </nc>
    <odxf>
      <numFmt numFmtId="0" formatCode="General"/>
    </odxf>
    <ndxf>
      <numFmt numFmtId="2" formatCode="0.00"/>
    </ndxf>
  </rcc>
  <rcc rId="7946" sId="1" odxf="1" dxf="1">
    <nc r="Q82">
      <f>'январь 2014г. по 6-10'!Q82+'январь 2014г. по 0,4'!Q82</f>
    </nc>
    <odxf>
      <numFmt numFmtId="0" formatCode="General"/>
    </odxf>
    <ndxf>
      <numFmt numFmtId="2" formatCode="0.00"/>
    </ndxf>
  </rcc>
  <rcc rId="7947" sId="1" odxf="1" dxf="1">
    <nc r="L83">
      <f>'январь 2014г. по 6-10'!L83+'январь 2014г. по 0,4'!L83</f>
    </nc>
    <odxf>
      <numFmt numFmtId="0" formatCode="General"/>
    </odxf>
    <ndxf>
      <numFmt numFmtId="2" formatCode="0.00"/>
    </ndxf>
  </rcc>
  <rcc rId="7948" sId="1" odxf="1" dxf="1">
    <nc r="M83">
      <f>'январь 2014г. по 6-10'!M83+'январь 2014г. по 0,4'!M83</f>
    </nc>
    <odxf>
      <numFmt numFmtId="0" formatCode="General"/>
    </odxf>
    <ndxf>
      <numFmt numFmtId="2" formatCode="0.00"/>
    </ndxf>
  </rcc>
  <rcc rId="7949" sId="1" odxf="1" dxf="1">
    <nc r="N83">
      <f>'январь 2014г. по 6-10'!N83+'январь 2014г. по 0,4'!N83</f>
    </nc>
    <odxf>
      <numFmt numFmtId="0" formatCode="General"/>
    </odxf>
    <ndxf>
      <numFmt numFmtId="2" formatCode="0.00"/>
    </ndxf>
  </rcc>
  <rcc rId="7950" sId="1" odxf="1" dxf="1">
    <nc r="O83">
      <f>'январь 2014г. по 6-10'!O83+'январь 2014г. по 0,4'!O83</f>
    </nc>
    <odxf>
      <numFmt numFmtId="0" formatCode="General"/>
    </odxf>
    <ndxf>
      <numFmt numFmtId="2" formatCode="0.00"/>
    </ndxf>
  </rcc>
  <rcc rId="7951" sId="1" odxf="1" dxf="1">
    <nc r="P83">
      <f>'январь 2014г. по 6-10'!P83+'январь 2014г. по 0,4'!P83</f>
    </nc>
    <odxf>
      <numFmt numFmtId="0" formatCode="General"/>
    </odxf>
    <ndxf>
      <numFmt numFmtId="2" formatCode="0.00"/>
    </ndxf>
  </rcc>
  <rcc rId="7952" sId="1" odxf="1" dxf="1">
    <nc r="Q83">
      <f>'январь 2014г. по 6-10'!Q83+'январь 2014г. по 0,4'!Q83</f>
    </nc>
    <odxf>
      <numFmt numFmtId="0" formatCode="General"/>
    </odxf>
    <ndxf>
      <numFmt numFmtId="2" formatCode="0.00"/>
    </ndxf>
  </rcc>
  <rcc rId="7953" sId="1" odxf="1" dxf="1">
    <nc r="L84">
      <f>'январь 2014г. по 6-10'!L84+'январь 2014г. по 0,4'!L84</f>
    </nc>
    <odxf>
      <numFmt numFmtId="0" formatCode="General"/>
    </odxf>
    <ndxf>
      <numFmt numFmtId="2" formatCode="0.00"/>
    </ndxf>
  </rcc>
  <rcc rId="7954" sId="1" odxf="1" dxf="1">
    <nc r="M84">
      <f>'январь 2014г. по 6-10'!M84+'январь 2014г. по 0,4'!M84</f>
    </nc>
    <odxf>
      <numFmt numFmtId="0" formatCode="General"/>
    </odxf>
    <ndxf>
      <numFmt numFmtId="2" formatCode="0.00"/>
    </ndxf>
  </rcc>
  <rcc rId="7955" sId="1" odxf="1" dxf="1">
    <nc r="N84">
      <f>'январь 2014г. по 6-10'!N84+'январь 2014г. по 0,4'!N84</f>
    </nc>
    <odxf>
      <numFmt numFmtId="0" formatCode="General"/>
    </odxf>
    <ndxf>
      <numFmt numFmtId="2" formatCode="0.00"/>
    </ndxf>
  </rcc>
  <rcc rId="7956" sId="1" odxf="1" dxf="1">
    <nc r="O84">
      <f>'январь 2014г. по 6-10'!O84+'январь 2014г. по 0,4'!O84</f>
    </nc>
    <odxf>
      <numFmt numFmtId="0" formatCode="General"/>
    </odxf>
    <ndxf>
      <numFmt numFmtId="2" formatCode="0.00"/>
    </ndxf>
  </rcc>
  <rcc rId="7957" sId="1" odxf="1" dxf="1">
    <nc r="P84">
      <f>'январь 2014г. по 6-10'!P84+'январь 2014г. по 0,4'!P84</f>
    </nc>
    <odxf>
      <numFmt numFmtId="0" formatCode="General"/>
    </odxf>
    <ndxf>
      <numFmt numFmtId="2" formatCode="0.00"/>
    </ndxf>
  </rcc>
  <rcc rId="7958" sId="1" odxf="1" dxf="1">
    <nc r="Q84">
      <f>'январь 2014г. по 6-10'!Q84+'январь 2014г. по 0,4'!Q84</f>
    </nc>
    <odxf>
      <numFmt numFmtId="0" formatCode="General"/>
    </odxf>
    <ndxf>
      <numFmt numFmtId="2" formatCode="0.00"/>
    </ndxf>
  </rcc>
  <rcc rId="7959" sId="1" odxf="1" dxf="1">
    <nc r="L85">
      <f>'январь 2014г. по 6-10'!L85+'январь 2014г. по 0,4'!L85</f>
    </nc>
    <odxf>
      <numFmt numFmtId="0" formatCode="General"/>
    </odxf>
    <ndxf>
      <numFmt numFmtId="2" formatCode="0.00"/>
    </ndxf>
  </rcc>
  <rcc rId="7960" sId="1" odxf="1" dxf="1">
    <nc r="M85">
      <f>'январь 2014г. по 6-10'!M85+'январь 2014г. по 0,4'!M85</f>
    </nc>
    <odxf>
      <numFmt numFmtId="0" formatCode="General"/>
    </odxf>
    <ndxf>
      <numFmt numFmtId="2" formatCode="0.00"/>
    </ndxf>
  </rcc>
  <rcc rId="7961" sId="1" odxf="1" dxf="1">
    <nc r="N85">
      <f>'январь 2014г. по 6-10'!N85+'январь 2014г. по 0,4'!N85</f>
    </nc>
    <odxf>
      <numFmt numFmtId="0" formatCode="General"/>
    </odxf>
    <ndxf>
      <numFmt numFmtId="2" formatCode="0.00"/>
    </ndxf>
  </rcc>
  <rcc rId="7962" sId="1" odxf="1" dxf="1">
    <nc r="O85">
      <f>'январь 2014г. по 6-10'!O85+'январь 2014г. по 0,4'!O85</f>
    </nc>
    <odxf>
      <numFmt numFmtId="0" formatCode="General"/>
    </odxf>
    <ndxf>
      <numFmt numFmtId="2" formatCode="0.00"/>
    </ndxf>
  </rcc>
  <rcc rId="7963" sId="1" odxf="1" dxf="1">
    <nc r="P85">
      <f>'январь 2014г. по 6-10'!P85+'январь 2014г. по 0,4'!P85</f>
    </nc>
    <odxf>
      <numFmt numFmtId="0" formatCode="General"/>
    </odxf>
    <ndxf>
      <numFmt numFmtId="2" formatCode="0.00"/>
    </ndxf>
  </rcc>
  <rcc rId="7964" sId="1" odxf="1" dxf="1">
    <nc r="Q85">
      <f>'январь 2014г. по 6-10'!Q85+'январь 2014г. по 0,4'!Q85</f>
    </nc>
    <odxf>
      <numFmt numFmtId="0" formatCode="General"/>
    </odxf>
    <ndxf>
      <numFmt numFmtId="2" formatCode="0.00"/>
    </ndxf>
  </rcc>
  <rcc rId="7965" sId="1" odxf="1" dxf="1">
    <nc r="L86">
      <f>'январь 2014г. по 6-10'!L86+'январь 2014г. по 0,4'!L86</f>
    </nc>
    <odxf>
      <numFmt numFmtId="0" formatCode="General"/>
    </odxf>
    <ndxf>
      <numFmt numFmtId="2" formatCode="0.00"/>
    </ndxf>
  </rcc>
  <rcc rId="7966" sId="1" odxf="1" dxf="1">
    <nc r="M86">
      <f>'январь 2014г. по 6-10'!M86+'январь 2014г. по 0,4'!M86</f>
    </nc>
    <odxf>
      <numFmt numFmtId="0" formatCode="General"/>
    </odxf>
    <ndxf>
      <numFmt numFmtId="2" formatCode="0.00"/>
    </ndxf>
  </rcc>
  <rcc rId="7967" sId="1" odxf="1" dxf="1">
    <nc r="N86">
      <f>'январь 2014г. по 6-10'!N86+'январь 2014г. по 0,4'!N86</f>
    </nc>
    <odxf>
      <numFmt numFmtId="0" formatCode="General"/>
    </odxf>
    <ndxf>
      <numFmt numFmtId="2" formatCode="0.00"/>
    </ndxf>
  </rcc>
  <rcc rId="7968" sId="1" odxf="1" dxf="1">
    <nc r="O86">
      <f>'январь 2014г. по 6-10'!O86+'январь 2014г. по 0,4'!O86</f>
    </nc>
    <odxf>
      <numFmt numFmtId="0" formatCode="General"/>
    </odxf>
    <ndxf>
      <numFmt numFmtId="2" formatCode="0.00"/>
    </ndxf>
  </rcc>
  <rcc rId="7969" sId="1" odxf="1" dxf="1">
    <nc r="P86">
      <f>'январь 2014г. по 6-10'!P86+'январь 2014г. по 0,4'!P86</f>
    </nc>
    <odxf>
      <numFmt numFmtId="0" formatCode="General"/>
    </odxf>
    <ndxf>
      <numFmt numFmtId="2" formatCode="0.00"/>
    </ndxf>
  </rcc>
  <rcc rId="7970" sId="1" odxf="1" dxf="1">
    <nc r="Q86">
      <f>'январь 2014г. по 6-10'!Q86+'январь 2014г. по 0,4'!Q86</f>
    </nc>
    <odxf>
      <numFmt numFmtId="0" formatCode="General"/>
    </odxf>
    <ndxf>
      <numFmt numFmtId="2" formatCode="0.00"/>
    </ndxf>
  </rcc>
  <rcc rId="7971" sId="1" odxf="1" dxf="1">
    <nc r="L87">
      <f>'январь 2014г. по 6-10'!L87+'январь 2014г. по 0,4'!L87</f>
    </nc>
    <odxf>
      <numFmt numFmtId="0" formatCode="General"/>
    </odxf>
    <ndxf>
      <numFmt numFmtId="2" formatCode="0.00"/>
    </ndxf>
  </rcc>
  <rcc rId="7972" sId="1" odxf="1" dxf="1">
    <nc r="M87">
      <f>'январь 2014г. по 6-10'!M87+'январь 2014г. по 0,4'!M87</f>
    </nc>
    <odxf>
      <numFmt numFmtId="0" formatCode="General"/>
    </odxf>
    <ndxf>
      <numFmt numFmtId="2" formatCode="0.00"/>
    </ndxf>
  </rcc>
  <rcc rId="7973" sId="1" odxf="1" dxf="1">
    <nc r="N87">
      <f>'январь 2014г. по 6-10'!N87+'январь 2014г. по 0,4'!N87</f>
    </nc>
    <odxf>
      <numFmt numFmtId="0" formatCode="General"/>
    </odxf>
    <ndxf>
      <numFmt numFmtId="2" formatCode="0.00"/>
    </ndxf>
  </rcc>
  <rcc rId="7974" sId="1" odxf="1" dxf="1">
    <nc r="O87">
      <f>'январь 2014г. по 6-10'!O87+'январь 2014г. по 0,4'!O87</f>
    </nc>
    <odxf>
      <numFmt numFmtId="0" formatCode="General"/>
    </odxf>
    <ndxf>
      <numFmt numFmtId="2" formatCode="0.00"/>
    </ndxf>
  </rcc>
  <rcc rId="7975" sId="1" odxf="1" dxf="1">
    <nc r="P87">
      <f>'январь 2014г. по 6-10'!P87+'январь 2014г. по 0,4'!P87</f>
    </nc>
    <odxf>
      <numFmt numFmtId="0" formatCode="General"/>
    </odxf>
    <ndxf>
      <numFmt numFmtId="2" formatCode="0.00"/>
    </ndxf>
  </rcc>
  <rcc rId="7976" sId="1" odxf="1" dxf="1">
    <nc r="Q87">
      <f>'январь 2014г. по 6-10'!Q87+'январь 2014г. по 0,4'!Q87</f>
    </nc>
    <odxf>
      <numFmt numFmtId="0" formatCode="General"/>
    </odxf>
    <ndxf>
      <numFmt numFmtId="2" formatCode="0.00"/>
    </ndxf>
  </rcc>
  <rcc rId="7977" sId="1" odxf="1" dxf="1">
    <nc r="L88">
      <f>'январь 2014г. по 6-10'!L88+'январь 2014г. по 0,4'!L88</f>
    </nc>
    <odxf>
      <numFmt numFmtId="0" formatCode="General"/>
    </odxf>
    <ndxf>
      <numFmt numFmtId="2" formatCode="0.00"/>
    </ndxf>
  </rcc>
  <rcc rId="7978" sId="1" odxf="1" dxf="1">
    <nc r="M88">
      <f>'январь 2014г. по 6-10'!M88+'январь 2014г. по 0,4'!M88</f>
    </nc>
    <odxf>
      <numFmt numFmtId="0" formatCode="General"/>
    </odxf>
    <ndxf>
      <numFmt numFmtId="2" formatCode="0.00"/>
    </ndxf>
  </rcc>
  <rcc rId="7979" sId="1" odxf="1" dxf="1">
    <nc r="N88">
      <f>'январь 2014г. по 6-10'!N88+'январь 2014г. по 0,4'!N88</f>
    </nc>
    <odxf>
      <numFmt numFmtId="0" formatCode="General"/>
    </odxf>
    <ndxf>
      <numFmt numFmtId="2" formatCode="0.00"/>
    </ndxf>
  </rcc>
  <rcc rId="7980" sId="1" odxf="1" dxf="1">
    <nc r="O88">
      <f>'январь 2014г. по 6-10'!O88+'январь 2014г. по 0,4'!O88</f>
    </nc>
    <odxf>
      <numFmt numFmtId="0" formatCode="General"/>
    </odxf>
    <ndxf>
      <numFmt numFmtId="2" formatCode="0.00"/>
    </ndxf>
  </rcc>
  <rcc rId="7981" sId="1" odxf="1" dxf="1">
    <nc r="P88">
      <f>'январь 2014г. по 6-10'!P88+'январь 2014г. по 0,4'!P88</f>
    </nc>
    <odxf>
      <numFmt numFmtId="0" formatCode="General"/>
    </odxf>
    <ndxf>
      <numFmt numFmtId="2" formatCode="0.00"/>
    </ndxf>
  </rcc>
  <rcc rId="7982" sId="1" odxf="1" dxf="1">
    <nc r="Q88">
      <f>'январь 2014г. по 6-10'!Q88+'январь 2014г. по 0,4'!Q88</f>
    </nc>
    <odxf>
      <numFmt numFmtId="0" formatCode="General"/>
    </odxf>
    <ndxf>
      <numFmt numFmtId="2" formatCode="0.00"/>
    </ndxf>
  </rcc>
  <rcc rId="7983" sId="1" odxf="1" dxf="1">
    <nc r="L89">
      <f>'январь 2014г. по 6-10'!L89+'январь 2014г. по 0,4'!L89</f>
    </nc>
    <odxf>
      <numFmt numFmtId="0" formatCode="General"/>
    </odxf>
    <ndxf>
      <numFmt numFmtId="2" formatCode="0.00"/>
    </ndxf>
  </rcc>
  <rcc rId="7984" sId="1" odxf="1" dxf="1">
    <nc r="M89">
      <f>'январь 2014г. по 6-10'!M89+'январь 2014г. по 0,4'!M89</f>
    </nc>
    <odxf>
      <numFmt numFmtId="0" formatCode="General"/>
    </odxf>
    <ndxf>
      <numFmt numFmtId="2" formatCode="0.00"/>
    </ndxf>
  </rcc>
  <rcc rId="7985" sId="1" odxf="1" dxf="1">
    <nc r="N89">
      <f>'январь 2014г. по 6-10'!N89+'январь 2014г. по 0,4'!N89</f>
    </nc>
    <odxf>
      <numFmt numFmtId="0" formatCode="General"/>
    </odxf>
    <ndxf>
      <numFmt numFmtId="2" formatCode="0.00"/>
    </ndxf>
  </rcc>
  <rcc rId="7986" sId="1" odxf="1" dxf="1">
    <nc r="O89">
      <f>'январь 2014г. по 6-10'!O89+'январь 2014г. по 0,4'!O89</f>
    </nc>
    <odxf>
      <numFmt numFmtId="0" formatCode="General"/>
    </odxf>
    <ndxf>
      <numFmt numFmtId="2" formatCode="0.00"/>
    </ndxf>
  </rcc>
  <rcc rId="7987" sId="1" odxf="1" dxf="1">
    <nc r="P89">
      <f>'январь 2014г. по 6-10'!P89+'январь 2014г. по 0,4'!P89</f>
    </nc>
    <odxf>
      <numFmt numFmtId="0" formatCode="General"/>
    </odxf>
    <ndxf>
      <numFmt numFmtId="2" formatCode="0.00"/>
    </ndxf>
  </rcc>
  <rcc rId="7988" sId="1" odxf="1" dxf="1">
    <nc r="Q89">
      <f>'январь 2014г. по 6-10'!Q89+'январь 2014г. по 0,4'!Q89</f>
    </nc>
    <odxf>
      <numFmt numFmtId="0" formatCode="General"/>
    </odxf>
    <ndxf>
      <numFmt numFmtId="2" formatCode="0.00"/>
    </ndxf>
  </rcc>
  <rcc rId="7989" sId="1" odxf="1" dxf="1">
    <nc r="L90">
      <f>'январь 2014г. по 6-10'!L90+'январь 2014г. по 0,4'!L90</f>
    </nc>
    <odxf>
      <numFmt numFmtId="0" formatCode="General"/>
    </odxf>
    <ndxf>
      <numFmt numFmtId="2" formatCode="0.00"/>
    </ndxf>
  </rcc>
  <rcc rId="7990" sId="1" odxf="1" dxf="1">
    <nc r="M90">
      <f>'январь 2014г. по 6-10'!M90+'январь 2014г. по 0,4'!M90</f>
    </nc>
    <odxf>
      <numFmt numFmtId="0" formatCode="General"/>
    </odxf>
    <ndxf>
      <numFmt numFmtId="2" formatCode="0.00"/>
    </ndxf>
  </rcc>
  <rcc rId="7991" sId="1" odxf="1" dxf="1">
    <nc r="N90">
      <f>'январь 2014г. по 6-10'!N90+'январь 2014г. по 0,4'!N90</f>
    </nc>
    <odxf>
      <numFmt numFmtId="0" formatCode="General"/>
    </odxf>
    <ndxf>
      <numFmt numFmtId="2" formatCode="0.00"/>
    </ndxf>
  </rcc>
  <rcc rId="7992" sId="1" odxf="1" dxf="1">
    <nc r="O90">
      <f>'январь 2014г. по 6-10'!O90+'январь 2014г. по 0,4'!O90</f>
    </nc>
    <odxf>
      <numFmt numFmtId="0" formatCode="General"/>
    </odxf>
    <ndxf>
      <numFmt numFmtId="2" formatCode="0.00"/>
    </ndxf>
  </rcc>
  <rcc rId="7993" sId="1" odxf="1" dxf="1">
    <nc r="P90">
      <f>'январь 2014г. по 6-10'!P90+'январь 2014г. по 0,4'!P90</f>
    </nc>
    <odxf>
      <numFmt numFmtId="0" formatCode="General"/>
    </odxf>
    <ndxf>
      <numFmt numFmtId="2" formatCode="0.00"/>
    </ndxf>
  </rcc>
  <rcc rId="7994" sId="1" odxf="1" dxf="1">
    <nc r="Q90">
      <f>'январь 2014г. по 6-10'!Q90+'январь 2014г. по 0,4'!Q90</f>
    </nc>
    <odxf>
      <numFmt numFmtId="0" formatCode="General"/>
    </odxf>
    <ndxf>
      <numFmt numFmtId="2" formatCode="0.00"/>
    </ndxf>
  </rcc>
  <rcc rId="7995" sId="1" odxf="1" dxf="1">
    <nc r="L91">
      <f>'январь 2014г. по 6-10'!L91+'январь 2014г. по 0,4'!L91</f>
    </nc>
    <odxf>
      <numFmt numFmtId="0" formatCode="General"/>
    </odxf>
    <ndxf>
      <numFmt numFmtId="2" formatCode="0.00"/>
    </ndxf>
  </rcc>
  <rcc rId="7996" sId="1" odxf="1" dxf="1">
    <nc r="M91">
      <f>'январь 2014г. по 6-10'!M91+'январь 2014г. по 0,4'!M91</f>
    </nc>
    <odxf>
      <numFmt numFmtId="0" formatCode="General"/>
    </odxf>
    <ndxf>
      <numFmt numFmtId="2" formatCode="0.00"/>
    </ndxf>
  </rcc>
  <rcc rId="7997" sId="1" odxf="1" dxf="1">
    <nc r="N91">
      <f>'январь 2014г. по 6-10'!N91+'январь 2014г. по 0,4'!N91</f>
    </nc>
    <odxf>
      <numFmt numFmtId="0" formatCode="General"/>
    </odxf>
    <ndxf>
      <numFmt numFmtId="2" formatCode="0.00"/>
    </ndxf>
  </rcc>
  <rcc rId="7998" sId="1" odxf="1" dxf="1">
    <nc r="O91">
      <f>'январь 2014г. по 6-10'!O91+'январь 2014г. по 0,4'!O91</f>
    </nc>
    <odxf>
      <numFmt numFmtId="0" formatCode="General"/>
    </odxf>
    <ndxf>
      <numFmt numFmtId="2" formatCode="0.00"/>
    </ndxf>
  </rcc>
  <rcc rId="7999" sId="1" odxf="1" dxf="1">
    <nc r="P91">
      <f>'январь 2014г. по 6-10'!P91+'январь 2014г. по 0,4'!P91</f>
    </nc>
    <odxf>
      <numFmt numFmtId="0" formatCode="General"/>
    </odxf>
    <ndxf>
      <numFmt numFmtId="2" formatCode="0.00"/>
    </ndxf>
  </rcc>
  <rcc rId="8000" sId="1" odxf="1" dxf="1">
    <nc r="Q91">
      <f>'январь 2014г. по 6-10'!Q91+'январь 2014г. по 0,4'!Q91</f>
    </nc>
    <odxf>
      <numFmt numFmtId="0" formatCode="General"/>
    </odxf>
    <ndxf>
      <numFmt numFmtId="2" formatCode="0.00"/>
    </ndxf>
  </rcc>
  <rcc rId="8001" sId="1" odxf="1" dxf="1">
    <nc r="L92">
      <f>'январь 2014г. по 6-10'!L92+'январь 2014г. по 0,4'!L92</f>
    </nc>
    <odxf>
      <numFmt numFmtId="0" formatCode="General"/>
    </odxf>
    <ndxf>
      <numFmt numFmtId="2" formatCode="0.00"/>
    </ndxf>
  </rcc>
  <rcc rId="8002" sId="1" odxf="1" dxf="1">
    <nc r="M92">
      <f>'январь 2014г. по 6-10'!M92+'январь 2014г. по 0,4'!M92</f>
    </nc>
    <odxf>
      <numFmt numFmtId="0" formatCode="General"/>
    </odxf>
    <ndxf>
      <numFmt numFmtId="2" formatCode="0.00"/>
    </ndxf>
  </rcc>
  <rcc rId="8003" sId="1" odxf="1" dxf="1">
    <nc r="N92">
      <f>'январь 2014г. по 6-10'!N92+'январь 2014г. по 0,4'!N92</f>
    </nc>
    <odxf>
      <numFmt numFmtId="0" formatCode="General"/>
    </odxf>
    <ndxf>
      <numFmt numFmtId="2" formatCode="0.00"/>
    </ndxf>
  </rcc>
  <rcc rId="8004" sId="1" odxf="1" dxf="1">
    <nc r="O92">
      <f>'январь 2014г. по 6-10'!O92+'январь 2014г. по 0,4'!O92</f>
    </nc>
    <odxf>
      <numFmt numFmtId="0" formatCode="General"/>
    </odxf>
    <ndxf>
      <numFmt numFmtId="2" formatCode="0.00"/>
    </ndxf>
  </rcc>
  <rcc rId="8005" sId="1" odxf="1" dxf="1">
    <nc r="P92">
      <f>'январь 2014г. по 6-10'!P92+'январь 2014г. по 0,4'!P92</f>
    </nc>
    <odxf>
      <numFmt numFmtId="0" formatCode="General"/>
    </odxf>
    <ndxf>
      <numFmt numFmtId="2" formatCode="0.00"/>
    </ndxf>
  </rcc>
  <rcc rId="8006" sId="1" odxf="1" dxf="1">
    <nc r="Q92">
      <f>'январь 2014г. по 6-10'!Q92+'январь 2014г. по 0,4'!Q92</f>
    </nc>
    <odxf>
      <numFmt numFmtId="0" formatCode="General"/>
    </odxf>
    <ndxf>
      <numFmt numFmtId="2" formatCode="0.00"/>
    </ndxf>
  </rcc>
  <rcc rId="8007" sId="1" odxf="1" dxf="1">
    <nc r="L93">
      <f>'январь 2014г. по 6-10'!L93+'январь 2014г. по 0,4'!L93</f>
    </nc>
    <odxf>
      <numFmt numFmtId="0" formatCode="General"/>
    </odxf>
    <ndxf>
      <numFmt numFmtId="2" formatCode="0.00"/>
    </ndxf>
  </rcc>
  <rcc rId="8008" sId="1" odxf="1" dxf="1">
    <nc r="M93">
      <f>'январь 2014г. по 6-10'!M93+'январь 2014г. по 0,4'!M93</f>
    </nc>
    <odxf>
      <numFmt numFmtId="0" formatCode="General"/>
    </odxf>
    <ndxf>
      <numFmt numFmtId="2" formatCode="0.00"/>
    </ndxf>
  </rcc>
  <rcc rId="8009" sId="1" odxf="1" dxf="1">
    <nc r="N93">
      <f>'январь 2014г. по 6-10'!N93+'январь 2014г. по 0,4'!N93</f>
    </nc>
    <odxf>
      <numFmt numFmtId="0" formatCode="General"/>
    </odxf>
    <ndxf>
      <numFmt numFmtId="2" formatCode="0.00"/>
    </ndxf>
  </rcc>
  <rcc rId="8010" sId="1" odxf="1" dxf="1">
    <nc r="O93">
      <f>'январь 2014г. по 6-10'!O93+'январь 2014г. по 0,4'!O93</f>
    </nc>
    <odxf>
      <numFmt numFmtId="0" formatCode="General"/>
    </odxf>
    <ndxf>
      <numFmt numFmtId="2" formatCode="0.00"/>
    </ndxf>
  </rcc>
  <rcc rId="8011" sId="1" odxf="1" dxf="1">
    <nc r="P93">
      <f>'январь 2014г. по 6-10'!P93+'январь 2014г. по 0,4'!P93</f>
    </nc>
    <odxf>
      <numFmt numFmtId="0" formatCode="General"/>
    </odxf>
    <ndxf>
      <numFmt numFmtId="2" formatCode="0.00"/>
    </ndxf>
  </rcc>
  <rcc rId="8012" sId="1" odxf="1" dxf="1">
    <nc r="Q93">
      <f>'январь 2014г. по 6-10'!Q93+'январь 2014г. по 0,4'!Q93</f>
    </nc>
    <odxf>
      <numFmt numFmtId="0" formatCode="General"/>
    </odxf>
    <ndxf>
      <numFmt numFmtId="2" formatCode="0.00"/>
    </ndxf>
  </rcc>
  <rcc rId="8013" sId="1" odxf="1" dxf="1">
    <nc r="L94">
      <f>'январь 2014г. по 6-10'!L94+'январь 2014г. по 0,4'!L94</f>
    </nc>
    <odxf>
      <numFmt numFmtId="0" formatCode="General"/>
    </odxf>
    <ndxf>
      <numFmt numFmtId="2" formatCode="0.00"/>
    </ndxf>
  </rcc>
  <rcc rId="8014" sId="1" odxf="1" dxf="1">
    <nc r="M94">
      <f>'январь 2014г. по 6-10'!M94+'январь 2014г. по 0,4'!M94</f>
    </nc>
    <odxf>
      <numFmt numFmtId="0" formatCode="General"/>
    </odxf>
    <ndxf>
      <numFmt numFmtId="2" formatCode="0.00"/>
    </ndxf>
  </rcc>
  <rcc rId="8015" sId="1" odxf="1" dxf="1">
    <nc r="N94">
      <f>'январь 2014г. по 6-10'!N94+'январь 2014г. по 0,4'!N94</f>
    </nc>
    <odxf>
      <numFmt numFmtId="0" formatCode="General"/>
    </odxf>
    <ndxf>
      <numFmt numFmtId="2" formatCode="0.00"/>
    </ndxf>
  </rcc>
  <rcc rId="8016" sId="1" odxf="1" dxf="1">
    <nc r="O94">
      <f>'январь 2014г. по 6-10'!O94+'январь 2014г. по 0,4'!O94</f>
    </nc>
    <odxf>
      <numFmt numFmtId="0" formatCode="General"/>
    </odxf>
    <ndxf>
      <numFmt numFmtId="2" formatCode="0.00"/>
    </ndxf>
  </rcc>
  <rcc rId="8017" sId="1" odxf="1" dxf="1">
    <nc r="P94">
      <f>'январь 2014г. по 6-10'!P94+'январь 2014г. по 0,4'!P94</f>
    </nc>
    <odxf>
      <numFmt numFmtId="0" formatCode="General"/>
    </odxf>
    <ndxf>
      <numFmt numFmtId="2" formatCode="0.00"/>
    </ndxf>
  </rcc>
  <rcc rId="8018" sId="1" odxf="1" dxf="1">
    <nc r="Q94">
      <f>'январь 2014г. по 6-10'!Q94+'январь 2014г. по 0,4'!Q94</f>
    </nc>
    <odxf>
      <numFmt numFmtId="0" formatCode="General"/>
    </odxf>
    <ndxf>
      <numFmt numFmtId="2" formatCode="0.00"/>
    </ndxf>
  </rcc>
  <rcc rId="8019" sId="1" odxf="1" dxf="1">
    <nc r="L95">
      <f>'январь 2014г. по 6-10'!L95+'январь 2014г. по 0,4'!L95</f>
    </nc>
    <odxf>
      <numFmt numFmtId="0" formatCode="General"/>
    </odxf>
    <ndxf>
      <numFmt numFmtId="2" formatCode="0.00"/>
    </ndxf>
  </rcc>
  <rcc rId="8020" sId="1" odxf="1" dxf="1">
    <nc r="M95">
      <f>'январь 2014г. по 6-10'!M95+'январь 2014г. по 0,4'!M95</f>
    </nc>
    <odxf>
      <numFmt numFmtId="0" formatCode="General"/>
    </odxf>
    <ndxf>
      <numFmt numFmtId="2" formatCode="0.00"/>
    </ndxf>
  </rcc>
  <rcc rId="8021" sId="1" odxf="1" dxf="1">
    <nc r="N95">
      <f>'январь 2014г. по 6-10'!N95+'январь 2014г. по 0,4'!N95</f>
    </nc>
    <odxf>
      <numFmt numFmtId="0" formatCode="General"/>
    </odxf>
    <ndxf>
      <numFmt numFmtId="2" formatCode="0.00"/>
    </ndxf>
  </rcc>
  <rcc rId="8022" sId="1" odxf="1" dxf="1">
    <nc r="O95">
      <f>'январь 2014г. по 6-10'!O95+'январь 2014г. по 0,4'!O95</f>
    </nc>
    <odxf>
      <numFmt numFmtId="0" formatCode="General"/>
    </odxf>
    <ndxf>
      <numFmt numFmtId="2" formatCode="0.00"/>
    </ndxf>
  </rcc>
  <rcc rId="8023" sId="1" odxf="1" dxf="1">
    <nc r="P95">
      <f>'январь 2014г. по 6-10'!P95+'январь 2014г. по 0,4'!P95</f>
    </nc>
    <odxf>
      <numFmt numFmtId="0" formatCode="General"/>
    </odxf>
    <ndxf>
      <numFmt numFmtId="2" formatCode="0.00"/>
    </ndxf>
  </rcc>
  <rcc rId="8024" sId="1" odxf="1" dxf="1">
    <nc r="Q95">
      <f>'январь 2014г. по 6-10'!Q95+'январь 2014г. по 0,4'!Q95</f>
    </nc>
    <odxf>
      <numFmt numFmtId="0" formatCode="General"/>
    </odxf>
    <ndxf>
      <numFmt numFmtId="2" formatCode="0.00"/>
    </ndxf>
  </rcc>
  <rcc rId="8025" sId="1" odxf="1" dxf="1">
    <nc r="L96">
      <f>'январь 2014г. по 6-10'!L96+'январь 2014г. по 0,4'!L96</f>
    </nc>
    <odxf>
      <numFmt numFmtId="0" formatCode="General"/>
    </odxf>
    <ndxf>
      <numFmt numFmtId="2" formatCode="0.00"/>
    </ndxf>
  </rcc>
  <rcc rId="8026" sId="1" odxf="1" dxf="1">
    <nc r="M96">
      <f>'январь 2014г. по 6-10'!M96+'январь 2014г. по 0,4'!M96</f>
    </nc>
    <odxf>
      <numFmt numFmtId="0" formatCode="General"/>
    </odxf>
    <ndxf>
      <numFmt numFmtId="2" formatCode="0.00"/>
    </ndxf>
  </rcc>
  <rcc rId="8027" sId="1" odxf="1" dxf="1">
    <nc r="N96">
      <f>'январь 2014г. по 6-10'!N96+'январь 2014г. по 0,4'!N96</f>
    </nc>
    <odxf>
      <numFmt numFmtId="0" formatCode="General"/>
    </odxf>
    <ndxf>
      <numFmt numFmtId="2" formatCode="0.00"/>
    </ndxf>
  </rcc>
  <rcc rId="8028" sId="1" odxf="1" dxf="1">
    <nc r="O96">
      <f>'январь 2014г. по 6-10'!O96+'январь 2014г. по 0,4'!O96</f>
    </nc>
    <odxf>
      <numFmt numFmtId="0" formatCode="General"/>
    </odxf>
    <ndxf>
      <numFmt numFmtId="2" formatCode="0.00"/>
    </ndxf>
  </rcc>
  <rcc rId="8029" sId="1" odxf="1" dxf="1">
    <nc r="P96">
      <f>'январь 2014г. по 6-10'!P96+'январь 2014г. по 0,4'!P96</f>
    </nc>
    <odxf>
      <numFmt numFmtId="0" formatCode="General"/>
    </odxf>
    <ndxf>
      <numFmt numFmtId="2" formatCode="0.00"/>
    </ndxf>
  </rcc>
  <rcc rId="8030" sId="1" odxf="1" dxf="1">
    <nc r="Q96">
      <f>'январь 2014г. по 6-10'!Q96+'январь 2014г. по 0,4'!Q96</f>
    </nc>
    <odxf>
      <numFmt numFmtId="0" formatCode="General"/>
    </odxf>
    <ndxf>
      <numFmt numFmtId="2" formatCode="0.00"/>
    </ndxf>
  </rcc>
  <rcc rId="8031" sId="1" odxf="1" dxf="1">
    <nc r="L97">
      <f>'январь 2014г. по 6-10'!L97+'январь 2014г. по 0,4'!L97</f>
    </nc>
    <odxf>
      <numFmt numFmtId="0" formatCode="General"/>
    </odxf>
    <ndxf>
      <numFmt numFmtId="2" formatCode="0.00"/>
    </ndxf>
  </rcc>
  <rcc rId="8032" sId="1" odxf="1" dxf="1">
    <nc r="M97">
      <f>'январь 2014г. по 6-10'!M97+'январь 2014г. по 0,4'!M97</f>
    </nc>
    <odxf>
      <numFmt numFmtId="0" formatCode="General"/>
    </odxf>
    <ndxf>
      <numFmt numFmtId="2" formatCode="0.00"/>
    </ndxf>
  </rcc>
  <rcc rId="8033" sId="1" odxf="1" dxf="1">
    <nc r="N97">
      <f>'январь 2014г. по 6-10'!N97+'январь 2014г. по 0,4'!N97</f>
    </nc>
    <odxf>
      <numFmt numFmtId="0" formatCode="General"/>
    </odxf>
    <ndxf>
      <numFmt numFmtId="2" formatCode="0.00"/>
    </ndxf>
  </rcc>
  <rcc rId="8034" sId="1" odxf="1" dxf="1">
    <nc r="O97">
      <f>'январь 2014г. по 6-10'!O97+'январь 2014г. по 0,4'!O97</f>
    </nc>
    <odxf>
      <numFmt numFmtId="0" formatCode="General"/>
    </odxf>
    <ndxf>
      <numFmt numFmtId="2" formatCode="0.00"/>
    </ndxf>
  </rcc>
  <rcc rId="8035" sId="1" odxf="1" dxf="1">
    <nc r="P97">
      <f>'январь 2014г. по 6-10'!P97+'январь 2014г. по 0,4'!P97</f>
    </nc>
    <odxf>
      <numFmt numFmtId="0" formatCode="General"/>
    </odxf>
    <ndxf>
      <numFmt numFmtId="2" formatCode="0.00"/>
    </ndxf>
  </rcc>
  <rcc rId="8036" sId="1" odxf="1" dxf="1">
    <nc r="Q97">
      <f>'январь 2014г. по 6-10'!Q97+'январь 2014г. по 0,4'!Q97</f>
    </nc>
    <odxf>
      <numFmt numFmtId="0" formatCode="General"/>
    </odxf>
    <ndxf>
      <numFmt numFmtId="2" formatCode="0.00"/>
    </ndxf>
  </rcc>
  <rcc rId="8037" sId="1" odxf="1" dxf="1">
    <nc r="L98">
      <f>'январь 2014г. по 6-10'!L98+'январь 2014г. по 0,4'!L98</f>
    </nc>
    <odxf>
      <numFmt numFmtId="0" formatCode="General"/>
    </odxf>
    <ndxf>
      <numFmt numFmtId="2" formatCode="0.00"/>
    </ndxf>
  </rcc>
  <rcc rId="8038" sId="1" odxf="1" dxf="1">
    <nc r="M98">
      <f>'январь 2014г. по 6-10'!M98+'январь 2014г. по 0,4'!M98</f>
    </nc>
    <odxf>
      <numFmt numFmtId="0" formatCode="General"/>
    </odxf>
    <ndxf>
      <numFmt numFmtId="2" formatCode="0.00"/>
    </ndxf>
  </rcc>
  <rcc rId="8039" sId="1" odxf="1" dxf="1">
    <nc r="N98">
      <f>'январь 2014г. по 6-10'!N98+'январь 2014г. по 0,4'!N98</f>
    </nc>
    <odxf>
      <numFmt numFmtId="0" formatCode="General"/>
    </odxf>
    <ndxf>
      <numFmt numFmtId="2" formatCode="0.00"/>
    </ndxf>
  </rcc>
  <rcc rId="8040" sId="1" odxf="1" dxf="1">
    <nc r="O98">
      <f>'январь 2014г. по 6-10'!O98+'январь 2014г. по 0,4'!O98</f>
    </nc>
    <odxf>
      <numFmt numFmtId="0" formatCode="General"/>
    </odxf>
    <ndxf>
      <numFmt numFmtId="2" formatCode="0.00"/>
    </ndxf>
  </rcc>
  <rcc rId="8041" sId="1" odxf="1" dxf="1">
    <nc r="P98">
      <f>'январь 2014г. по 6-10'!P98+'январь 2014г. по 0,4'!P98</f>
    </nc>
    <odxf>
      <numFmt numFmtId="0" formatCode="General"/>
    </odxf>
    <ndxf>
      <numFmt numFmtId="2" formatCode="0.00"/>
    </ndxf>
  </rcc>
  <rcc rId="8042" sId="1" odxf="1" dxf="1">
    <nc r="Q98">
      <f>'январь 2014г. по 6-10'!Q98+'январь 2014г. по 0,4'!Q98</f>
    </nc>
    <odxf>
      <numFmt numFmtId="0" formatCode="General"/>
    </odxf>
    <ndxf>
      <numFmt numFmtId="2" formatCode="0.00"/>
    </ndxf>
  </rcc>
  <rcc rId="8043" sId="1" odxf="1" dxf="1">
    <nc r="L99">
      <f>'январь 2014г. по 6-10'!L99+'январь 2014г. по 0,4'!L99</f>
    </nc>
    <odxf>
      <numFmt numFmtId="0" formatCode="General"/>
    </odxf>
    <ndxf>
      <numFmt numFmtId="2" formatCode="0.00"/>
    </ndxf>
  </rcc>
  <rcc rId="8044" sId="1" odxf="1" dxf="1">
    <nc r="M99">
      <f>'январь 2014г. по 6-10'!M99+'январь 2014г. по 0,4'!M99</f>
    </nc>
    <odxf>
      <numFmt numFmtId="0" formatCode="General"/>
    </odxf>
    <ndxf>
      <numFmt numFmtId="2" formatCode="0.00"/>
    </ndxf>
  </rcc>
  <rcc rId="8045" sId="1" odxf="1" dxf="1">
    <nc r="N99">
      <f>'январь 2014г. по 6-10'!N99+'январь 2014г. по 0,4'!N99</f>
    </nc>
    <odxf>
      <numFmt numFmtId="0" formatCode="General"/>
    </odxf>
    <ndxf>
      <numFmt numFmtId="2" formatCode="0.00"/>
    </ndxf>
  </rcc>
  <rcc rId="8046" sId="1" odxf="1" dxf="1">
    <nc r="O99">
      <f>'январь 2014г. по 6-10'!O99+'январь 2014г. по 0,4'!O99</f>
    </nc>
    <odxf>
      <numFmt numFmtId="0" formatCode="General"/>
    </odxf>
    <ndxf>
      <numFmt numFmtId="2" formatCode="0.00"/>
    </ndxf>
  </rcc>
  <rcc rId="8047" sId="1" odxf="1" dxf="1">
    <nc r="P99">
      <f>'январь 2014г. по 6-10'!P99+'январь 2014г. по 0,4'!P99</f>
    </nc>
    <odxf>
      <numFmt numFmtId="0" formatCode="General"/>
    </odxf>
    <ndxf>
      <numFmt numFmtId="2" formatCode="0.00"/>
    </ndxf>
  </rcc>
  <rcc rId="8048" sId="1" odxf="1" dxf="1">
    <nc r="Q99">
      <f>'январь 2014г. по 6-10'!Q99+'январь 2014г. по 0,4'!Q99</f>
    </nc>
    <odxf>
      <numFmt numFmtId="0" formatCode="General"/>
    </odxf>
    <ndxf>
      <numFmt numFmtId="2" formatCode="0.00"/>
    </ndxf>
  </rcc>
  <rcc rId="8049" sId="1" odxf="1" dxf="1">
    <nc r="L100">
      <f>'январь 2014г. по 6-10'!L100+'январь 2014г. по 0,4'!L100</f>
    </nc>
    <odxf>
      <numFmt numFmtId="0" formatCode="General"/>
    </odxf>
    <ndxf>
      <numFmt numFmtId="2" formatCode="0.00"/>
    </ndxf>
  </rcc>
  <rcc rId="8050" sId="1" odxf="1" dxf="1">
    <nc r="M100">
      <f>'январь 2014г. по 6-10'!M100+'январь 2014г. по 0,4'!M100</f>
    </nc>
    <odxf>
      <numFmt numFmtId="0" formatCode="General"/>
    </odxf>
    <ndxf>
      <numFmt numFmtId="2" formatCode="0.00"/>
    </ndxf>
  </rcc>
  <rcc rId="8051" sId="1" odxf="1" dxf="1">
    <nc r="N100">
      <f>'январь 2014г. по 6-10'!N100+'январь 2014г. по 0,4'!N100</f>
    </nc>
    <odxf>
      <numFmt numFmtId="0" formatCode="General"/>
    </odxf>
    <ndxf>
      <numFmt numFmtId="2" formatCode="0.00"/>
    </ndxf>
  </rcc>
  <rcc rId="8052" sId="1" odxf="1" dxf="1">
    <nc r="O100">
      <f>'январь 2014г. по 6-10'!O100+'январь 2014г. по 0,4'!O100</f>
    </nc>
    <odxf>
      <numFmt numFmtId="0" formatCode="General"/>
    </odxf>
    <ndxf>
      <numFmt numFmtId="2" formatCode="0.00"/>
    </ndxf>
  </rcc>
  <rcc rId="8053" sId="1" odxf="1" dxf="1">
    <nc r="P100">
      <f>'январь 2014г. по 6-10'!P100+'январь 2014г. по 0,4'!P100</f>
    </nc>
    <odxf>
      <numFmt numFmtId="0" formatCode="General"/>
    </odxf>
    <ndxf>
      <numFmt numFmtId="2" formatCode="0.00"/>
    </ndxf>
  </rcc>
  <rcc rId="8054" sId="1" odxf="1" dxf="1">
    <nc r="Q100">
      <f>'январь 2014г. по 6-10'!Q100+'январь 2014г. по 0,4'!Q100</f>
    </nc>
    <odxf>
      <numFmt numFmtId="0" formatCode="General"/>
    </odxf>
    <ndxf>
      <numFmt numFmtId="2" formatCode="0.00"/>
    </ndxf>
  </rcc>
  <rcc rId="8055" sId="1" odxf="1" dxf="1">
    <nc r="L101">
      <f>'январь 2014г. по 6-10'!L101+'январь 2014г. по 0,4'!L101</f>
    </nc>
    <odxf>
      <numFmt numFmtId="0" formatCode="General"/>
    </odxf>
    <ndxf>
      <numFmt numFmtId="2" formatCode="0.00"/>
    </ndxf>
  </rcc>
  <rcc rId="8056" sId="1" odxf="1" dxf="1">
    <nc r="M101">
      <f>'январь 2014г. по 6-10'!M101+'январь 2014г. по 0,4'!M101</f>
    </nc>
    <odxf>
      <numFmt numFmtId="0" formatCode="General"/>
    </odxf>
    <ndxf>
      <numFmt numFmtId="2" formatCode="0.00"/>
    </ndxf>
  </rcc>
  <rcc rId="8057" sId="1" odxf="1" dxf="1">
    <nc r="N101">
      <f>'январь 2014г. по 6-10'!N101+'январь 2014г. по 0,4'!N101</f>
    </nc>
    <odxf>
      <numFmt numFmtId="0" formatCode="General"/>
    </odxf>
    <ndxf>
      <numFmt numFmtId="2" formatCode="0.00"/>
    </ndxf>
  </rcc>
  <rcc rId="8058" sId="1" odxf="1" dxf="1">
    <nc r="O101">
      <f>'январь 2014г. по 6-10'!O101+'январь 2014г. по 0,4'!O101</f>
    </nc>
    <odxf>
      <numFmt numFmtId="0" formatCode="General"/>
    </odxf>
    <ndxf>
      <numFmt numFmtId="2" formatCode="0.00"/>
    </ndxf>
  </rcc>
  <rcc rId="8059" sId="1" odxf="1" dxf="1">
    <nc r="P101">
      <f>'январь 2014г. по 6-10'!P101+'январь 2014г. по 0,4'!P101</f>
    </nc>
    <odxf>
      <numFmt numFmtId="0" formatCode="General"/>
    </odxf>
    <ndxf>
      <numFmt numFmtId="2" formatCode="0.00"/>
    </ndxf>
  </rcc>
  <rcc rId="8060" sId="1" odxf="1" dxf="1">
    <nc r="Q101">
      <f>'январь 2014г. по 6-10'!Q101+'январь 2014г. по 0,4'!Q101</f>
    </nc>
    <odxf>
      <numFmt numFmtId="0" formatCode="General"/>
    </odxf>
    <ndxf>
      <numFmt numFmtId="2" formatCode="0.00"/>
    </ndxf>
  </rcc>
  <rcc rId="8061" sId="1" odxf="1" dxf="1">
    <nc r="L102">
      <f>'январь 2014г. по 6-10'!L102+'январь 2014г. по 0,4'!L102</f>
    </nc>
    <odxf>
      <numFmt numFmtId="0" formatCode="General"/>
    </odxf>
    <ndxf>
      <numFmt numFmtId="2" formatCode="0.00"/>
    </ndxf>
  </rcc>
  <rcc rId="8062" sId="1" odxf="1" dxf="1">
    <nc r="M102">
      <f>'январь 2014г. по 6-10'!M102+'январь 2014г. по 0,4'!M102</f>
    </nc>
    <odxf>
      <numFmt numFmtId="0" formatCode="General"/>
    </odxf>
    <ndxf>
      <numFmt numFmtId="2" formatCode="0.00"/>
    </ndxf>
  </rcc>
  <rcc rId="8063" sId="1" odxf="1" dxf="1">
    <nc r="N102">
      <f>'январь 2014г. по 6-10'!N102+'январь 2014г. по 0,4'!N102</f>
    </nc>
    <odxf>
      <numFmt numFmtId="0" formatCode="General"/>
    </odxf>
    <ndxf>
      <numFmt numFmtId="2" formatCode="0.00"/>
    </ndxf>
  </rcc>
  <rcc rId="8064" sId="1" odxf="1" dxf="1">
    <nc r="O102">
      <f>'январь 2014г. по 6-10'!O102+'январь 2014г. по 0,4'!O102</f>
    </nc>
    <odxf>
      <numFmt numFmtId="0" formatCode="General"/>
    </odxf>
    <ndxf>
      <numFmt numFmtId="2" formatCode="0.00"/>
    </ndxf>
  </rcc>
  <rcc rId="8065" sId="1" odxf="1" dxf="1">
    <nc r="P102">
      <f>'январь 2014г. по 6-10'!P102+'январь 2014г. по 0,4'!P102</f>
    </nc>
    <odxf>
      <numFmt numFmtId="0" formatCode="General"/>
    </odxf>
    <ndxf>
      <numFmt numFmtId="2" formatCode="0.00"/>
    </ndxf>
  </rcc>
  <rcc rId="8066" sId="1" odxf="1" dxf="1">
    <nc r="Q102">
      <f>'январь 2014г. по 6-10'!Q102+'январь 2014г. по 0,4'!Q102</f>
    </nc>
    <odxf>
      <numFmt numFmtId="0" formatCode="General"/>
    </odxf>
    <ndxf>
      <numFmt numFmtId="2" formatCode="0.00"/>
    </ndxf>
  </rcc>
  <rcc rId="8067" sId="1">
    <oc r="J65">
      <f>SUM(J23:J64)</f>
    </oc>
    <nc r="J65">
      <f>SUM(J23:J64)</f>
    </nc>
  </rcc>
  <rcc rId="8068" sId="1">
    <nc r="K65">
      <f>SUM(K23:K64)</f>
    </nc>
  </rcc>
  <rcc rId="8069" sId="1" odxf="1" dxf="1">
    <oc r="L65">
      <f>L60+L61+L62+L63+L64</f>
    </oc>
    <nc r="L65">
      <f>SUM(L23:L64)</f>
    </nc>
    <odxf>
      <numFmt numFmtId="0" formatCode="General"/>
    </odxf>
    <ndxf>
      <numFmt numFmtId="2" formatCode="0.00"/>
    </ndxf>
  </rcc>
  <rcc rId="8070" sId="1" odxf="1" dxf="1">
    <oc r="M65">
      <f>M60+M61+M62+M63+M64</f>
    </oc>
    <nc r="M65">
      <f>SUM(M23:M64)</f>
    </nc>
    <odxf>
      <numFmt numFmtId="0" formatCode="General"/>
    </odxf>
    <ndxf>
      <numFmt numFmtId="2" formatCode="0.00"/>
    </ndxf>
  </rcc>
  <rcc rId="8071" sId="1" odxf="1" dxf="1">
    <oc r="N65">
      <f>N60+N61+N62+N63+N64</f>
    </oc>
    <nc r="N65">
      <f>SUM(N23:N64)</f>
    </nc>
    <odxf>
      <numFmt numFmtId="0" formatCode="General"/>
    </odxf>
    <ndxf>
      <numFmt numFmtId="2" formatCode="0.00"/>
    </ndxf>
  </rcc>
  <rcc rId="8072" sId="1" odxf="1" dxf="1">
    <oc r="O65">
      <f>O60+O61+O62+O63+O64</f>
    </oc>
    <nc r="O65">
      <f>SUM(O23:O64)</f>
    </nc>
    <odxf>
      <numFmt numFmtId="0" formatCode="General"/>
    </odxf>
    <ndxf>
      <numFmt numFmtId="2" formatCode="0.00"/>
    </ndxf>
  </rcc>
  <rcc rId="8073" sId="1" odxf="1" dxf="1">
    <oc r="P65">
      <f>P60+P61+P62+P63+P64</f>
    </oc>
    <nc r="P65">
      <f>SUM(P23:P64)</f>
    </nc>
    <odxf>
      <numFmt numFmtId="0" formatCode="General"/>
    </odxf>
    <ndxf>
      <numFmt numFmtId="2" formatCode="0.00"/>
    </ndxf>
  </rcc>
  <rcc rId="8074" sId="1" odxf="1" dxf="1">
    <oc r="Q65">
      <f>Q60+Q61+Q62+Q63+Q64</f>
    </oc>
    <nc r="Q65">
      <f>SUM(Q23:Q64)</f>
    </nc>
    <odxf>
      <numFmt numFmtId="0" formatCode="General"/>
    </odxf>
    <ndxf>
      <numFmt numFmtId="2" formatCode="0.00"/>
    </ndxf>
  </rcc>
  <rcc rId="8075" sId="1">
    <oc r="L66">
      <v>0</v>
    </oc>
    <nc r="L66"/>
  </rcc>
  <rcc rId="8076" sId="1">
    <oc r="M66">
      <v>0</v>
    </oc>
    <nc r="M66"/>
  </rcc>
  <rcc rId="8077" sId="1">
    <oc r="N66">
      <v>0</v>
    </oc>
    <nc r="N66"/>
  </rcc>
  <rcc rId="8078" sId="1">
    <oc r="O66">
      <v>0</v>
    </oc>
    <nc r="O66"/>
  </rcc>
  <rcc rId="8079" sId="1">
    <oc r="P66">
      <v>0</v>
    </oc>
    <nc r="P66"/>
  </rcc>
  <rcc rId="8080" sId="1">
    <oc r="Q66">
      <v>0</v>
    </oc>
    <nc r="Q66"/>
  </rcc>
  <rcc rId="8081" sId="1">
    <oc r="H103">
      <f>SUM(H67:H102)</f>
    </oc>
    <nc r="H103">
      <f>SUM(H67:H102)</f>
    </nc>
  </rcc>
  <rcc rId="8082" sId="1">
    <oc r="I103">
      <f>SUM(I67:I102)</f>
    </oc>
    <nc r="I103">
      <f>SUM(I67:I102)</f>
    </nc>
  </rcc>
  <rcc rId="8083" sId="1">
    <oc r="J103">
      <f>SUM(J67:J102)</f>
    </oc>
    <nc r="J103">
      <f>SUM(J67:J102)</f>
    </nc>
  </rcc>
  <rcc rId="8084" sId="1">
    <oc r="K103">
      <f>SUM(K67:K102)</f>
    </oc>
    <nc r="K103">
      <f>SUM(K67:K102)</f>
    </nc>
  </rcc>
  <rcc rId="8085" sId="1" odxf="1" dxf="1">
    <nc r="L103">
      <f>SUM(L67:L102)</f>
    </nc>
    <odxf>
      <numFmt numFmtId="0" formatCode="General"/>
    </odxf>
    <ndxf>
      <numFmt numFmtId="2" formatCode="0.00"/>
    </ndxf>
  </rcc>
  <rcc rId="8086" sId="1" odxf="1" dxf="1">
    <nc r="M103">
      <f>SUM(M67:M102)</f>
    </nc>
    <odxf>
      <numFmt numFmtId="0" formatCode="General"/>
    </odxf>
    <ndxf>
      <numFmt numFmtId="2" formatCode="0.00"/>
    </ndxf>
  </rcc>
  <rcc rId="8087" sId="1" odxf="1" dxf="1">
    <nc r="N103">
      <f>SUM(N67:N102)</f>
    </nc>
    <odxf>
      <numFmt numFmtId="0" formatCode="General"/>
    </odxf>
    <ndxf>
      <numFmt numFmtId="2" formatCode="0.00"/>
    </ndxf>
  </rcc>
  <rcc rId="8088" sId="1" odxf="1" dxf="1">
    <nc r="O103">
      <f>SUM(O67:O102)</f>
    </nc>
    <odxf>
      <numFmt numFmtId="0" formatCode="General"/>
    </odxf>
    <ndxf>
      <numFmt numFmtId="2" formatCode="0.00"/>
    </ndxf>
  </rcc>
  <rcc rId="8089" sId="1" odxf="1" dxf="1">
    <nc r="P103">
      <f>SUM(P67:P102)</f>
    </nc>
    <odxf>
      <numFmt numFmtId="0" formatCode="General"/>
    </odxf>
    <ndxf>
      <numFmt numFmtId="2" formatCode="0.00"/>
    </ndxf>
  </rcc>
  <rcc rId="8090" sId="1" odxf="1" dxf="1">
    <nc r="Q103">
      <f>SUM(Q67:Q102)</f>
    </nc>
    <odxf>
      <numFmt numFmtId="0" formatCode="General"/>
    </odxf>
    <ndxf>
      <numFmt numFmtId="2" formatCode="0.00"/>
    </ndxf>
  </rcc>
  <rcc rId="8091" sId="1" odxf="1" dxf="1">
    <nc r="L105">
      <f>'январь 2014г. по 6-10'!L105+'январь 2014г. по 0,4'!L105</f>
    </nc>
    <odxf>
      <numFmt numFmtId="0" formatCode="General"/>
    </odxf>
    <ndxf>
      <numFmt numFmtId="2" formatCode="0.00"/>
    </ndxf>
  </rcc>
  <rcc rId="8092" sId="1" odxf="1" dxf="1">
    <nc r="M105">
      <f>'январь 2014г. по 6-10'!M105+'январь 2014г. по 0,4'!M105</f>
    </nc>
    <odxf>
      <numFmt numFmtId="0" formatCode="General"/>
    </odxf>
    <ndxf>
      <numFmt numFmtId="2" formatCode="0.00"/>
    </ndxf>
  </rcc>
  <rcc rId="8093" sId="1" odxf="1" dxf="1">
    <nc r="N105">
      <f>'январь 2014г. по 6-10'!N105+'январь 2014г. по 0,4'!N105</f>
    </nc>
    <odxf>
      <numFmt numFmtId="0" formatCode="General"/>
    </odxf>
    <ndxf>
      <numFmt numFmtId="2" formatCode="0.00"/>
    </ndxf>
  </rcc>
  <rcc rId="8094" sId="1" odxf="1" dxf="1">
    <nc r="O105">
      <f>'январь 2014г. по 6-10'!O105+'январь 2014г. по 0,4'!O105</f>
    </nc>
    <odxf>
      <numFmt numFmtId="0" formatCode="General"/>
    </odxf>
    <ndxf>
      <numFmt numFmtId="2" formatCode="0.00"/>
    </ndxf>
  </rcc>
  <rcc rId="8095" sId="1" odxf="1" dxf="1">
    <nc r="P105">
      <f>'январь 2014г. по 6-10'!P105+'январь 2014г. по 0,4'!P105</f>
    </nc>
    <odxf>
      <numFmt numFmtId="0" formatCode="General"/>
    </odxf>
    <ndxf>
      <numFmt numFmtId="2" formatCode="0.00"/>
    </ndxf>
  </rcc>
  <rcc rId="8096" sId="1" odxf="1" dxf="1">
    <nc r="Q105">
      <f>'январь 2014г. по 6-10'!Q105+'январь 2014г. по 0,4'!Q105</f>
    </nc>
    <odxf>
      <numFmt numFmtId="0" formatCode="General"/>
    </odxf>
    <ndxf>
      <numFmt numFmtId="2" formatCode="0.00"/>
    </ndxf>
  </rcc>
  <rcc rId="8097" sId="1" odxf="1" dxf="1">
    <nc r="L106">
      <f>'январь 2014г. по 6-10'!L106+'январь 2014г. по 0,4'!L106</f>
    </nc>
    <odxf>
      <numFmt numFmtId="0" formatCode="General"/>
    </odxf>
    <ndxf>
      <numFmt numFmtId="2" formatCode="0.00"/>
    </ndxf>
  </rcc>
  <rcc rId="8098" sId="1" odxf="1" dxf="1">
    <nc r="M106">
      <f>'январь 2014г. по 6-10'!M106+'январь 2014г. по 0,4'!M106</f>
    </nc>
    <odxf>
      <numFmt numFmtId="0" formatCode="General"/>
    </odxf>
    <ndxf>
      <numFmt numFmtId="2" formatCode="0.00"/>
    </ndxf>
  </rcc>
  <rcc rId="8099" sId="1" odxf="1" dxf="1">
    <nc r="N106">
      <f>'январь 2014г. по 6-10'!N106+'январь 2014г. по 0,4'!N106</f>
    </nc>
    <odxf>
      <numFmt numFmtId="0" formatCode="General"/>
    </odxf>
    <ndxf>
      <numFmt numFmtId="2" formatCode="0.00"/>
    </ndxf>
  </rcc>
  <rcc rId="8100" sId="1" odxf="1" dxf="1">
    <nc r="O106">
      <f>'январь 2014г. по 6-10'!O106+'январь 2014г. по 0,4'!O106</f>
    </nc>
    <odxf>
      <numFmt numFmtId="0" formatCode="General"/>
    </odxf>
    <ndxf>
      <numFmt numFmtId="2" formatCode="0.00"/>
    </ndxf>
  </rcc>
  <rcc rId="8101" sId="1" odxf="1" dxf="1">
    <nc r="P106">
      <f>'январь 2014г. по 6-10'!P106+'январь 2014г. по 0,4'!P106</f>
    </nc>
    <odxf>
      <numFmt numFmtId="0" formatCode="General"/>
    </odxf>
    <ndxf>
      <numFmt numFmtId="2" formatCode="0.00"/>
    </ndxf>
  </rcc>
  <rcc rId="8102" sId="1" odxf="1" dxf="1">
    <nc r="Q106">
      <f>'январь 2014г. по 6-10'!Q106+'январь 2014г. по 0,4'!Q106</f>
    </nc>
    <odxf>
      <numFmt numFmtId="0" formatCode="General"/>
    </odxf>
    <ndxf>
      <numFmt numFmtId="2" formatCode="0.00"/>
    </ndxf>
  </rcc>
  <rcc rId="8103" sId="1" odxf="1" dxf="1">
    <nc r="L107">
      <f>'январь 2014г. по 6-10'!L107+'январь 2014г. по 0,4'!L107</f>
    </nc>
    <odxf>
      <numFmt numFmtId="0" formatCode="General"/>
    </odxf>
    <ndxf>
      <numFmt numFmtId="2" formatCode="0.00"/>
    </ndxf>
  </rcc>
  <rcc rId="8104" sId="1" odxf="1" dxf="1">
    <nc r="M107">
      <f>'январь 2014г. по 6-10'!M107+'январь 2014г. по 0,4'!M107</f>
    </nc>
    <odxf>
      <numFmt numFmtId="0" formatCode="General"/>
    </odxf>
    <ndxf>
      <numFmt numFmtId="2" formatCode="0.00"/>
    </ndxf>
  </rcc>
  <rcc rId="8105" sId="1" odxf="1" dxf="1">
    <nc r="N107">
      <f>'январь 2014г. по 6-10'!N107+'январь 2014г. по 0,4'!N107</f>
    </nc>
    <odxf>
      <numFmt numFmtId="0" formatCode="General"/>
    </odxf>
    <ndxf>
      <numFmt numFmtId="2" formatCode="0.00"/>
    </ndxf>
  </rcc>
  <rcc rId="8106" sId="1" odxf="1" dxf="1">
    <nc r="O107">
      <f>'январь 2014г. по 6-10'!O107+'январь 2014г. по 0,4'!O107</f>
    </nc>
    <odxf>
      <numFmt numFmtId="0" formatCode="General"/>
    </odxf>
    <ndxf>
      <numFmt numFmtId="2" formatCode="0.00"/>
    </ndxf>
  </rcc>
  <rcc rId="8107" sId="1" odxf="1" dxf="1">
    <nc r="P107">
      <f>'январь 2014г. по 6-10'!P107+'январь 2014г. по 0,4'!P107</f>
    </nc>
    <odxf>
      <numFmt numFmtId="0" formatCode="General"/>
    </odxf>
    <ndxf>
      <numFmt numFmtId="2" formatCode="0.00"/>
    </ndxf>
  </rcc>
  <rcc rId="8108" sId="1" odxf="1" dxf="1">
    <nc r="Q107">
      <f>'январь 2014г. по 6-10'!Q107+'январь 2014г. по 0,4'!Q107</f>
    </nc>
    <odxf>
      <numFmt numFmtId="0" formatCode="General"/>
    </odxf>
    <ndxf>
      <numFmt numFmtId="2" formatCode="0.00"/>
    </ndxf>
  </rcc>
  <rcc rId="8109" sId="1" odxf="1" dxf="1">
    <nc r="L108">
      <f>'январь 2014г. по 6-10'!L108+'январь 2014г. по 0,4'!L108</f>
    </nc>
    <odxf>
      <numFmt numFmtId="0" formatCode="General"/>
    </odxf>
    <ndxf>
      <numFmt numFmtId="2" formatCode="0.00"/>
    </ndxf>
  </rcc>
  <rcc rId="8110" sId="1" odxf="1" dxf="1">
    <nc r="M108">
      <f>'январь 2014г. по 6-10'!M108+'январь 2014г. по 0,4'!M108</f>
    </nc>
    <odxf>
      <numFmt numFmtId="0" formatCode="General"/>
    </odxf>
    <ndxf>
      <numFmt numFmtId="2" formatCode="0.00"/>
    </ndxf>
  </rcc>
  <rcc rId="8111" sId="1" odxf="1" dxf="1">
    <nc r="N108">
      <f>'январь 2014г. по 6-10'!N108+'январь 2014г. по 0,4'!N108</f>
    </nc>
    <odxf>
      <numFmt numFmtId="0" formatCode="General"/>
    </odxf>
    <ndxf>
      <numFmt numFmtId="2" formatCode="0.00"/>
    </ndxf>
  </rcc>
  <rcc rId="8112" sId="1" odxf="1" dxf="1">
    <nc r="O108">
      <f>'январь 2014г. по 6-10'!O108+'январь 2014г. по 0,4'!O108</f>
    </nc>
    <odxf>
      <numFmt numFmtId="0" formatCode="General"/>
    </odxf>
    <ndxf>
      <numFmt numFmtId="2" formatCode="0.00"/>
    </ndxf>
  </rcc>
  <rcc rId="8113" sId="1" odxf="1" dxf="1">
    <nc r="P108">
      <f>'январь 2014г. по 6-10'!P108+'январь 2014г. по 0,4'!P108</f>
    </nc>
    <odxf>
      <numFmt numFmtId="0" formatCode="General"/>
    </odxf>
    <ndxf>
      <numFmt numFmtId="2" formatCode="0.00"/>
    </ndxf>
  </rcc>
  <rcc rId="8114" sId="1" odxf="1" dxf="1">
    <nc r="Q108">
      <f>'январь 2014г. по 6-10'!Q108+'январь 2014г. по 0,4'!Q108</f>
    </nc>
    <odxf>
      <numFmt numFmtId="0" formatCode="General"/>
    </odxf>
    <ndxf>
      <numFmt numFmtId="2" formatCode="0.00"/>
    </ndxf>
  </rcc>
  <rcc rId="8115" sId="1" odxf="1" dxf="1">
    <nc r="L109">
      <f>'январь 2014г. по 6-10'!L109+'январь 2014г. по 0,4'!L109</f>
    </nc>
    <odxf>
      <numFmt numFmtId="0" formatCode="General"/>
    </odxf>
    <ndxf>
      <numFmt numFmtId="2" formatCode="0.00"/>
    </ndxf>
  </rcc>
  <rcc rId="8116" sId="1" odxf="1" dxf="1">
    <nc r="M109">
      <f>'январь 2014г. по 6-10'!M109+'январь 2014г. по 0,4'!M109</f>
    </nc>
    <odxf>
      <numFmt numFmtId="0" formatCode="General"/>
    </odxf>
    <ndxf>
      <numFmt numFmtId="2" formatCode="0.00"/>
    </ndxf>
  </rcc>
  <rcc rId="8117" sId="1" odxf="1" dxf="1">
    <nc r="N109">
      <f>'январь 2014г. по 6-10'!N109+'январь 2014г. по 0,4'!N109</f>
    </nc>
    <odxf>
      <numFmt numFmtId="0" formatCode="General"/>
    </odxf>
    <ndxf>
      <numFmt numFmtId="2" formatCode="0.00"/>
    </ndxf>
  </rcc>
  <rcc rId="8118" sId="1" odxf="1" dxf="1">
    <nc r="O109">
      <f>'январь 2014г. по 6-10'!O109+'январь 2014г. по 0,4'!O109</f>
    </nc>
    <odxf>
      <numFmt numFmtId="0" formatCode="General"/>
    </odxf>
    <ndxf>
      <numFmt numFmtId="2" formatCode="0.00"/>
    </ndxf>
  </rcc>
  <rcc rId="8119" sId="1" odxf="1" dxf="1">
    <nc r="P109">
      <f>'январь 2014г. по 6-10'!P109+'январь 2014г. по 0,4'!P109</f>
    </nc>
    <odxf>
      <numFmt numFmtId="0" formatCode="General"/>
    </odxf>
    <ndxf>
      <numFmt numFmtId="2" formatCode="0.00"/>
    </ndxf>
  </rcc>
  <rcc rId="8120" sId="1" odxf="1" dxf="1">
    <nc r="Q109">
      <f>'январь 2014г. по 6-10'!Q109+'январь 2014г. по 0,4'!Q109</f>
    </nc>
    <odxf>
      <numFmt numFmtId="0" formatCode="General"/>
    </odxf>
    <ndxf>
      <numFmt numFmtId="2" formatCode="0.00"/>
    </ndxf>
  </rcc>
  <rcc rId="8121" sId="1" odxf="1" dxf="1">
    <nc r="L110">
      <f>'январь 2014г. по 6-10'!L110+'январь 2014г. по 0,4'!L110</f>
    </nc>
    <odxf>
      <numFmt numFmtId="0" formatCode="General"/>
    </odxf>
    <ndxf>
      <numFmt numFmtId="2" formatCode="0.00"/>
    </ndxf>
  </rcc>
  <rcc rId="8122" sId="1" odxf="1" dxf="1">
    <nc r="M110">
      <f>'январь 2014г. по 6-10'!M110+'январь 2014г. по 0,4'!M110</f>
    </nc>
    <odxf>
      <numFmt numFmtId="0" formatCode="General"/>
    </odxf>
    <ndxf>
      <numFmt numFmtId="2" formatCode="0.00"/>
    </ndxf>
  </rcc>
  <rcc rId="8123" sId="1" odxf="1" dxf="1">
    <nc r="N110">
      <f>'январь 2014г. по 6-10'!N110+'январь 2014г. по 0,4'!N110</f>
    </nc>
    <odxf>
      <numFmt numFmtId="0" formatCode="General"/>
    </odxf>
    <ndxf>
      <numFmt numFmtId="2" formatCode="0.00"/>
    </ndxf>
  </rcc>
  <rcc rId="8124" sId="1" odxf="1" dxf="1">
    <nc r="O110">
      <f>'январь 2014г. по 6-10'!O110+'январь 2014г. по 0,4'!O110</f>
    </nc>
    <odxf>
      <numFmt numFmtId="0" formatCode="General"/>
    </odxf>
    <ndxf>
      <numFmt numFmtId="2" formatCode="0.00"/>
    </ndxf>
  </rcc>
  <rcc rId="8125" sId="1" odxf="1" dxf="1">
    <nc r="P110">
      <f>'январь 2014г. по 6-10'!P110+'январь 2014г. по 0,4'!P110</f>
    </nc>
    <odxf>
      <numFmt numFmtId="0" formatCode="General"/>
    </odxf>
    <ndxf>
      <numFmt numFmtId="2" formatCode="0.00"/>
    </ndxf>
  </rcc>
  <rcc rId="8126" sId="1" odxf="1" dxf="1">
    <nc r="Q110">
      <f>'январь 2014г. по 6-10'!Q110+'январь 2014г. по 0,4'!Q110</f>
    </nc>
    <odxf>
      <numFmt numFmtId="0" formatCode="General"/>
    </odxf>
    <ndxf>
      <numFmt numFmtId="2" formatCode="0.00"/>
    </ndxf>
  </rcc>
  <rcc rId="8127" sId="1" odxf="1" dxf="1">
    <nc r="L111">
      <f>'январь 2014г. по 6-10'!L111+'январь 2014г. по 0,4'!L111</f>
    </nc>
    <odxf>
      <numFmt numFmtId="0" formatCode="General"/>
    </odxf>
    <ndxf>
      <numFmt numFmtId="2" formatCode="0.00"/>
    </ndxf>
  </rcc>
  <rcc rId="8128" sId="1" odxf="1" dxf="1">
    <nc r="M111">
      <f>'январь 2014г. по 6-10'!M111+'январь 2014г. по 0,4'!M111</f>
    </nc>
    <odxf>
      <numFmt numFmtId="0" formatCode="General"/>
    </odxf>
    <ndxf>
      <numFmt numFmtId="2" formatCode="0.00"/>
    </ndxf>
  </rcc>
  <rcc rId="8129" sId="1" odxf="1" dxf="1">
    <nc r="N111">
      <f>'январь 2014г. по 6-10'!N111+'январь 2014г. по 0,4'!N111</f>
    </nc>
    <odxf>
      <numFmt numFmtId="0" formatCode="General"/>
    </odxf>
    <ndxf>
      <numFmt numFmtId="2" formatCode="0.00"/>
    </ndxf>
  </rcc>
  <rcc rId="8130" sId="1" odxf="1" dxf="1">
    <nc r="O111">
      <f>'январь 2014г. по 6-10'!O111+'январь 2014г. по 0,4'!O111</f>
    </nc>
    <odxf>
      <numFmt numFmtId="0" formatCode="General"/>
    </odxf>
    <ndxf>
      <numFmt numFmtId="2" formatCode="0.00"/>
    </ndxf>
  </rcc>
  <rcc rId="8131" sId="1" odxf="1" dxf="1">
    <nc r="P111">
      <f>'январь 2014г. по 6-10'!P111+'январь 2014г. по 0,4'!P111</f>
    </nc>
    <odxf>
      <numFmt numFmtId="0" formatCode="General"/>
    </odxf>
    <ndxf>
      <numFmt numFmtId="2" formatCode="0.00"/>
    </ndxf>
  </rcc>
  <rcc rId="8132" sId="1" odxf="1" dxf="1">
    <nc r="Q111">
      <f>'январь 2014г. по 6-10'!Q111+'январь 2014г. по 0,4'!Q111</f>
    </nc>
    <odxf>
      <numFmt numFmtId="0" formatCode="General"/>
    </odxf>
    <ndxf>
      <numFmt numFmtId="2" formatCode="0.00"/>
    </ndxf>
  </rcc>
  <rcc rId="8133" sId="1" odxf="1" dxf="1">
    <nc r="L112">
      <f>'январь 2014г. по 6-10'!L112+'январь 2014г. по 0,4'!L112</f>
    </nc>
    <odxf>
      <numFmt numFmtId="0" formatCode="General"/>
    </odxf>
    <ndxf>
      <numFmt numFmtId="2" formatCode="0.00"/>
    </ndxf>
  </rcc>
  <rcc rId="8134" sId="1" odxf="1" dxf="1">
    <nc r="M112">
      <f>'январь 2014г. по 6-10'!M112+'январь 2014г. по 0,4'!M112</f>
    </nc>
    <odxf>
      <numFmt numFmtId="0" formatCode="General"/>
    </odxf>
    <ndxf>
      <numFmt numFmtId="2" formatCode="0.00"/>
    </ndxf>
  </rcc>
  <rcc rId="8135" sId="1" odxf="1" dxf="1">
    <nc r="N112">
      <f>'январь 2014г. по 6-10'!N112+'январь 2014г. по 0,4'!N112</f>
    </nc>
    <odxf>
      <numFmt numFmtId="0" formatCode="General"/>
    </odxf>
    <ndxf>
      <numFmt numFmtId="2" formatCode="0.00"/>
    </ndxf>
  </rcc>
  <rcc rId="8136" sId="1" odxf="1" dxf="1">
    <nc r="O112">
      <f>'январь 2014г. по 6-10'!O112+'январь 2014г. по 0,4'!O112</f>
    </nc>
    <odxf>
      <numFmt numFmtId="0" formatCode="General"/>
    </odxf>
    <ndxf>
      <numFmt numFmtId="2" formatCode="0.00"/>
    </ndxf>
  </rcc>
  <rcc rId="8137" sId="1" odxf="1" dxf="1">
    <nc r="P112">
      <f>'январь 2014г. по 6-10'!P112+'январь 2014г. по 0,4'!P112</f>
    </nc>
    <odxf>
      <numFmt numFmtId="0" formatCode="General"/>
    </odxf>
    <ndxf>
      <numFmt numFmtId="2" formatCode="0.00"/>
    </ndxf>
  </rcc>
  <rcc rId="8138" sId="1" odxf="1" dxf="1">
    <nc r="Q112">
      <f>'январь 2014г. по 6-10'!Q112+'январь 2014г. по 0,4'!Q112</f>
    </nc>
    <odxf>
      <numFmt numFmtId="0" formatCode="General"/>
    </odxf>
    <ndxf>
      <numFmt numFmtId="2" formatCode="0.00"/>
    </ndxf>
  </rcc>
  <rcc rId="8139" sId="1" odxf="1" dxf="1">
    <nc r="L113">
      <f>'январь 2014г. по 6-10'!L113+'январь 2014г. по 0,4'!L113</f>
    </nc>
    <odxf>
      <numFmt numFmtId="0" formatCode="General"/>
    </odxf>
    <ndxf>
      <numFmt numFmtId="2" formatCode="0.00"/>
    </ndxf>
  </rcc>
  <rcc rId="8140" sId="1" odxf="1" dxf="1">
    <nc r="M113">
      <f>'январь 2014г. по 6-10'!M113+'январь 2014г. по 0,4'!M113</f>
    </nc>
    <odxf>
      <numFmt numFmtId="0" formatCode="General"/>
    </odxf>
    <ndxf>
      <numFmt numFmtId="2" formatCode="0.00"/>
    </ndxf>
  </rcc>
  <rcc rId="8141" sId="1" odxf="1" dxf="1">
    <nc r="N113">
      <f>'январь 2014г. по 6-10'!N113+'январь 2014г. по 0,4'!N113</f>
    </nc>
    <odxf>
      <numFmt numFmtId="0" formatCode="General"/>
    </odxf>
    <ndxf>
      <numFmt numFmtId="2" formatCode="0.00"/>
    </ndxf>
  </rcc>
  <rcc rId="8142" sId="1" odxf="1" dxf="1">
    <nc r="O113">
      <f>'январь 2014г. по 6-10'!O113+'январь 2014г. по 0,4'!O113</f>
    </nc>
    <odxf>
      <numFmt numFmtId="0" formatCode="General"/>
    </odxf>
    <ndxf>
      <numFmt numFmtId="2" formatCode="0.00"/>
    </ndxf>
  </rcc>
  <rcc rId="8143" sId="1" odxf="1" dxf="1">
    <nc r="P113">
      <f>'январь 2014г. по 6-10'!P113+'январь 2014г. по 0,4'!P113</f>
    </nc>
    <odxf>
      <numFmt numFmtId="0" formatCode="General"/>
    </odxf>
    <ndxf>
      <numFmt numFmtId="2" formatCode="0.00"/>
    </ndxf>
  </rcc>
  <rcc rId="8144" sId="1" odxf="1" dxf="1">
    <nc r="Q113">
      <f>'январь 2014г. по 6-10'!Q113+'январь 2014г. по 0,4'!Q113</f>
    </nc>
    <odxf>
      <numFmt numFmtId="0" formatCode="General"/>
    </odxf>
    <ndxf>
      <numFmt numFmtId="2" formatCode="0.00"/>
    </ndxf>
  </rcc>
  <rcc rId="8145" sId="1" odxf="1" dxf="1">
    <nc r="L114">
      <f>'январь 2014г. по 6-10'!L114+'январь 2014г. по 0,4'!L114</f>
    </nc>
    <odxf>
      <numFmt numFmtId="0" formatCode="General"/>
    </odxf>
    <ndxf>
      <numFmt numFmtId="2" formatCode="0.00"/>
    </ndxf>
  </rcc>
  <rcc rId="8146" sId="1" odxf="1" dxf="1">
    <nc r="M114">
      <f>'январь 2014г. по 6-10'!M114+'январь 2014г. по 0,4'!M114</f>
    </nc>
    <odxf>
      <numFmt numFmtId="0" formatCode="General"/>
    </odxf>
    <ndxf>
      <numFmt numFmtId="2" formatCode="0.00"/>
    </ndxf>
  </rcc>
  <rcc rId="8147" sId="1" odxf="1" dxf="1">
    <nc r="N114">
      <f>'январь 2014г. по 6-10'!N114+'январь 2014г. по 0,4'!N114</f>
    </nc>
    <odxf>
      <numFmt numFmtId="0" formatCode="General"/>
    </odxf>
    <ndxf>
      <numFmt numFmtId="2" formatCode="0.00"/>
    </ndxf>
  </rcc>
  <rcc rId="8148" sId="1" odxf="1" dxf="1">
    <nc r="O114">
      <f>'январь 2014г. по 6-10'!O114+'январь 2014г. по 0,4'!O114</f>
    </nc>
    <odxf>
      <numFmt numFmtId="0" formatCode="General"/>
    </odxf>
    <ndxf>
      <numFmt numFmtId="2" formatCode="0.00"/>
    </ndxf>
  </rcc>
  <rcc rId="8149" sId="1" odxf="1" dxf="1">
    <nc r="P114">
      <f>'январь 2014г. по 6-10'!P114+'январь 2014г. по 0,4'!P114</f>
    </nc>
    <odxf>
      <numFmt numFmtId="0" formatCode="General"/>
    </odxf>
    <ndxf>
      <numFmt numFmtId="2" formatCode="0.00"/>
    </ndxf>
  </rcc>
  <rcc rId="8150" sId="1" odxf="1" dxf="1">
    <nc r="Q114">
      <f>'январь 2014г. по 6-10'!Q114+'январь 2014г. по 0,4'!Q114</f>
    </nc>
    <odxf>
      <numFmt numFmtId="0" formatCode="General"/>
    </odxf>
    <ndxf>
      <numFmt numFmtId="2" formatCode="0.00"/>
    </ndxf>
  </rcc>
  <rcc rId="8151" sId="1" odxf="1" dxf="1">
    <nc r="L115">
      <f>'январь 2014г. по 6-10'!L115+'январь 2014г. по 0,4'!L115</f>
    </nc>
    <odxf>
      <numFmt numFmtId="0" formatCode="General"/>
    </odxf>
    <ndxf>
      <numFmt numFmtId="2" formatCode="0.00"/>
    </ndxf>
  </rcc>
  <rcc rId="8152" sId="1" odxf="1" dxf="1">
    <nc r="M115">
      <f>'январь 2014г. по 6-10'!M115+'январь 2014г. по 0,4'!M115</f>
    </nc>
    <odxf>
      <numFmt numFmtId="0" formatCode="General"/>
    </odxf>
    <ndxf>
      <numFmt numFmtId="2" formatCode="0.00"/>
    </ndxf>
  </rcc>
  <rcc rId="8153" sId="1" odxf="1" dxf="1">
    <nc r="N115">
      <f>'январь 2014г. по 6-10'!N115+'январь 2014г. по 0,4'!N115</f>
    </nc>
    <odxf>
      <numFmt numFmtId="0" formatCode="General"/>
    </odxf>
    <ndxf>
      <numFmt numFmtId="2" formatCode="0.00"/>
    </ndxf>
  </rcc>
  <rcc rId="8154" sId="1" odxf="1" dxf="1">
    <nc r="O115">
      <f>'январь 2014г. по 6-10'!O115+'январь 2014г. по 0,4'!O115</f>
    </nc>
    <odxf>
      <numFmt numFmtId="0" formatCode="General"/>
    </odxf>
    <ndxf>
      <numFmt numFmtId="2" formatCode="0.00"/>
    </ndxf>
  </rcc>
  <rcc rId="8155" sId="1" odxf="1" dxf="1">
    <nc r="P115">
      <f>'январь 2014г. по 6-10'!P115+'январь 2014г. по 0,4'!P115</f>
    </nc>
    <odxf>
      <numFmt numFmtId="0" formatCode="General"/>
    </odxf>
    <ndxf>
      <numFmt numFmtId="2" formatCode="0.00"/>
    </ndxf>
  </rcc>
  <rcc rId="8156" sId="1" odxf="1" dxf="1">
    <nc r="Q115">
      <f>'январь 2014г. по 6-10'!Q115+'январь 2014г. по 0,4'!Q115</f>
    </nc>
    <odxf>
      <numFmt numFmtId="0" formatCode="General"/>
    </odxf>
    <ndxf>
      <numFmt numFmtId="2" formatCode="0.00"/>
    </ndxf>
  </rcc>
  <rcc rId="8157" sId="1" odxf="1" dxf="1">
    <nc r="L116">
      <f>'январь 2014г. по 6-10'!L116+'январь 2014г. по 0,4'!L116</f>
    </nc>
    <odxf>
      <numFmt numFmtId="0" formatCode="General"/>
    </odxf>
    <ndxf>
      <numFmt numFmtId="2" formatCode="0.00"/>
    </ndxf>
  </rcc>
  <rcc rId="8158" sId="1" odxf="1" dxf="1">
    <nc r="M116">
      <f>'январь 2014г. по 6-10'!M116+'январь 2014г. по 0,4'!M116</f>
    </nc>
    <odxf>
      <numFmt numFmtId="0" formatCode="General"/>
    </odxf>
    <ndxf>
      <numFmt numFmtId="2" formatCode="0.00"/>
    </ndxf>
  </rcc>
  <rcc rId="8159" sId="1" odxf="1" dxf="1">
    <nc r="N116">
      <f>'январь 2014г. по 6-10'!N116+'январь 2014г. по 0,4'!N116</f>
    </nc>
    <odxf>
      <numFmt numFmtId="0" formatCode="General"/>
    </odxf>
    <ndxf>
      <numFmt numFmtId="2" formatCode="0.00"/>
    </ndxf>
  </rcc>
  <rcc rId="8160" sId="1" odxf="1" dxf="1">
    <nc r="O116">
      <f>'январь 2014г. по 6-10'!O116+'январь 2014г. по 0,4'!O116</f>
    </nc>
    <odxf>
      <numFmt numFmtId="0" formatCode="General"/>
    </odxf>
    <ndxf>
      <numFmt numFmtId="2" formatCode="0.00"/>
    </ndxf>
  </rcc>
  <rcc rId="8161" sId="1" odxf="1" dxf="1">
    <nc r="P116">
      <f>'январь 2014г. по 6-10'!P116+'январь 2014г. по 0,4'!P116</f>
    </nc>
    <odxf>
      <numFmt numFmtId="0" formatCode="General"/>
    </odxf>
    <ndxf>
      <numFmt numFmtId="2" formatCode="0.00"/>
    </ndxf>
  </rcc>
  <rcc rId="8162" sId="1" odxf="1" dxf="1">
    <nc r="Q116">
      <f>'январь 2014г. по 6-10'!Q116+'январь 2014г. по 0,4'!Q116</f>
    </nc>
    <odxf>
      <numFmt numFmtId="0" formatCode="General"/>
    </odxf>
    <ndxf>
      <numFmt numFmtId="2" formatCode="0.00"/>
    </ndxf>
  </rcc>
  <rcc rId="8163" sId="1" odxf="1" dxf="1">
    <nc r="L117">
      <f>'январь 2014г. по 6-10'!L117+'январь 2014г. по 0,4'!L117</f>
    </nc>
    <odxf>
      <numFmt numFmtId="0" formatCode="General"/>
    </odxf>
    <ndxf>
      <numFmt numFmtId="2" formatCode="0.00"/>
    </ndxf>
  </rcc>
  <rcc rId="8164" sId="1" odxf="1" dxf="1">
    <nc r="M117">
      <f>'январь 2014г. по 6-10'!M117+'январь 2014г. по 0,4'!M117</f>
    </nc>
    <odxf>
      <numFmt numFmtId="0" formatCode="General"/>
    </odxf>
    <ndxf>
      <numFmt numFmtId="2" formatCode="0.00"/>
    </ndxf>
  </rcc>
  <rcc rId="8165" sId="1" odxf="1" dxf="1">
    <nc r="N117">
      <f>'январь 2014г. по 6-10'!N117+'январь 2014г. по 0,4'!N117</f>
    </nc>
    <odxf>
      <numFmt numFmtId="0" formatCode="General"/>
    </odxf>
    <ndxf>
      <numFmt numFmtId="2" formatCode="0.00"/>
    </ndxf>
  </rcc>
  <rcc rId="8166" sId="1" odxf="1" dxf="1">
    <nc r="O117">
      <f>'январь 2014г. по 6-10'!O117+'январь 2014г. по 0,4'!O117</f>
    </nc>
    <odxf>
      <numFmt numFmtId="0" formatCode="General"/>
    </odxf>
    <ndxf>
      <numFmt numFmtId="2" formatCode="0.00"/>
    </ndxf>
  </rcc>
  <rcc rId="8167" sId="1" odxf="1" dxf="1">
    <nc r="P117">
      <f>'январь 2014г. по 6-10'!P117+'январь 2014г. по 0,4'!P117</f>
    </nc>
    <odxf>
      <numFmt numFmtId="0" formatCode="General"/>
    </odxf>
    <ndxf>
      <numFmt numFmtId="2" formatCode="0.00"/>
    </ndxf>
  </rcc>
  <rcc rId="8168" sId="1" odxf="1" dxf="1">
    <nc r="Q117">
      <f>'январь 2014г. по 6-10'!Q117+'январь 2014г. по 0,4'!Q117</f>
    </nc>
    <odxf>
      <numFmt numFmtId="0" formatCode="General"/>
    </odxf>
    <ndxf>
      <numFmt numFmtId="2" formatCode="0.00"/>
    </ndxf>
  </rcc>
  <rcc rId="8169" sId="1" odxf="1" dxf="1">
    <nc r="L118">
      <f>'январь 2014г. по 6-10'!L118+'январь 2014г. по 0,4'!L118</f>
    </nc>
    <odxf>
      <numFmt numFmtId="0" formatCode="General"/>
    </odxf>
    <ndxf>
      <numFmt numFmtId="2" formatCode="0.00"/>
    </ndxf>
  </rcc>
  <rcc rId="8170" sId="1" odxf="1" dxf="1">
    <nc r="M118">
      <f>'январь 2014г. по 6-10'!M118+'январь 2014г. по 0,4'!M118</f>
    </nc>
    <odxf>
      <numFmt numFmtId="0" formatCode="General"/>
    </odxf>
    <ndxf>
      <numFmt numFmtId="2" formatCode="0.00"/>
    </ndxf>
  </rcc>
  <rcc rId="8171" sId="1" odxf="1" dxf="1">
    <nc r="N118">
      <f>'январь 2014г. по 6-10'!N118+'январь 2014г. по 0,4'!N118</f>
    </nc>
    <odxf>
      <numFmt numFmtId="0" formatCode="General"/>
    </odxf>
    <ndxf>
      <numFmt numFmtId="2" formatCode="0.00"/>
    </ndxf>
  </rcc>
  <rcc rId="8172" sId="1" odxf="1" dxf="1">
    <nc r="O118">
      <f>'январь 2014г. по 6-10'!O118+'январь 2014г. по 0,4'!O118</f>
    </nc>
    <odxf>
      <numFmt numFmtId="0" formatCode="General"/>
    </odxf>
    <ndxf>
      <numFmt numFmtId="2" formatCode="0.00"/>
    </ndxf>
  </rcc>
  <rcc rId="8173" sId="1" odxf="1" dxf="1">
    <nc r="P118">
      <f>'январь 2014г. по 6-10'!P118+'январь 2014г. по 0,4'!P118</f>
    </nc>
    <odxf>
      <numFmt numFmtId="0" formatCode="General"/>
    </odxf>
    <ndxf>
      <numFmt numFmtId="2" formatCode="0.00"/>
    </ndxf>
  </rcc>
  <rcc rId="8174" sId="1" odxf="1" dxf="1">
    <nc r="Q118">
      <f>'январь 2014г. по 6-10'!Q118+'январь 2014г. по 0,4'!Q118</f>
    </nc>
    <odxf>
      <numFmt numFmtId="0" formatCode="General"/>
    </odxf>
    <ndxf>
      <numFmt numFmtId="2" formatCode="0.00"/>
    </ndxf>
  </rcc>
  <rcc rId="8175" sId="1" odxf="1" dxf="1">
    <nc r="L119">
      <f>'январь 2014г. по 6-10'!L119+'январь 2014г. по 0,4'!L119</f>
    </nc>
    <odxf>
      <numFmt numFmtId="0" formatCode="General"/>
    </odxf>
    <ndxf>
      <numFmt numFmtId="2" formatCode="0.00"/>
    </ndxf>
  </rcc>
  <rcc rId="8176" sId="1" odxf="1" dxf="1">
    <nc r="M119">
      <f>'январь 2014г. по 6-10'!M119+'январь 2014г. по 0,4'!M119</f>
    </nc>
    <odxf>
      <numFmt numFmtId="0" formatCode="General"/>
    </odxf>
    <ndxf>
      <numFmt numFmtId="2" formatCode="0.00"/>
    </ndxf>
  </rcc>
  <rcc rId="8177" sId="1" odxf="1" dxf="1">
    <nc r="N119">
      <f>'январь 2014г. по 6-10'!N119+'январь 2014г. по 0,4'!N119</f>
    </nc>
    <odxf>
      <numFmt numFmtId="0" formatCode="General"/>
    </odxf>
    <ndxf>
      <numFmt numFmtId="2" formatCode="0.00"/>
    </ndxf>
  </rcc>
  <rcc rId="8178" sId="1" odxf="1" dxf="1">
    <nc r="O119">
      <f>'январь 2014г. по 6-10'!O119+'январь 2014г. по 0,4'!O119</f>
    </nc>
    <odxf>
      <numFmt numFmtId="0" formatCode="General"/>
    </odxf>
    <ndxf>
      <numFmt numFmtId="2" formatCode="0.00"/>
    </ndxf>
  </rcc>
  <rcc rId="8179" sId="1" odxf="1" dxf="1">
    <nc r="P119">
      <f>'январь 2014г. по 6-10'!P119+'январь 2014г. по 0,4'!P119</f>
    </nc>
    <odxf>
      <numFmt numFmtId="0" formatCode="General"/>
    </odxf>
    <ndxf>
      <numFmt numFmtId="2" formatCode="0.00"/>
    </ndxf>
  </rcc>
  <rcc rId="8180" sId="1" odxf="1" dxf="1">
    <nc r="Q119">
      <f>'январь 2014г. по 6-10'!Q119+'январь 2014г. по 0,4'!Q119</f>
    </nc>
    <odxf>
      <numFmt numFmtId="0" formatCode="General"/>
    </odxf>
    <ndxf>
      <numFmt numFmtId="2" formatCode="0.00"/>
    </ndxf>
  </rcc>
  <rcc rId="8181" sId="1" odxf="1" dxf="1">
    <nc r="L120">
      <f>'январь 2014г. по 6-10'!L120+'январь 2014г. по 0,4'!L120</f>
    </nc>
    <odxf>
      <numFmt numFmtId="0" formatCode="General"/>
    </odxf>
    <ndxf>
      <numFmt numFmtId="2" formatCode="0.00"/>
    </ndxf>
  </rcc>
  <rcc rId="8182" sId="1" odxf="1" dxf="1">
    <nc r="M120">
      <f>'январь 2014г. по 6-10'!M120+'январь 2014г. по 0,4'!M120</f>
    </nc>
    <odxf>
      <numFmt numFmtId="0" formatCode="General"/>
    </odxf>
    <ndxf>
      <numFmt numFmtId="2" formatCode="0.00"/>
    </ndxf>
  </rcc>
  <rcc rId="8183" sId="1" odxf="1" dxf="1">
    <nc r="N120">
      <f>'январь 2014г. по 6-10'!N120+'январь 2014г. по 0,4'!N120</f>
    </nc>
    <odxf>
      <numFmt numFmtId="0" formatCode="General"/>
    </odxf>
    <ndxf>
      <numFmt numFmtId="2" formatCode="0.00"/>
    </ndxf>
  </rcc>
  <rcc rId="8184" sId="1" odxf="1" dxf="1">
    <nc r="O120">
      <f>'январь 2014г. по 6-10'!O120+'январь 2014г. по 0,4'!O120</f>
    </nc>
    <odxf>
      <numFmt numFmtId="0" formatCode="General"/>
    </odxf>
    <ndxf>
      <numFmt numFmtId="2" formatCode="0.00"/>
    </ndxf>
  </rcc>
  <rcc rId="8185" sId="1" odxf="1" dxf="1">
    <nc r="P120">
      <f>'январь 2014г. по 6-10'!P120+'январь 2014г. по 0,4'!P120</f>
    </nc>
    <odxf>
      <numFmt numFmtId="0" formatCode="General"/>
    </odxf>
    <ndxf>
      <numFmt numFmtId="2" formatCode="0.00"/>
    </ndxf>
  </rcc>
  <rcc rId="8186" sId="1" odxf="1" dxf="1">
    <nc r="Q120">
      <f>'январь 2014г. по 6-10'!Q120+'январь 2014г. по 0,4'!Q120</f>
    </nc>
    <odxf>
      <numFmt numFmtId="0" formatCode="General"/>
    </odxf>
    <ndxf>
      <numFmt numFmtId="2" formatCode="0.00"/>
    </ndxf>
  </rcc>
  <rcc rId="8187" sId="1" odxf="1" dxf="1">
    <nc r="L121">
      <f>'январь 2014г. по 6-10'!L121+'январь 2014г. по 0,4'!L121</f>
    </nc>
    <odxf>
      <numFmt numFmtId="0" formatCode="General"/>
    </odxf>
    <ndxf>
      <numFmt numFmtId="2" formatCode="0.00"/>
    </ndxf>
  </rcc>
  <rcc rId="8188" sId="1" odxf="1" dxf="1">
    <nc r="M121">
      <f>'январь 2014г. по 6-10'!M121+'январь 2014г. по 0,4'!M121</f>
    </nc>
    <odxf>
      <numFmt numFmtId="0" formatCode="General"/>
    </odxf>
    <ndxf>
      <numFmt numFmtId="2" formatCode="0.00"/>
    </ndxf>
  </rcc>
  <rcc rId="8189" sId="1" odxf="1" dxf="1">
    <nc r="N121">
      <f>'январь 2014г. по 6-10'!N121+'январь 2014г. по 0,4'!N121</f>
    </nc>
    <odxf>
      <numFmt numFmtId="0" formatCode="General"/>
    </odxf>
    <ndxf>
      <numFmt numFmtId="2" formatCode="0.00"/>
    </ndxf>
  </rcc>
  <rcc rId="8190" sId="1" odxf="1" dxf="1">
    <nc r="O121">
      <f>'январь 2014г. по 6-10'!O121+'январь 2014г. по 0,4'!O121</f>
    </nc>
    <odxf>
      <numFmt numFmtId="0" formatCode="General"/>
    </odxf>
    <ndxf>
      <numFmt numFmtId="2" formatCode="0.00"/>
    </ndxf>
  </rcc>
  <rcc rId="8191" sId="1" odxf="1" dxf="1">
    <nc r="P121">
      <f>'январь 2014г. по 6-10'!P121+'январь 2014г. по 0,4'!P121</f>
    </nc>
    <odxf>
      <numFmt numFmtId="0" formatCode="General"/>
    </odxf>
    <ndxf>
      <numFmt numFmtId="2" formatCode="0.00"/>
    </ndxf>
  </rcc>
  <rcc rId="8192" sId="1" odxf="1" dxf="1">
    <nc r="Q121">
      <f>'январь 2014г. по 6-10'!Q121+'январь 2014г. по 0,4'!Q121</f>
    </nc>
    <odxf>
      <numFmt numFmtId="0" formatCode="General"/>
    </odxf>
    <ndxf>
      <numFmt numFmtId="2" formatCode="0.00"/>
    </ndxf>
  </rcc>
  <rcc rId="8193" sId="1" odxf="1" dxf="1">
    <nc r="L122">
      <f>'январь 2014г. по 6-10'!L122+'январь 2014г. по 0,4'!L122</f>
    </nc>
    <odxf>
      <numFmt numFmtId="0" formatCode="General"/>
    </odxf>
    <ndxf>
      <numFmt numFmtId="2" formatCode="0.00"/>
    </ndxf>
  </rcc>
  <rcc rId="8194" sId="1" odxf="1" dxf="1">
    <nc r="M122">
      <f>'январь 2014г. по 6-10'!M122+'январь 2014г. по 0,4'!M122</f>
    </nc>
    <odxf>
      <numFmt numFmtId="0" formatCode="General"/>
    </odxf>
    <ndxf>
      <numFmt numFmtId="2" formatCode="0.00"/>
    </ndxf>
  </rcc>
  <rcc rId="8195" sId="1" odxf="1" dxf="1">
    <nc r="N122">
      <f>'январь 2014г. по 6-10'!N122+'январь 2014г. по 0,4'!N122</f>
    </nc>
    <odxf>
      <numFmt numFmtId="0" formatCode="General"/>
    </odxf>
    <ndxf>
      <numFmt numFmtId="2" formatCode="0.00"/>
    </ndxf>
  </rcc>
  <rcc rId="8196" sId="1" odxf="1" dxf="1">
    <nc r="O122">
      <f>'январь 2014г. по 6-10'!O122+'январь 2014г. по 0,4'!O122</f>
    </nc>
    <odxf>
      <numFmt numFmtId="0" formatCode="General"/>
    </odxf>
    <ndxf>
      <numFmt numFmtId="2" formatCode="0.00"/>
    </ndxf>
  </rcc>
  <rcc rId="8197" sId="1" odxf="1" dxf="1">
    <nc r="P122">
      <f>'январь 2014г. по 6-10'!P122+'январь 2014г. по 0,4'!P122</f>
    </nc>
    <odxf>
      <numFmt numFmtId="0" formatCode="General"/>
    </odxf>
    <ndxf>
      <numFmt numFmtId="2" formatCode="0.00"/>
    </ndxf>
  </rcc>
  <rcc rId="8198" sId="1" odxf="1" dxf="1">
    <nc r="Q122">
      <f>'январь 2014г. по 6-10'!Q122+'январь 2014г. по 0,4'!Q122</f>
    </nc>
    <odxf>
      <numFmt numFmtId="0" formatCode="General"/>
    </odxf>
    <ndxf>
      <numFmt numFmtId="2" formatCode="0.00"/>
    </ndxf>
  </rcc>
  <rcc rId="8199" sId="1" odxf="1" dxf="1">
    <nc r="L123">
      <f>'январь 2014г. по 6-10'!L123+'январь 2014г. по 0,4'!L123</f>
    </nc>
    <odxf>
      <numFmt numFmtId="0" formatCode="General"/>
    </odxf>
    <ndxf>
      <numFmt numFmtId="2" formatCode="0.00"/>
    </ndxf>
  </rcc>
  <rcc rId="8200" sId="1" odxf="1" dxf="1">
    <nc r="M123">
      <f>'январь 2014г. по 6-10'!M123+'январь 2014г. по 0,4'!M123</f>
    </nc>
    <odxf>
      <numFmt numFmtId="0" formatCode="General"/>
    </odxf>
    <ndxf>
      <numFmt numFmtId="2" formatCode="0.00"/>
    </ndxf>
  </rcc>
  <rcc rId="8201" sId="1" odxf="1" dxf="1">
    <nc r="N123">
      <f>'январь 2014г. по 6-10'!N123+'январь 2014г. по 0,4'!N123</f>
    </nc>
    <odxf>
      <numFmt numFmtId="0" formatCode="General"/>
    </odxf>
    <ndxf>
      <numFmt numFmtId="2" formatCode="0.00"/>
    </ndxf>
  </rcc>
  <rcc rId="8202" sId="1" odxf="1" dxf="1">
    <nc r="O123">
      <f>'январь 2014г. по 6-10'!O123+'январь 2014г. по 0,4'!O123</f>
    </nc>
    <odxf>
      <numFmt numFmtId="0" formatCode="General"/>
    </odxf>
    <ndxf>
      <numFmt numFmtId="2" formatCode="0.00"/>
    </ndxf>
  </rcc>
  <rcc rId="8203" sId="1" odxf="1" dxf="1">
    <nc r="P123">
      <f>'январь 2014г. по 6-10'!P123+'январь 2014г. по 0,4'!P123</f>
    </nc>
    <odxf>
      <numFmt numFmtId="0" formatCode="General"/>
    </odxf>
    <ndxf>
      <numFmt numFmtId="2" formatCode="0.00"/>
    </ndxf>
  </rcc>
  <rcc rId="8204" sId="1" odxf="1" dxf="1">
    <nc r="Q123">
      <f>'январь 2014г. по 6-10'!Q123+'январь 2014г. по 0,4'!Q123</f>
    </nc>
    <odxf>
      <numFmt numFmtId="0" formatCode="General"/>
    </odxf>
    <ndxf>
      <numFmt numFmtId="2" formatCode="0.00"/>
    </ndxf>
  </rcc>
  <rcc rId="8205" sId="1" odxf="1" dxf="1">
    <nc r="L124">
      <f>'январь 2014г. по 6-10'!L124+'январь 2014г. по 0,4'!L124</f>
    </nc>
    <odxf>
      <numFmt numFmtId="0" formatCode="General"/>
    </odxf>
    <ndxf>
      <numFmt numFmtId="2" formatCode="0.00"/>
    </ndxf>
  </rcc>
  <rcc rId="8206" sId="1" odxf="1" dxf="1">
    <nc r="M124">
      <f>'январь 2014г. по 6-10'!M124+'январь 2014г. по 0,4'!M124</f>
    </nc>
    <odxf>
      <numFmt numFmtId="0" formatCode="General"/>
    </odxf>
    <ndxf>
      <numFmt numFmtId="2" formatCode="0.00"/>
    </ndxf>
  </rcc>
  <rcc rId="8207" sId="1" odxf="1" dxf="1">
    <nc r="N124">
      <f>'январь 2014г. по 6-10'!N124+'январь 2014г. по 0,4'!N124</f>
    </nc>
    <odxf>
      <numFmt numFmtId="0" formatCode="General"/>
    </odxf>
    <ndxf>
      <numFmt numFmtId="2" formatCode="0.00"/>
    </ndxf>
  </rcc>
  <rcc rId="8208" sId="1" odxf="1" dxf="1">
    <nc r="O124">
      <f>'январь 2014г. по 6-10'!O124+'январь 2014г. по 0,4'!O124</f>
    </nc>
    <odxf>
      <numFmt numFmtId="0" formatCode="General"/>
    </odxf>
    <ndxf>
      <numFmt numFmtId="2" formatCode="0.00"/>
    </ndxf>
  </rcc>
  <rcc rId="8209" sId="1" odxf="1" dxf="1">
    <nc r="P124">
      <f>'январь 2014г. по 6-10'!P124+'январь 2014г. по 0,4'!P124</f>
    </nc>
    <odxf>
      <numFmt numFmtId="0" formatCode="General"/>
    </odxf>
    <ndxf>
      <numFmt numFmtId="2" formatCode="0.00"/>
    </ndxf>
  </rcc>
  <rcc rId="8210" sId="1" odxf="1" dxf="1">
    <nc r="Q124">
      <f>'январь 2014г. по 6-10'!Q124+'январь 2014г. по 0,4'!Q124</f>
    </nc>
    <odxf>
      <numFmt numFmtId="0" formatCode="General"/>
    </odxf>
    <ndxf>
      <numFmt numFmtId="2" formatCode="0.00"/>
    </ndxf>
  </rcc>
  <rcc rId="8211" sId="1" odxf="1" dxf="1">
    <nc r="L125">
      <f>'январь 2014г. по 6-10'!L125+'январь 2014г. по 0,4'!L125</f>
    </nc>
    <odxf>
      <numFmt numFmtId="0" formatCode="General"/>
    </odxf>
    <ndxf>
      <numFmt numFmtId="2" formatCode="0.00"/>
    </ndxf>
  </rcc>
  <rcc rId="8212" sId="1" odxf="1" dxf="1">
    <nc r="M125">
      <f>'январь 2014г. по 6-10'!M125+'январь 2014г. по 0,4'!M125</f>
    </nc>
    <odxf>
      <numFmt numFmtId="0" formatCode="General"/>
    </odxf>
    <ndxf>
      <numFmt numFmtId="2" formatCode="0.00"/>
    </ndxf>
  </rcc>
  <rcc rId="8213" sId="1" odxf="1" dxf="1">
    <nc r="N125">
      <f>'январь 2014г. по 6-10'!N125+'январь 2014г. по 0,4'!N125</f>
    </nc>
    <odxf>
      <numFmt numFmtId="0" formatCode="General"/>
    </odxf>
    <ndxf>
      <numFmt numFmtId="2" formatCode="0.00"/>
    </ndxf>
  </rcc>
  <rcc rId="8214" sId="1" odxf="1" dxf="1">
    <nc r="O125">
      <f>'январь 2014г. по 6-10'!O125+'январь 2014г. по 0,4'!O125</f>
    </nc>
    <odxf>
      <numFmt numFmtId="0" formatCode="General"/>
    </odxf>
    <ndxf>
      <numFmt numFmtId="2" formatCode="0.00"/>
    </ndxf>
  </rcc>
  <rcc rId="8215" sId="1" odxf="1" dxf="1">
    <nc r="P125">
      <f>'январь 2014г. по 6-10'!P125+'январь 2014г. по 0,4'!P125</f>
    </nc>
    <odxf>
      <numFmt numFmtId="0" formatCode="General"/>
    </odxf>
    <ndxf>
      <numFmt numFmtId="2" formatCode="0.00"/>
    </ndxf>
  </rcc>
  <rcc rId="8216" sId="1" odxf="1" dxf="1">
    <nc r="Q125">
      <f>'январь 2014г. по 6-10'!Q125+'январь 2014г. по 0,4'!Q125</f>
    </nc>
    <odxf>
      <numFmt numFmtId="0" formatCode="General"/>
    </odxf>
    <ndxf>
      <numFmt numFmtId="2" formatCode="0.00"/>
    </ndxf>
  </rcc>
  <rcc rId="8217" sId="1" odxf="1" dxf="1">
    <nc r="L126">
      <f>'январь 2014г. по 6-10'!L126+'январь 2014г. по 0,4'!L126</f>
    </nc>
    <odxf>
      <numFmt numFmtId="0" formatCode="General"/>
    </odxf>
    <ndxf>
      <numFmt numFmtId="2" formatCode="0.00"/>
    </ndxf>
  </rcc>
  <rcc rId="8218" sId="1" odxf="1" dxf="1">
    <nc r="M126">
      <f>'январь 2014г. по 6-10'!M126+'январь 2014г. по 0,4'!M126</f>
    </nc>
    <odxf>
      <numFmt numFmtId="0" formatCode="General"/>
    </odxf>
    <ndxf>
      <numFmt numFmtId="2" formatCode="0.00"/>
    </ndxf>
  </rcc>
  <rcc rId="8219" sId="1" odxf="1" dxf="1">
    <nc r="N126">
      <f>'январь 2014г. по 6-10'!N126+'январь 2014г. по 0,4'!N126</f>
    </nc>
    <odxf>
      <numFmt numFmtId="0" formatCode="General"/>
    </odxf>
    <ndxf>
      <numFmt numFmtId="2" formatCode="0.00"/>
    </ndxf>
  </rcc>
  <rcc rId="8220" sId="1" odxf="1" dxf="1">
    <nc r="O126">
      <f>'январь 2014г. по 6-10'!O126+'январь 2014г. по 0,4'!O126</f>
    </nc>
    <odxf>
      <numFmt numFmtId="0" formatCode="General"/>
    </odxf>
    <ndxf>
      <numFmt numFmtId="2" formatCode="0.00"/>
    </ndxf>
  </rcc>
  <rcc rId="8221" sId="1" odxf="1" dxf="1">
    <nc r="P126">
      <f>'январь 2014г. по 6-10'!P126+'январь 2014г. по 0,4'!P126</f>
    </nc>
    <odxf>
      <numFmt numFmtId="0" formatCode="General"/>
    </odxf>
    <ndxf>
      <numFmt numFmtId="2" formatCode="0.00"/>
    </ndxf>
  </rcc>
  <rcc rId="8222" sId="1" odxf="1" dxf="1">
    <nc r="Q126">
      <f>'январь 2014г. по 6-10'!Q126+'январь 2014г. по 0,4'!Q126</f>
    </nc>
    <odxf>
      <numFmt numFmtId="0" formatCode="General"/>
    </odxf>
    <ndxf>
      <numFmt numFmtId="2" formatCode="0.00"/>
    </ndxf>
  </rcc>
  <rcc rId="8223" sId="1" odxf="1" dxf="1">
    <nc r="L127">
      <f>'январь 2014г. по 6-10'!L127+'январь 2014г. по 0,4'!L127</f>
    </nc>
    <odxf>
      <numFmt numFmtId="0" formatCode="General"/>
    </odxf>
    <ndxf>
      <numFmt numFmtId="2" formatCode="0.00"/>
    </ndxf>
  </rcc>
  <rcc rId="8224" sId="1" odxf="1" dxf="1">
    <nc r="M127">
      <f>'январь 2014г. по 6-10'!M127+'январь 2014г. по 0,4'!M127</f>
    </nc>
    <odxf>
      <numFmt numFmtId="0" formatCode="General"/>
    </odxf>
    <ndxf>
      <numFmt numFmtId="2" formatCode="0.00"/>
    </ndxf>
  </rcc>
  <rcc rId="8225" sId="1" odxf="1" dxf="1">
    <nc r="N127">
      <f>'январь 2014г. по 6-10'!N127+'январь 2014г. по 0,4'!N127</f>
    </nc>
    <odxf>
      <numFmt numFmtId="0" formatCode="General"/>
    </odxf>
    <ndxf>
      <numFmt numFmtId="2" formatCode="0.00"/>
    </ndxf>
  </rcc>
  <rcc rId="8226" sId="1" odxf="1" dxf="1">
    <nc r="O127">
      <f>'январь 2014г. по 6-10'!O127+'январь 2014г. по 0,4'!O127</f>
    </nc>
    <odxf>
      <numFmt numFmtId="0" formatCode="General"/>
    </odxf>
    <ndxf>
      <numFmt numFmtId="2" formatCode="0.00"/>
    </ndxf>
  </rcc>
  <rcc rId="8227" sId="1" odxf="1" dxf="1">
    <nc r="P127">
      <f>'январь 2014г. по 6-10'!P127+'январь 2014г. по 0,4'!P127</f>
    </nc>
    <odxf>
      <numFmt numFmtId="0" formatCode="General"/>
    </odxf>
    <ndxf>
      <numFmt numFmtId="2" formatCode="0.00"/>
    </ndxf>
  </rcc>
  <rcc rId="8228" sId="1" odxf="1" dxf="1">
    <nc r="Q127">
      <f>'январь 2014г. по 6-10'!Q127+'январь 2014г. по 0,4'!Q127</f>
    </nc>
    <odxf>
      <numFmt numFmtId="0" formatCode="General"/>
    </odxf>
    <ndxf>
      <numFmt numFmtId="2" formatCode="0.00"/>
    </ndxf>
  </rcc>
  <rcc rId="8229" sId="1" odxf="1" dxf="1">
    <nc r="L128">
      <f>'январь 2014г. по 6-10'!L128+'январь 2014г. по 0,4'!L128</f>
    </nc>
    <odxf>
      <numFmt numFmtId="0" formatCode="General"/>
    </odxf>
    <ndxf>
      <numFmt numFmtId="2" formatCode="0.00"/>
    </ndxf>
  </rcc>
  <rcc rId="8230" sId="1" odxf="1" dxf="1">
    <nc r="M128">
      <f>'январь 2014г. по 6-10'!M128+'январь 2014г. по 0,4'!M128</f>
    </nc>
    <odxf>
      <numFmt numFmtId="0" formatCode="General"/>
    </odxf>
    <ndxf>
      <numFmt numFmtId="2" formatCode="0.00"/>
    </ndxf>
  </rcc>
  <rcc rId="8231" sId="1" odxf="1" dxf="1">
    <nc r="N128">
      <f>'январь 2014г. по 6-10'!N128+'январь 2014г. по 0,4'!N128</f>
    </nc>
    <odxf>
      <numFmt numFmtId="0" formatCode="General"/>
    </odxf>
    <ndxf>
      <numFmt numFmtId="2" formatCode="0.00"/>
    </ndxf>
  </rcc>
  <rcc rId="8232" sId="1" odxf="1" dxf="1">
    <nc r="O128">
      <f>'январь 2014г. по 6-10'!O128+'январь 2014г. по 0,4'!O128</f>
    </nc>
    <odxf>
      <numFmt numFmtId="0" formatCode="General"/>
    </odxf>
    <ndxf>
      <numFmt numFmtId="2" formatCode="0.00"/>
    </ndxf>
  </rcc>
  <rcc rId="8233" sId="1" odxf="1" dxf="1">
    <nc r="P128">
      <f>'январь 2014г. по 6-10'!P128+'январь 2014г. по 0,4'!P128</f>
    </nc>
    <odxf>
      <numFmt numFmtId="0" formatCode="General"/>
    </odxf>
    <ndxf>
      <numFmt numFmtId="2" formatCode="0.00"/>
    </ndxf>
  </rcc>
  <rcc rId="8234" sId="1" odxf="1" dxf="1">
    <nc r="Q128">
      <f>'январь 2014г. по 6-10'!Q128+'январь 2014г. по 0,4'!Q128</f>
    </nc>
    <odxf>
      <numFmt numFmtId="0" formatCode="General"/>
    </odxf>
    <ndxf>
      <numFmt numFmtId="2" formatCode="0.00"/>
    </ndxf>
  </rcc>
  <rcc rId="8235" sId="1" odxf="1" dxf="1">
    <nc r="L129">
      <f>'январь 2014г. по 6-10'!L129+'январь 2014г. по 0,4'!L129</f>
    </nc>
    <odxf>
      <numFmt numFmtId="0" formatCode="General"/>
    </odxf>
    <ndxf>
      <numFmt numFmtId="2" formatCode="0.00"/>
    </ndxf>
  </rcc>
  <rcc rId="8236" sId="1" odxf="1" dxf="1">
    <nc r="M129">
      <f>'январь 2014г. по 6-10'!M129+'январь 2014г. по 0,4'!M129</f>
    </nc>
    <odxf>
      <numFmt numFmtId="0" formatCode="General"/>
    </odxf>
    <ndxf>
      <numFmt numFmtId="2" formatCode="0.00"/>
    </ndxf>
  </rcc>
  <rcc rId="8237" sId="1" odxf="1" dxf="1">
    <nc r="N129">
      <f>'январь 2014г. по 6-10'!N129+'январь 2014г. по 0,4'!N129</f>
    </nc>
    <odxf>
      <numFmt numFmtId="0" formatCode="General"/>
    </odxf>
    <ndxf>
      <numFmt numFmtId="2" formatCode="0.00"/>
    </ndxf>
  </rcc>
  <rcc rId="8238" sId="1" odxf="1" dxf="1">
    <nc r="O129">
      <f>'январь 2014г. по 6-10'!O129+'январь 2014г. по 0,4'!O129</f>
    </nc>
    <odxf>
      <numFmt numFmtId="0" formatCode="General"/>
    </odxf>
    <ndxf>
      <numFmt numFmtId="2" formatCode="0.00"/>
    </ndxf>
  </rcc>
  <rcc rId="8239" sId="1" odxf="1" dxf="1">
    <nc r="P129">
      <f>'январь 2014г. по 6-10'!P129+'январь 2014г. по 0,4'!P129</f>
    </nc>
    <odxf>
      <numFmt numFmtId="0" formatCode="General"/>
    </odxf>
    <ndxf>
      <numFmt numFmtId="2" formatCode="0.00"/>
    </ndxf>
  </rcc>
  <rcc rId="8240" sId="1" odxf="1" dxf="1">
    <nc r="Q129">
      <f>'январь 2014г. по 6-10'!Q129+'январь 2014г. по 0,4'!Q129</f>
    </nc>
    <odxf>
      <numFmt numFmtId="0" formatCode="General"/>
    </odxf>
    <ndxf>
      <numFmt numFmtId="2" formatCode="0.00"/>
    </ndxf>
  </rcc>
  <rcc rId="8241" sId="1" odxf="1" dxf="1">
    <nc r="L130">
      <f>'январь 2014г. по 6-10'!L130+'январь 2014г. по 0,4'!L130</f>
    </nc>
    <odxf>
      <numFmt numFmtId="0" formatCode="General"/>
    </odxf>
    <ndxf>
      <numFmt numFmtId="2" formatCode="0.00"/>
    </ndxf>
  </rcc>
  <rcc rId="8242" sId="1" odxf="1" dxf="1">
    <nc r="M130">
      <f>'январь 2014г. по 6-10'!M130+'январь 2014г. по 0,4'!M130</f>
    </nc>
    <odxf>
      <numFmt numFmtId="0" formatCode="General"/>
    </odxf>
    <ndxf>
      <numFmt numFmtId="2" formatCode="0.00"/>
    </ndxf>
  </rcc>
  <rcc rId="8243" sId="1" odxf="1" dxf="1">
    <nc r="N130">
      <f>'январь 2014г. по 6-10'!N130+'январь 2014г. по 0,4'!N130</f>
    </nc>
    <odxf>
      <numFmt numFmtId="0" formatCode="General"/>
    </odxf>
    <ndxf>
      <numFmt numFmtId="2" formatCode="0.00"/>
    </ndxf>
  </rcc>
  <rcc rId="8244" sId="1" odxf="1" dxf="1">
    <nc r="O130">
      <f>'январь 2014г. по 6-10'!O130+'январь 2014г. по 0,4'!O130</f>
    </nc>
    <odxf>
      <numFmt numFmtId="0" formatCode="General"/>
    </odxf>
    <ndxf>
      <numFmt numFmtId="2" formatCode="0.00"/>
    </ndxf>
  </rcc>
  <rcc rId="8245" sId="1" odxf="1" dxf="1">
    <nc r="P130">
      <f>'январь 2014г. по 6-10'!P130+'январь 2014г. по 0,4'!P130</f>
    </nc>
    <odxf>
      <numFmt numFmtId="0" formatCode="General"/>
    </odxf>
    <ndxf>
      <numFmt numFmtId="2" formatCode="0.00"/>
    </ndxf>
  </rcc>
  <rcc rId="8246" sId="1" odxf="1" dxf="1">
    <nc r="Q130">
      <f>'январь 2014г. по 6-10'!Q130+'январь 2014г. по 0,4'!Q130</f>
    </nc>
    <odxf>
      <numFmt numFmtId="0" formatCode="General"/>
    </odxf>
    <ndxf>
      <numFmt numFmtId="2" formatCode="0.00"/>
    </ndxf>
  </rcc>
  <rcc rId="8247" sId="1" odxf="1" dxf="1">
    <nc r="L131">
      <f>'январь 2014г. по 6-10'!L131+'январь 2014г. по 0,4'!L131</f>
    </nc>
    <odxf>
      <numFmt numFmtId="0" formatCode="General"/>
    </odxf>
    <ndxf>
      <numFmt numFmtId="2" formatCode="0.00"/>
    </ndxf>
  </rcc>
  <rcc rId="8248" sId="1" odxf="1" dxf="1">
    <nc r="M131">
      <f>'январь 2014г. по 6-10'!M131+'январь 2014г. по 0,4'!M131</f>
    </nc>
    <odxf>
      <numFmt numFmtId="0" formatCode="General"/>
    </odxf>
    <ndxf>
      <numFmt numFmtId="2" formatCode="0.00"/>
    </ndxf>
  </rcc>
  <rcc rId="8249" sId="1" odxf="1" dxf="1">
    <nc r="N131">
      <f>'январь 2014г. по 6-10'!N131+'январь 2014г. по 0,4'!N131</f>
    </nc>
    <odxf>
      <numFmt numFmtId="0" formatCode="General"/>
    </odxf>
    <ndxf>
      <numFmt numFmtId="2" formatCode="0.00"/>
    </ndxf>
  </rcc>
  <rcc rId="8250" sId="1" odxf="1" dxf="1">
    <nc r="O131">
      <f>'январь 2014г. по 6-10'!O131+'январь 2014г. по 0,4'!O131</f>
    </nc>
    <odxf>
      <numFmt numFmtId="0" formatCode="General"/>
    </odxf>
    <ndxf>
      <numFmt numFmtId="2" formatCode="0.00"/>
    </ndxf>
  </rcc>
  <rcc rId="8251" sId="1" odxf="1" dxf="1">
    <nc r="P131">
      <f>'январь 2014г. по 6-10'!P131+'январь 2014г. по 0,4'!P131</f>
    </nc>
    <odxf>
      <numFmt numFmtId="0" formatCode="General"/>
    </odxf>
    <ndxf>
      <numFmt numFmtId="2" formatCode="0.00"/>
    </ndxf>
  </rcc>
  <rcc rId="8252" sId="1" odxf="1" dxf="1">
    <nc r="Q131">
      <f>'январь 2014г. по 6-10'!Q131+'январь 2014г. по 0,4'!Q131</f>
    </nc>
    <odxf>
      <numFmt numFmtId="0" formatCode="General"/>
    </odxf>
    <ndxf>
      <numFmt numFmtId="2" formatCode="0.00"/>
    </ndxf>
  </rcc>
  <rcc rId="8253" sId="1" odxf="1" dxf="1">
    <nc r="L132">
      <f>'январь 2014г. по 6-10'!L132+'январь 2014г. по 0,4'!L132</f>
    </nc>
    <odxf>
      <numFmt numFmtId="0" formatCode="General"/>
    </odxf>
    <ndxf>
      <numFmt numFmtId="2" formatCode="0.00"/>
    </ndxf>
  </rcc>
  <rcc rId="8254" sId="1" odxf="1" dxf="1">
    <nc r="M132">
      <f>'январь 2014г. по 6-10'!M132+'январь 2014г. по 0,4'!M132</f>
    </nc>
    <odxf>
      <numFmt numFmtId="0" formatCode="General"/>
    </odxf>
    <ndxf>
      <numFmt numFmtId="2" formatCode="0.00"/>
    </ndxf>
  </rcc>
  <rcc rId="8255" sId="1" odxf="1" dxf="1">
    <nc r="N132">
      <f>'январь 2014г. по 6-10'!N132+'январь 2014г. по 0,4'!N132</f>
    </nc>
    <odxf>
      <numFmt numFmtId="0" formatCode="General"/>
    </odxf>
    <ndxf>
      <numFmt numFmtId="2" formatCode="0.00"/>
    </ndxf>
  </rcc>
  <rcc rId="8256" sId="1" odxf="1" dxf="1">
    <nc r="O132">
      <f>'январь 2014г. по 6-10'!O132+'январь 2014г. по 0,4'!O132</f>
    </nc>
    <odxf>
      <numFmt numFmtId="0" formatCode="General"/>
    </odxf>
    <ndxf>
      <numFmt numFmtId="2" formatCode="0.00"/>
    </ndxf>
  </rcc>
  <rcc rId="8257" sId="1" odxf="1" dxf="1">
    <nc r="P132">
      <f>'январь 2014г. по 6-10'!P132+'январь 2014г. по 0,4'!P132</f>
    </nc>
    <odxf>
      <numFmt numFmtId="0" formatCode="General"/>
    </odxf>
    <ndxf>
      <numFmt numFmtId="2" formatCode="0.00"/>
    </ndxf>
  </rcc>
  <rcc rId="8258" sId="1" odxf="1" dxf="1">
    <nc r="Q132">
      <f>'январь 2014г. по 6-10'!Q132+'январь 2014г. по 0,4'!Q132</f>
    </nc>
    <odxf>
      <numFmt numFmtId="0" formatCode="General"/>
    </odxf>
    <ndxf>
      <numFmt numFmtId="2" formatCode="0.00"/>
    </ndxf>
  </rcc>
  <rcc rId="8259" sId="1" odxf="1" dxf="1">
    <nc r="L133">
      <f>'январь 2014г. по 6-10'!L133+'январь 2014г. по 0,4'!L133</f>
    </nc>
    <odxf>
      <numFmt numFmtId="0" formatCode="General"/>
    </odxf>
    <ndxf>
      <numFmt numFmtId="2" formatCode="0.00"/>
    </ndxf>
  </rcc>
  <rcc rId="8260" sId="1" odxf="1" dxf="1">
    <nc r="M133">
      <f>'январь 2014г. по 6-10'!M133+'январь 2014г. по 0,4'!M133</f>
    </nc>
    <odxf>
      <numFmt numFmtId="0" formatCode="General"/>
    </odxf>
    <ndxf>
      <numFmt numFmtId="2" formatCode="0.00"/>
    </ndxf>
  </rcc>
  <rcc rId="8261" sId="1" odxf="1" dxf="1">
    <nc r="N133">
      <f>'январь 2014г. по 6-10'!N133+'январь 2014г. по 0,4'!N133</f>
    </nc>
    <odxf>
      <numFmt numFmtId="0" formatCode="General"/>
    </odxf>
    <ndxf>
      <numFmt numFmtId="2" formatCode="0.00"/>
    </ndxf>
  </rcc>
  <rcc rId="8262" sId="1" odxf="1" dxf="1">
    <nc r="O133">
      <f>'январь 2014г. по 6-10'!O133+'январь 2014г. по 0,4'!O133</f>
    </nc>
    <odxf>
      <numFmt numFmtId="0" formatCode="General"/>
    </odxf>
    <ndxf>
      <numFmt numFmtId="2" formatCode="0.00"/>
    </ndxf>
  </rcc>
  <rcc rId="8263" sId="1" odxf="1" dxf="1">
    <nc r="P133">
      <f>'январь 2014г. по 6-10'!P133+'январь 2014г. по 0,4'!P133</f>
    </nc>
    <odxf>
      <numFmt numFmtId="0" formatCode="General"/>
    </odxf>
    <ndxf>
      <numFmt numFmtId="2" formatCode="0.00"/>
    </ndxf>
  </rcc>
  <rcc rId="8264" sId="1" odxf="1" dxf="1">
    <nc r="Q133">
      <f>'январь 2014г. по 6-10'!Q133+'январь 2014г. по 0,4'!Q133</f>
    </nc>
    <odxf>
      <numFmt numFmtId="0" formatCode="General"/>
    </odxf>
    <ndxf>
      <numFmt numFmtId="2" formatCode="0.00"/>
    </ndxf>
  </rcc>
  <rcc rId="8265" sId="1" odxf="1" dxf="1">
    <nc r="L134">
      <f>'январь 2014г. по 6-10'!L134+'январь 2014г. по 0,4'!L134</f>
    </nc>
    <odxf>
      <numFmt numFmtId="0" formatCode="General"/>
    </odxf>
    <ndxf>
      <numFmt numFmtId="2" formatCode="0.00"/>
    </ndxf>
  </rcc>
  <rcc rId="8266" sId="1" odxf="1" dxf="1">
    <nc r="M134">
      <f>'январь 2014г. по 6-10'!M134+'январь 2014г. по 0,4'!M134</f>
    </nc>
    <odxf>
      <numFmt numFmtId="0" formatCode="General"/>
    </odxf>
    <ndxf>
      <numFmt numFmtId="2" formatCode="0.00"/>
    </ndxf>
  </rcc>
  <rcc rId="8267" sId="1" odxf="1" dxf="1">
    <nc r="N134">
      <f>'январь 2014г. по 6-10'!N134+'январь 2014г. по 0,4'!N134</f>
    </nc>
    <odxf>
      <numFmt numFmtId="0" formatCode="General"/>
    </odxf>
    <ndxf>
      <numFmt numFmtId="2" formatCode="0.00"/>
    </ndxf>
  </rcc>
  <rcc rId="8268" sId="1" odxf="1" dxf="1">
    <nc r="O134">
      <f>'январь 2014г. по 6-10'!O134+'январь 2014г. по 0,4'!O134</f>
    </nc>
    <odxf>
      <numFmt numFmtId="0" formatCode="General"/>
    </odxf>
    <ndxf>
      <numFmt numFmtId="2" formatCode="0.00"/>
    </ndxf>
  </rcc>
  <rcc rId="8269" sId="1" odxf="1" dxf="1">
    <nc r="P134">
      <f>'январь 2014г. по 6-10'!P134+'январь 2014г. по 0,4'!P134</f>
    </nc>
    <odxf>
      <numFmt numFmtId="0" formatCode="General"/>
    </odxf>
    <ndxf>
      <numFmt numFmtId="2" formatCode="0.00"/>
    </ndxf>
  </rcc>
  <rcc rId="8270" sId="1" odxf="1" dxf="1">
    <nc r="Q134">
      <f>'январь 2014г. по 6-10'!Q134+'январь 2014г. по 0,4'!Q134</f>
    </nc>
    <odxf>
      <numFmt numFmtId="0" formatCode="General"/>
    </odxf>
    <ndxf>
      <numFmt numFmtId="2" formatCode="0.00"/>
    </ndxf>
  </rcc>
  <rcc rId="8271" sId="1" odxf="1" dxf="1">
    <nc r="L135">
      <f>'январь 2014г. по 6-10'!L135+'январь 2014г. по 0,4'!L135</f>
    </nc>
    <odxf>
      <numFmt numFmtId="0" formatCode="General"/>
    </odxf>
    <ndxf>
      <numFmt numFmtId="2" formatCode="0.00"/>
    </ndxf>
  </rcc>
  <rcc rId="8272" sId="1" odxf="1" dxf="1">
    <nc r="M135">
      <f>'январь 2014г. по 6-10'!M135+'январь 2014г. по 0,4'!M135</f>
    </nc>
    <odxf>
      <numFmt numFmtId="0" formatCode="General"/>
    </odxf>
    <ndxf>
      <numFmt numFmtId="2" formatCode="0.00"/>
    </ndxf>
  </rcc>
  <rcc rId="8273" sId="1" odxf="1" dxf="1">
    <nc r="N135">
      <f>'январь 2014г. по 6-10'!N135+'январь 2014г. по 0,4'!N135</f>
    </nc>
    <odxf>
      <numFmt numFmtId="0" formatCode="General"/>
    </odxf>
    <ndxf>
      <numFmt numFmtId="2" formatCode="0.00"/>
    </ndxf>
  </rcc>
  <rcc rId="8274" sId="1" odxf="1" dxf="1">
    <nc r="O135">
      <f>'январь 2014г. по 6-10'!O135+'январь 2014г. по 0,4'!O135</f>
    </nc>
    <odxf>
      <numFmt numFmtId="0" formatCode="General"/>
    </odxf>
    <ndxf>
      <numFmt numFmtId="2" formatCode="0.00"/>
    </ndxf>
  </rcc>
  <rcc rId="8275" sId="1" odxf="1" dxf="1">
    <nc r="P135">
      <f>'январь 2014г. по 6-10'!P135+'январь 2014г. по 0,4'!P135</f>
    </nc>
    <odxf>
      <numFmt numFmtId="0" formatCode="General"/>
    </odxf>
    <ndxf>
      <numFmt numFmtId="2" formatCode="0.00"/>
    </ndxf>
  </rcc>
  <rcc rId="8276" sId="1" odxf="1" dxf="1">
    <nc r="Q135">
      <f>'январь 2014г. по 6-10'!Q135+'январь 2014г. по 0,4'!Q135</f>
    </nc>
    <odxf>
      <numFmt numFmtId="0" formatCode="General"/>
    </odxf>
    <ndxf>
      <numFmt numFmtId="2" formatCode="0.00"/>
    </ndxf>
  </rcc>
  <rcc rId="8277" sId="1" odxf="1" dxf="1" numFmtId="4">
    <oc r="L136">
      <v>0</v>
    </oc>
    <nc r="L136">
      <f>'январь 2014г. по 6-10'!L136+'январь 2014г. по 0,4'!L136</f>
    </nc>
    <odxf>
      <numFmt numFmtId="0" formatCode="General"/>
    </odxf>
    <ndxf>
      <numFmt numFmtId="2" formatCode="0.00"/>
    </ndxf>
  </rcc>
  <rcc rId="8278" sId="1" odxf="1" dxf="1" numFmtId="4">
    <oc r="M136">
      <v>0</v>
    </oc>
    <nc r="M136">
      <f>'январь 2014г. по 6-10'!M136+'январь 2014г. по 0,4'!M136</f>
    </nc>
    <odxf>
      <numFmt numFmtId="0" formatCode="General"/>
    </odxf>
    <ndxf>
      <numFmt numFmtId="2" formatCode="0.00"/>
    </ndxf>
  </rcc>
  <rcc rId="8279" sId="1" odxf="1" dxf="1" numFmtId="4">
    <oc r="N136">
      <v>0</v>
    </oc>
    <nc r="N136">
      <f>'январь 2014г. по 6-10'!N136+'январь 2014г. по 0,4'!N136</f>
    </nc>
    <odxf>
      <numFmt numFmtId="0" formatCode="General"/>
    </odxf>
    <ndxf>
      <numFmt numFmtId="2" formatCode="0.00"/>
    </ndxf>
  </rcc>
  <rcc rId="8280" sId="1" odxf="1" dxf="1" numFmtId="4">
    <oc r="O136">
      <v>0</v>
    </oc>
    <nc r="O136">
      <f>'январь 2014г. по 6-10'!O136+'январь 2014г. по 0,4'!O136</f>
    </nc>
    <odxf>
      <numFmt numFmtId="0" formatCode="General"/>
    </odxf>
    <ndxf>
      <numFmt numFmtId="2" formatCode="0.00"/>
    </ndxf>
  </rcc>
  <rcc rId="8281" sId="1" odxf="1" dxf="1" numFmtId="4">
    <oc r="P136">
      <v>0</v>
    </oc>
    <nc r="P136">
      <f>'январь 2014г. по 6-10'!P136+'январь 2014г. по 0,4'!P136</f>
    </nc>
    <odxf>
      <numFmt numFmtId="0" formatCode="General"/>
    </odxf>
    <ndxf>
      <numFmt numFmtId="2" formatCode="0.00"/>
    </ndxf>
  </rcc>
  <rcc rId="8282" sId="1" odxf="1" dxf="1" numFmtId="4">
    <oc r="Q136">
      <v>0</v>
    </oc>
    <nc r="Q136">
      <f>'январь 2014г. по 6-10'!Q136+'январь 2014г. по 0,4'!Q136</f>
    </nc>
    <odxf>
      <numFmt numFmtId="0" formatCode="General"/>
    </odxf>
    <ndxf>
      <numFmt numFmtId="2" formatCode="0.00"/>
    </ndxf>
  </rcc>
  <rcc rId="8283" sId="1" odxf="1" dxf="1" numFmtId="4">
    <oc r="L137">
      <v>0</v>
    </oc>
    <nc r="L137">
      <f>'январь 2014г. по 6-10'!L137+'январь 2014г. по 0,4'!L137</f>
    </nc>
    <odxf>
      <numFmt numFmtId="0" formatCode="General"/>
    </odxf>
    <ndxf>
      <numFmt numFmtId="2" formatCode="0.00"/>
    </ndxf>
  </rcc>
  <rcc rId="8284" sId="1" odxf="1" dxf="1" numFmtId="4">
    <oc r="M137">
      <v>0</v>
    </oc>
    <nc r="M137">
      <f>'январь 2014г. по 6-10'!M137+'январь 2014г. по 0,4'!M137</f>
    </nc>
    <odxf>
      <numFmt numFmtId="0" formatCode="General"/>
    </odxf>
    <ndxf>
      <numFmt numFmtId="2" formatCode="0.00"/>
    </ndxf>
  </rcc>
  <rcc rId="8285" sId="1" odxf="1" dxf="1" numFmtId="4">
    <oc r="N137">
      <v>0</v>
    </oc>
    <nc r="N137">
      <f>'январь 2014г. по 6-10'!N137+'январь 2014г. по 0,4'!N137</f>
    </nc>
    <odxf>
      <numFmt numFmtId="0" formatCode="General"/>
    </odxf>
    <ndxf>
      <numFmt numFmtId="2" formatCode="0.00"/>
    </ndxf>
  </rcc>
  <rcc rId="8286" sId="1" odxf="1" dxf="1" numFmtId="4">
    <oc r="O137">
      <v>0</v>
    </oc>
    <nc r="O137">
      <f>'январь 2014г. по 6-10'!O137+'январь 2014г. по 0,4'!O137</f>
    </nc>
    <odxf>
      <numFmt numFmtId="0" formatCode="General"/>
    </odxf>
    <ndxf>
      <numFmt numFmtId="2" formatCode="0.00"/>
    </ndxf>
  </rcc>
  <rcc rId="8287" sId="1" odxf="1" dxf="1" numFmtId="4">
    <oc r="P137">
      <v>0</v>
    </oc>
    <nc r="P137">
      <f>'январь 2014г. по 6-10'!P137+'январь 2014г. по 0,4'!P137</f>
    </nc>
    <odxf>
      <numFmt numFmtId="0" formatCode="General"/>
    </odxf>
    <ndxf>
      <numFmt numFmtId="2" formatCode="0.00"/>
    </ndxf>
  </rcc>
  <rcc rId="8288" sId="1" odxf="1" dxf="1" numFmtId="4">
    <oc r="Q137">
      <v>0</v>
    </oc>
    <nc r="Q137">
      <f>'январь 2014г. по 6-10'!Q137+'январь 2014г. по 0,4'!Q137</f>
    </nc>
    <odxf>
      <numFmt numFmtId="0" formatCode="General"/>
    </odxf>
    <ndxf>
      <numFmt numFmtId="2" formatCode="0.00"/>
    </ndxf>
  </rcc>
  <rcc rId="8289" sId="1" odxf="1" dxf="1" numFmtId="4">
    <oc r="L138">
      <v>0</v>
    </oc>
    <nc r="L138">
      <f>'январь 2014г. по 6-10'!L138+'январь 2014г. по 0,4'!L138</f>
    </nc>
    <odxf>
      <numFmt numFmtId="0" formatCode="General"/>
    </odxf>
    <ndxf>
      <numFmt numFmtId="2" formatCode="0.00"/>
    </ndxf>
  </rcc>
  <rcc rId="8290" sId="1" odxf="1" dxf="1" numFmtId="4">
    <oc r="M138">
      <v>0</v>
    </oc>
    <nc r="M138">
      <f>'январь 2014г. по 6-10'!M138+'январь 2014г. по 0,4'!M138</f>
    </nc>
    <odxf>
      <numFmt numFmtId="0" formatCode="General"/>
    </odxf>
    <ndxf>
      <numFmt numFmtId="2" formatCode="0.00"/>
    </ndxf>
  </rcc>
  <rcc rId="8291" sId="1" odxf="1" dxf="1" numFmtId="4">
    <oc r="N138">
      <v>0</v>
    </oc>
    <nc r="N138">
      <f>'январь 2014г. по 6-10'!N138+'январь 2014г. по 0,4'!N138</f>
    </nc>
    <odxf>
      <numFmt numFmtId="0" formatCode="General"/>
    </odxf>
    <ndxf>
      <numFmt numFmtId="2" formatCode="0.00"/>
    </ndxf>
  </rcc>
  <rcc rId="8292" sId="1" odxf="1" dxf="1" numFmtId="4">
    <oc r="O138">
      <v>0</v>
    </oc>
    <nc r="O138">
      <f>'январь 2014г. по 6-10'!O138+'январь 2014г. по 0,4'!O138</f>
    </nc>
    <odxf>
      <numFmt numFmtId="0" formatCode="General"/>
    </odxf>
    <ndxf>
      <numFmt numFmtId="2" formatCode="0.00"/>
    </ndxf>
  </rcc>
  <rcc rId="8293" sId="1" odxf="1" dxf="1" numFmtId="4">
    <oc r="P138">
      <v>0</v>
    </oc>
    <nc r="P138">
      <f>'январь 2014г. по 6-10'!P138+'январь 2014г. по 0,4'!P138</f>
    </nc>
    <odxf>
      <numFmt numFmtId="0" formatCode="General"/>
    </odxf>
    <ndxf>
      <numFmt numFmtId="2" formatCode="0.00"/>
    </ndxf>
  </rcc>
  <rcc rId="8294" sId="1" odxf="1" dxf="1" numFmtId="4">
    <oc r="Q138">
      <v>0</v>
    </oc>
    <nc r="Q138">
      <f>'январь 2014г. по 6-10'!Q138+'январь 2014г. по 0,4'!Q138</f>
    </nc>
    <odxf>
      <numFmt numFmtId="0" formatCode="General"/>
    </odxf>
    <ndxf>
      <numFmt numFmtId="2" formatCode="0.00"/>
    </ndxf>
  </rcc>
  <rcc rId="8295" sId="1" odxf="1" dxf="1">
    <oc r="L139">
      <f>#REF!+L66+L67+L136+L137+L138</f>
    </oc>
    <nc r="L139">
      <f>'январь 2014г. по 6-10'!L139+'январь 2014г. по 0,4'!L139</f>
    </nc>
    <ndxf>
      <numFmt numFmtId="2" formatCode="0.00"/>
    </ndxf>
  </rcc>
  <rcc rId="8296" sId="1" odxf="1" dxf="1">
    <oc r="M139">
      <f>#REF!+M66+M67+M136+M137+M138</f>
    </oc>
    <nc r="M139">
      <f>'январь 2014г. по 6-10'!M139+'январь 2014г. по 0,4'!M139</f>
    </nc>
    <ndxf>
      <numFmt numFmtId="2" formatCode="0.00"/>
    </ndxf>
  </rcc>
  <rcc rId="8297" sId="1" odxf="1" dxf="1">
    <oc r="N139">
      <f>#REF!+N66+N67+N136+N137+N138</f>
    </oc>
    <nc r="N139">
      <f>'январь 2014г. по 6-10'!N139+'январь 2014г. по 0,4'!N139</f>
    </nc>
    <ndxf>
      <numFmt numFmtId="2" formatCode="0.00"/>
    </ndxf>
  </rcc>
  <rcc rId="8298" sId="1" odxf="1" dxf="1">
    <oc r="O139">
      <f>#REF!+O66+O67+O136+O137+O138</f>
    </oc>
    <nc r="O139">
      <f>'январь 2014г. по 6-10'!O139+'январь 2014г. по 0,4'!O139</f>
    </nc>
    <ndxf>
      <numFmt numFmtId="2" formatCode="0.00"/>
    </ndxf>
  </rcc>
  <rcc rId="8299" sId="1" odxf="1" dxf="1">
    <oc r="P139">
      <f>#REF!+P66+P67+P136+P137+P138</f>
    </oc>
    <nc r="P139">
      <f>'январь 2014г. по 6-10'!P139+'январь 2014г. по 0,4'!P139</f>
    </nc>
    <ndxf>
      <numFmt numFmtId="2" formatCode="0.00"/>
    </ndxf>
  </rcc>
  <rcc rId="8300" sId="1" odxf="1" dxf="1">
    <oc r="Q139">
      <f>#REF!+Q66+Q67+Q136+Q137+Q138</f>
    </oc>
    <nc r="Q139">
      <f>'январь 2014г. по 6-10'!Q139+'январь 2014г. по 0,4'!Q139</f>
    </nc>
    <ndxf>
      <numFmt numFmtId="2" formatCode="0.00"/>
    </ndxf>
  </rcc>
  <rcc rId="8301" sId="1" odxf="1" dxf="1" numFmtId="4">
    <oc r="L140">
      <v>0</v>
    </oc>
    <nc r="L140">
      <f>'январь 2014г. по 6-10'!L140+'январь 2014г. по 0,4'!L140</f>
    </nc>
    <odxf>
      <numFmt numFmtId="0" formatCode="General"/>
    </odxf>
    <ndxf>
      <numFmt numFmtId="2" formatCode="0.00"/>
    </ndxf>
  </rcc>
  <rcc rId="8302" sId="1" odxf="1" dxf="1" numFmtId="4">
    <oc r="M140">
      <v>0</v>
    </oc>
    <nc r="M140">
      <f>'январь 2014г. по 6-10'!M140+'январь 2014г. по 0,4'!M140</f>
    </nc>
    <odxf>
      <numFmt numFmtId="0" formatCode="General"/>
    </odxf>
    <ndxf>
      <numFmt numFmtId="2" formatCode="0.00"/>
    </ndxf>
  </rcc>
  <rcc rId="8303" sId="1" odxf="1" dxf="1" numFmtId="4">
    <oc r="N140">
      <v>0</v>
    </oc>
    <nc r="N140">
      <f>'январь 2014г. по 6-10'!N140+'январь 2014г. по 0,4'!N140</f>
    </nc>
    <odxf>
      <numFmt numFmtId="0" formatCode="General"/>
    </odxf>
    <ndxf>
      <numFmt numFmtId="2" formatCode="0.00"/>
    </ndxf>
  </rcc>
  <rcc rId="8304" sId="1" odxf="1" dxf="1" numFmtId="4">
    <oc r="O140">
      <v>0</v>
    </oc>
    <nc r="O140">
      <f>'январь 2014г. по 6-10'!O140+'январь 2014г. по 0,4'!O140</f>
    </nc>
    <odxf>
      <numFmt numFmtId="0" formatCode="General"/>
    </odxf>
    <ndxf>
      <numFmt numFmtId="2" formatCode="0.00"/>
    </ndxf>
  </rcc>
  <rcc rId="8305" sId="1" odxf="1" dxf="1" numFmtId="4">
    <oc r="P140">
      <v>0</v>
    </oc>
    <nc r="P140">
      <f>'январь 2014г. по 6-10'!P140+'январь 2014г. по 0,4'!P140</f>
    </nc>
    <odxf>
      <numFmt numFmtId="0" formatCode="General"/>
    </odxf>
    <ndxf>
      <numFmt numFmtId="2" formatCode="0.00"/>
    </ndxf>
  </rcc>
  <rcc rId="8306" sId="1" odxf="1" dxf="1" numFmtId="4">
    <oc r="Q140">
      <v>0</v>
    </oc>
    <nc r="Q140">
      <f>'январь 2014г. по 6-10'!Q140+'январь 2014г. по 0,4'!Q140</f>
    </nc>
    <odxf>
      <numFmt numFmtId="0" formatCode="General"/>
    </odxf>
    <ndxf>
      <numFmt numFmtId="2" formatCode="0.00"/>
    </ndxf>
  </rcc>
  <rcc rId="8307" sId="1" odxf="1" dxf="1" numFmtId="4">
    <oc r="L141">
      <v>0</v>
    </oc>
    <nc r="L141">
      <f>'январь 2014г. по 6-10'!L141+'январь 2014г. по 0,4'!L141</f>
    </nc>
    <odxf>
      <numFmt numFmtId="0" formatCode="General"/>
    </odxf>
    <ndxf>
      <numFmt numFmtId="2" formatCode="0.00"/>
    </ndxf>
  </rcc>
  <rcc rId="8308" sId="1" odxf="1" dxf="1" numFmtId="4">
    <oc r="M141">
      <v>0</v>
    </oc>
    <nc r="M141">
      <f>'январь 2014г. по 6-10'!M141+'январь 2014г. по 0,4'!M141</f>
    </nc>
    <odxf>
      <numFmt numFmtId="0" formatCode="General"/>
    </odxf>
    <ndxf>
      <numFmt numFmtId="2" formatCode="0.00"/>
    </ndxf>
  </rcc>
  <rcc rId="8309" sId="1" odxf="1" dxf="1" numFmtId="4">
    <oc r="N141">
      <v>0</v>
    </oc>
    <nc r="N141">
      <f>'январь 2014г. по 6-10'!N141+'январь 2014г. по 0,4'!N141</f>
    </nc>
    <odxf>
      <numFmt numFmtId="0" formatCode="General"/>
    </odxf>
    <ndxf>
      <numFmt numFmtId="2" formatCode="0.00"/>
    </ndxf>
  </rcc>
  <rcc rId="8310" sId="1" odxf="1" dxf="1" numFmtId="4">
    <oc r="O141">
      <v>0</v>
    </oc>
    <nc r="O141">
      <f>'январь 2014г. по 6-10'!O141+'январь 2014г. по 0,4'!O141</f>
    </nc>
    <odxf>
      <numFmt numFmtId="0" formatCode="General"/>
    </odxf>
    <ndxf>
      <numFmt numFmtId="2" formatCode="0.00"/>
    </ndxf>
  </rcc>
  <rcc rId="8311" sId="1" odxf="1" dxf="1" numFmtId="4">
    <oc r="P141">
      <v>0</v>
    </oc>
    <nc r="P141">
      <f>'январь 2014г. по 6-10'!P141+'январь 2014г. по 0,4'!P141</f>
    </nc>
    <odxf>
      <numFmt numFmtId="0" formatCode="General"/>
    </odxf>
    <ndxf>
      <numFmt numFmtId="2" formatCode="0.00"/>
    </ndxf>
  </rcc>
  <rcc rId="8312" sId="1" odxf="1" dxf="1" numFmtId="4">
    <oc r="Q141">
      <v>0</v>
    </oc>
    <nc r="Q141">
      <f>'январь 2014г. по 6-10'!Q141+'январь 2014г. по 0,4'!Q141</f>
    </nc>
    <odxf>
      <numFmt numFmtId="0" formatCode="General"/>
    </odxf>
    <ndxf>
      <numFmt numFmtId="2" formatCode="0.00"/>
    </ndxf>
  </rcc>
  <rcc rId="8313" sId="1" odxf="1" dxf="1" numFmtId="4">
    <oc r="L142">
      <v>0</v>
    </oc>
    <nc r="L142">
      <f>'январь 2014г. по 6-10'!L142+'январь 2014г. по 0,4'!L142</f>
    </nc>
    <odxf>
      <numFmt numFmtId="0" formatCode="General"/>
    </odxf>
    <ndxf>
      <numFmt numFmtId="2" formatCode="0.00"/>
    </ndxf>
  </rcc>
  <rcc rId="8314" sId="1" odxf="1" dxf="1" numFmtId="4">
    <oc r="M142">
      <v>0</v>
    </oc>
    <nc r="M142">
      <f>'январь 2014г. по 6-10'!M142+'январь 2014г. по 0,4'!M142</f>
    </nc>
    <odxf>
      <numFmt numFmtId="0" formatCode="General"/>
    </odxf>
    <ndxf>
      <numFmt numFmtId="2" formatCode="0.00"/>
    </ndxf>
  </rcc>
  <rcc rId="8315" sId="1" odxf="1" dxf="1" numFmtId="4">
    <oc r="N142">
      <v>0</v>
    </oc>
    <nc r="N142">
      <f>'январь 2014г. по 6-10'!N142+'январь 2014г. по 0,4'!N142</f>
    </nc>
    <odxf>
      <numFmt numFmtId="0" formatCode="General"/>
    </odxf>
    <ndxf>
      <numFmt numFmtId="2" formatCode="0.00"/>
    </ndxf>
  </rcc>
  <rcc rId="8316" sId="1" odxf="1" dxf="1" numFmtId="4">
    <oc r="O142">
      <v>0</v>
    </oc>
    <nc r="O142">
      <f>'январь 2014г. по 6-10'!O142+'январь 2014г. по 0,4'!O142</f>
    </nc>
    <odxf>
      <numFmt numFmtId="0" formatCode="General"/>
    </odxf>
    <ndxf>
      <numFmt numFmtId="2" formatCode="0.00"/>
    </ndxf>
  </rcc>
  <rcc rId="8317" sId="1" odxf="1" dxf="1" numFmtId="4">
    <oc r="P142">
      <v>0</v>
    </oc>
    <nc r="P142">
      <f>'январь 2014г. по 6-10'!P142+'январь 2014г. по 0,4'!P142</f>
    </nc>
    <odxf>
      <numFmt numFmtId="0" formatCode="General"/>
    </odxf>
    <ndxf>
      <numFmt numFmtId="2" formatCode="0.00"/>
    </ndxf>
  </rcc>
  <rcc rId="8318" sId="1" odxf="1" dxf="1" numFmtId="4">
    <oc r="Q142">
      <v>0</v>
    </oc>
    <nc r="Q142">
      <f>'январь 2014г. по 6-10'!Q142+'январь 2014г. по 0,4'!Q142</f>
    </nc>
    <odxf>
      <numFmt numFmtId="0" formatCode="General"/>
    </odxf>
    <ndxf>
      <numFmt numFmtId="2" formatCode="0.00"/>
    </ndxf>
  </rcc>
  <rcc rId="8319" sId="1" odxf="1" dxf="1" numFmtId="4">
    <oc r="L143">
      <v>0</v>
    </oc>
    <nc r="L143">
      <f>'январь 2014г. по 6-10'!L143+'январь 2014г. по 0,4'!L143</f>
    </nc>
    <odxf>
      <numFmt numFmtId="0" formatCode="General"/>
    </odxf>
    <ndxf>
      <numFmt numFmtId="2" formatCode="0.00"/>
    </ndxf>
  </rcc>
  <rcc rId="8320" sId="1" odxf="1" dxf="1" numFmtId="4">
    <oc r="M143">
      <v>0</v>
    </oc>
    <nc r="M143">
      <f>'январь 2014г. по 6-10'!M143+'январь 2014г. по 0,4'!M143</f>
    </nc>
    <odxf>
      <numFmt numFmtId="0" formatCode="General"/>
    </odxf>
    <ndxf>
      <numFmt numFmtId="2" formatCode="0.00"/>
    </ndxf>
  </rcc>
  <rcc rId="8321" sId="1" odxf="1" dxf="1" numFmtId="4">
    <oc r="N143">
      <v>0</v>
    </oc>
    <nc r="N143">
      <f>'январь 2014г. по 6-10'!N143+'январь 2014г. по 0,4'!N143</f>
    </nc>
    <odxf>
      <numFmt numFmtId="0" formatCode="General"/>
    </odxf>
    <ndxf>
      <numFmt numFmtId="2" formatCode="0.00"/>
    </ndxf>
  </rcc>
  <rcc rId="8322" sId="1" odxf="1" dxf="1" numFmtId="4">
    <oc r="O143">
      <v>0</v>
    </oc>
    <nc r="O143">
      <f>'январь 2014г. по 6-10'!O143+'январь 2014г. по 0,4'!O143</f>
    </nc>
    <odxf>
      <numFmt numFmtId="0" formatCode="General"/>
    </odxf>
    <ndxf>
      <numFmt numFmtId="2" formatCode="0.00"/>
    </ndxf>
  </rcc>
  <rcc rId="8323" sId="1" odxf="1" dxf="1" numFmtId="4">
    <oc r="P143">
      <v>0</v>
    </oc>
    <nc r="P143">
      <f>'январь 2014г. по 6-10'!P143+'январь 2014г. по 0,4'!P143</f>
    </nc>
    <odxf>
      <numFmt numFmtId="0" formatCode="General"/>
    </odxf>
    <ndxf>
      <numFmt numFmtId="2" formatCode="0.00"/>
    </ndxf>
  </rcc>
  <rcc rId="8324" sId="1" odxf="1" dxf="1" numFmtId="4">
    <oc r="Q143">
      <v>0</v>
    </oc>
    <nc r="Q143">
      <f>'январь 2014г. по 6-10'!Q143+'январь 2014г. по 0,4'!Q143</f>
    </nc>
    <odxf>
      <numFmt numFmtId="0" formatCode="General"/>
    </odxf>
    <ndxf>
      <numFmt numFmtId="2" formatCode="0.00"/>
    </ndxf>
  </rcc>
  <rcc rId="8325" sId="1" odxf="1" dxf="1" numFmtId="4">
    <oc r="L144">
      <v>0</v>
    </oc>
    <nc r="L144">
      <f>'январь 2014г. по 6-10'!L144+'январь 2014г. по 0,4'!L144</f>
    </nc>
    <odxf>
      <numFmt numFmtId="0" formatCode="General"/>
    </odxf>
    <ndxf>
      <numFmt numFmtId="2" formatCode="0.00"/>
    </ndxf>
  </rcc>
  <rcc rId="8326" sId="1" odxf="1" dxf="1" numFmtId="4">
    <oc r="M144">
      <v>0</v>
    </oc>
    <nc r="M144">
      <f>'январь 2014г. по 6-10'!M144+'январь 2014г. по 0,4'!M144</f>
    </nc>
    <odxf>
      <numFmt numFmtId="0" formatCode="General"/>
    </odxf>
    <ndxf>
      <numFmt numFmtId="2" formatCode="0.00"/>
    </ndxf>
  </rcc>
  <rcc rId="8327" sId="1" odxf="1" dxf="1" numFmtId="4">
    <oc r="N144">
      <v>0</v>
    </oc>
    <nc r="N144">
      <f>'январь 2014г. по 6-10'!N144+'январь 2014г. по 0,4'!N144</f>
    </nc>
    <odxf>
      <numFmt numFmtId="0" formatCode="General"/>
    </odxf>
    <ndxf>
      <numFmt numFmtId="2" formatCode="0.00"/>
    </ndxf>
  </rcc>
  <rcc rId="8328" sId="1" odxf="1" dxf="1" numFmtId="4">
    <oc r="O144">
      <v>0</v>
    </oc>
    <nc r="O144">
      <f>'январь 2014г. по 6-10'!O144+'январь 2014г. по 0,4'!O144</f>
    </nc>
    <odxf>
      <numFmt numFmtId="0" formatCode="General"/>
    </odxf>
    <ndxf>
      <numFmt numFmtId="2" formatCode="0.00"/>
    </ndxf>
  </rcc>
  <rcc rId="8329" sId="1" odxf="1" dxf="1" numFmtId="4">
    <oc r="P144">
      <v>0</v>
    </oc>
    <nc r="P144">
      <f>'январь 2014г. по 6-10'!P144+'январь 2014г. по 0,4'!P144</f>
    </nc>
    <odxf>
      <numFmt numFmtId="0" formatCode="General"/>
    </odxf>
    <ndxf>
      <numFmt numFmtId="2" formatCode="0.00"/>
    </ndxf>
  </rcc>
  <rcc rId="8330" sId="1" odxf="1" dxf="1" numFmtId="4">
    <oc r="Q144">
      <v>0</v>
    </oc>
    <nc r="Q144">
      <f>'январь 2014г. по 6-10'!Q144+'январь 2014г. по 0,4'!Q144</f>
    </nc>
    <odxf>
      <numFmt numFmtId="0" formatCode="General"/>
    </odxf>
    <ndxf>
      <numFmt numFmtId="2" formatCode="0.00"/>
    </ndxf>
  </rcc>
  <rcc rId="8331" sId="1" odxf="1" dxf="1" numFmtId="4">
    <oc r="L145">
      <v>0</v>
    </oc>
    <nc r="L145">
      <f>'январь 2014г. по 6-10'!L145+'январь 2014г. по 0,4'!L145</f>
    </nc>
    <odxf>
      <numFmt numFmtId="0" formatCode="General"/>
    </odxf>
    <ndxf>
      <numFmt numFmtId="2" formatCode="0.00"/>
    </ndxf>
  </rcc>
  <rcc rId="8332" sId="1" odxf="1" dxf="1" numFmtId="4">
    <oc r="M145">
      <v>0</v>
    </oc>
    <nc r="M145">
      <f>'январь 2014г. по 6-10'!M145+'январь 2014г. по 0,4'!M145</f>
    </nc>
    <odxf>
      <numFmt numFmtId="0" formatCode="General"/>
    </odxf>
    <ndxf>
      <numFmt numFmtId="2" formatCode="0.00"/>
    </ndxf>
  </rcc>
  <rcc rId="8333" sId="1" odxf="1" dxf="1" numFmtId="4">
    <oc r="N145">
      <v>0</v>
    </oc>
    <nc r="N145">
      <f>'январь 2014г. по 6-10'!N145+'январь 2014г. по 0,4'!N145</f>
    </nc>
    <odxf>
      <numFmt numFmtId="0" formatCode="General"/>
    </odxf>
    <ndxf>
      <numFmt numFmtId="2" formatCode="0.00"/>
    </ndxf>
  </rcc>
  <rcc rId="8334" sId="1" odxf="1" dxf="1" numFmtId="4">
    <oc r="O145">
      <v>0</v>
    </oc>
    <nc r="O145">
      <f>'январь 2014г. по 6-10'!O145+'январь 2014г. по 0,4'!O145</f>
    </nc>
    <odxf>
      <numFmt numFmtId="0" formatCode="General"/>
    </odxf>
    <ndxf>
      <numFmt numFmtId="2" formatCode="0.00"/>
    </ndxf>
  </rcc>
  <rcc rId="8335" sId="1" odxf="1" dxf="1" numFmtId="4">
    <oc r="P145">
      <v>0</v>
    </oc>
    <nc r="P145">
      <f>'январь 2014г. по 6-10'!P145+'январь 2014г. по 0,4'!P145</f>
    </nc>
    <odxf>
      <numFmt numFmtId="0" formatCode="General"/>
    </odxf>
    <ndxf>
      <numFmt numFmtId="2" formatCode="0.00"/>
    </ndxf>
  </rcc>
  <rcc rId="8336" sId="1" odxf="1" dxf="1" numFmtId="4">
    <oc r="Q145">
      <v>0</v>
    </oc>
    <nc r="Q145">
      <f>'январь 2014г. по 6-10'!Q145+'январь 2014г. по 0,4'!Q145</f>
    </nc>
    <odxf>
      <numFmt numFmtId="0" formatCode="General"/>
    </odxf>
    <ndxf>
      <numFmt numFmtId="2" formatCode="0.00"/>
    </ndxf>
  </rcc>
  <rcc rId="8337" sId="1" odxf="1" dxf="1" numFmtId="4">
    <oc r="L146">
      <v>0</v>
    </oc>
    <nc r="L146">
      <f>'январь 2014г. по 6-10'!L146+'январь 2014г. по 0,4'!L146</f>
    </nc>
    <odxf>
      <numFmt numFmtId="0" formatCode="General"/>
    </odxf>
    <ndxf>
      <numFmt numFmtId="2" formatCode="0.00"/>
    </ndxf>
  </rcc>
  <rcc rId="8338" sId="1" odxf="1" dxf="1" numFmtId="4">
    <oc r="M146">
      <v>0</v>
    </oc>
    <nc r="M146">
      <f>'январь 2014г. по 6-10'!M146+'январь 2014г. по 0,4'!M146</f>
    </nc>
    <odxf>
      <numFmt numFmtId="0" formatCode="General"/>
    </odxf>
    <ndxf>
      <numFmt numFmtId="2" formatCode="0.00"/>
    </ndxf>
  </rcc>
  <rcc rId="8339" sId="1" odxf="1" dxf="1" numFmtId="4">
    <oc r="N146">
      <v>0</v>
    </oc>
    <nc r="N146">
      <f>'январь 2014г. по 6-10'!N146+'январь 2014г. по 0,4'!N146</f>
    </nc>
    <odxf>
      <numFmt numFmtId="0" formatCode="General"/>
    </odxf>
    <ndxf>
      <numFmt numFmtId="2" formatCode="0.00"/>
    </ndxf>
  </rcc>
  <rcc rId="8340" sId="1" odxf="1" dxf="1" numFmtId="4">
    <oc r="O146">
      <v>0</v>
    </oc>
    <nc r="O146">
      <f>'январь 2014г. по 6-10'!O146+'январь 2014г. по 0,4'!O146</f>
    </nc>
    <odxf>
      <numFmt numFmtId="0" formatCode="General"/>
    </odxf>
    <ndxf>
      <numFmt numFmtId="2" formatCode="0.00"/>
    </ndxf>
  </rcc>
  <rcc rId="8341" sId="1" odxf="1" dxf="1" numFmtId="4">
    <oc r="P146">
      <v>0</v>
    </oc>
    <nc r="P146">
      <f>'январь 2014г. по 6-10'!P146+'январь 2014г. по 0,4'!P146</f>
    </nc>
    <odxf>
      <numFmt numFmtId="0" formatCode="General"/>
    </odxf>
    <ndxf>
      <numFmt numFmtId="2" formatCode="0.00"/>
    </ndxf>
  </rcc>
  <rcc rId="8342" sId="1" odxf="1" dxf="1" numFmtId="4">
    <oc r="Q146">
      <v>0</v>
    </oc>
    <nc r="Q146">
      <f>'январь 2014г. по 6-10'!Q146+'январь 2014г. по 0,4'!Q146</f>
    </nc>
    <odxf>
      <numFmt numFmtId="0" formatCode="General"/>
    </odxf>
    <ndxf>
      <numFmt numFmtId="2" formatCode="0.00"/>
    </ndxf>
  </rcc>
  <rcc rId="8343" sId="1" odxf="1" dxf="1" numFmtId="4">
    <oc r="L147">
      <v>0</v>
    </oc>
    <nc r="L147">
      <f>'январь 2014г. по 6-10'!L147+'январь 2014г. по 0,4'!L147</f>
    </nc>
    <odxf>
      <numFmt numFmtId="0" formatCode="General"/>
    </odxf>
    <ndxf>
      <numFmt numFmtId="2" formatCode="0.00"/>
    </ndxf>
  </rcc>
  <rcc rId="8344" sId="1" odxf="1" dxf="1" numFmtId="4">
    <oc r="M147">
      <v>0</v>
    </oc>
    <nc r="M147">
      <f>'январь 2014г. по 6-10'!M147+'январь 2014г. по 0,4'!M147</f>
    </nc>
    <odxf>
      <numFmt numFmtId="0" formatCode="General"/>
    </odxf>
    <ndxf>
      <numFmt numFmtId="2" formatCode="0.00"/>
    </ndxf>
  </rcc>
  <rcc rId="8345" sId="1" odxf="1" dxf="1" numFmtId="4">
    <oc r="N147">
      <v>0</v>
    </oc>
    <nc r="N147">
      <f>'январь 2014г. по 6-10'!N147+'январь 2014г. по 0,4'!N147</f>
    </nc>
    <odxf>
      <numFmt numFmtId="0" formatCode="General"/>
    </odxf>
    <ndxf>
      <numFmt numFmtId="2" formatCode="0.00"/>
    </ndxf>
  </rcc>
  <rcc rId="8346" sId="1" odxf="1" dxf="1" numFmtId="4">
    <oc r="O147">
      <v>0</v>
    </oc>
    <nc r="O147">
      <f>'январь 2014г. по 6-10'!O147+'январь 2014г. по 0,4'!O147</f>
    </nc>
    <odxf>
      <numFmt numFmtId="0" formatCode="General"/>
    </odxf>
    <ndxf>
      <numFmt numFmtId="2" formatCode="0.00"/>
    </ndxf>
  </rcc>
  <rcc rId="8347" sId="1" odxf="1" dxf="1" numFmtId="4">
    <oc r="P147">
      <v>0</v>
    </oc>
    <nc r="P147">
      <f>'январь 2014г. по 6-10'!P147+'январь 2014г. по 0,4'!P147</f>
    </nc>
    <odxf>
      <numFmt numFmtId="0" formatCode="General"/>
    </odxf>
    <ndxf>
      <numFmt numFmtId="2" formatCode="0.00"/>
    </ndxf>
  </rcc>
  <rcc rId="8348" sId="1" odxf="1" dxf="1" numFmtId="4">
    <oc r="Q147">
      <v>0</v>
    </oc>
    <nc r="Q147">
      <f>'январь 2014г. по 6-10'!Q147+'январь 2014г. по 0,4'!Q147</f>
    </nc>
    <odxf>
      <numFmt numFmtId="0" formatCode="General"/>
    </odxf>
    <ndxf>
      <numFmt numFmtId="2" formatCode="0.00"/>
    </ndxf>
  </rcc>
  <rcc rId="8349" sId="1" odxf="1" dxf="1" numFmtId="4">
    <oc r="L148">
      <v>0</v>
    </oc>
    <nc r="L148">
      <f>'январь 2014г. по 6-10'!L148+'январь 2014г. по 0,4'!L148</f>
    </nc>
    <odxf>
      <numFmt numFmtId="0" formatCode="General"/>
    </odxf>
    <ndxf>
      <numFmt numFmtId="2" formatCode="0.00"/>
    </ndxf>
  </rcc>
  <rcc rId="8350" sId="1" odxf="1" dxf="1" numFmtId="4">
    <oc r="M148">
      <v>0</v>
    </oc>
    <nc r="M148">
      <f>'январь 2014г. по 6-10'!M148+'январь 2014г. по 0,4'!M148</f>
    </nc>
    <odxf>
      <numFmt numFmtId="0" formatCode="General"/>
    </odxf>
    <ndxf>
      <numFmt numFmtId="2" formatCode="0.00"/>
    </ndxf>
  </rcc>
  <rcc rId="8351" sId="1" odxf="1" dxf="1" numFmtId="4">
    <oc r="N148">
      <v>0</v>
    </oc>
    <nc r="N148">
      <f>'январь 2014г. по 6-10'!N148+'январь 2014г. по 0,4'!N148</f>
    </nc>
    <odxf>
      <numFmt numFmtId="0" formatCode="General"/>
    </odxf>
    <ndxf>
      <numFmt numFmtId="2" formatCode="0.00"/>
    </ndxf>
  </rcc>
  <rcc rId="8352" sId="1" odxf="1" dxf="1" numFmtId="4">
    <oc r="O148">
      <v>0</v>
    </oc>
    <nc r="O148">
      <f>'январь 2014г. по 6-10'!O148+'январь 2014г. по 0,4'!O148</f>
    </nc>
    <odxf>
      <numFmt numFmtId="0" formatCode="General"/>
    </odxf>
    <ndxf>
      <numFmt numFmtId="2" formatCode="0.00"/>
    </ndxf>
  </rcc>
  <rcc rId="8353" sId="1" odxf="1" dxf="1" numFmtId="4">
    <oc r="P148">
      <v>0</v>
    </oc>
    <nc r="P148">
      <f>'январь 2014г. по 6-10'!P148+'январь 2014г. по 0,4'!P148</f>
    </nc>
    <odxf>
      <numFmt numFmtId="0" formatCode="General"/>
    </odxf>
    <ndxf>
      <numFmt numFmtId="2" formatCode="0.00"/>
    </ndxf>
  </rcc>
  <rcc rId="8354" sId="1" odxf="1" dxf="1" numFmtId="4">
    <oc r="Q148">
      <v>0</v>
    </oc>
    <nc r="Q148">
      <f>'январь 2014г. по 6-10'!Q148+'январь 2014г. по 0,4'!Q148</f>
    </nc>
    <odxf>
      <numFmt numFmtId="0" formatCode="General"/>
    </odxf>
    <ndxf>
      <numFmt numFmtId="2" formatCode="0.00"/>
    </ndxf>
  </rcc>
  <rcc rId="8355" sId="1" odxf="1" dxf="1" numFmtId="4">
    <oc r="L149">
      <v>0</v>
    </oc>
    <nc r="L149">
      <f>'январь 2014г. по 6-10'!L149+'январь 2014г. по 0,4'!L149</f>
    </nc>
    <odxf>
      <numFmt numFmtId="0" formatCode="General"/>
    </odxf>
    <ndxf>
      <numFmt numFmtId="2" formatCode="0.00"/>
    </ndxf>
  </rcc>
  <rcc rId="8356" sId="1" odxf="1" dxf="1" numFmtId="4">
    <oc r="M149">
      <v>0</v>
    </oc>
    <nc r="M149">
      <f>'январь 2014г. по 6-10'!M149+'январь 2014г. по 0,4'!M149</f>
    </nc>
    <odxf>
      <numFmt numFmtId="0" formatCode="General"/>
    </odxf>
    <ndxf>
      <numFmt numFmtId="2" formatCode="0.00"/>
    </ndxf>
  </rcc>
  <rcc rId="8357" sId="1" odxf="1" dxf="1" numFmtId="4">
    <oc r="N149">
      <v>0</v>
    </oc>
    <nc r="N149">
      <f>'январь 2014г. по 6-10'!N149+'январь 2014г. по 0,4'!N149</f>
    </nc>
    <odxf>
      <numFmt numFmtId="0" formatCode="General"/>
    </odxf>
    <ndxf>
      <numFmt numFmtId="2" formatCode="0.00"/>
    </ndxf>
  </rcc>
  <rcc rId="8358" sId="1" odxf="1" dxf="1" numFmtId="4">
    <oc r="O149">
      <v>0</v>
    </oc>
    <nc r="O149">
      <f>'январь 2014г. по 6-10'!O149+'январь 2014г. по 0,4'!O149</f>
    </nc>
    <odxf>
      <numFmt numFmtId="0" formatCode="General"/>
    </odxf>
    <ndxf>
      <numFmt numFmtId="2" formatCode="0.00"/>
    </ndxf>
  </rcc>
  <rcc rId="8359" sId="1" odxf="1" dxf="1" numFmtId="4">
    <oc r="P149">
      <v>0</v>
    </oc>
    <nc r="P149">
      <f>'январь 2014г. по 6-10'!P149+'январь 2014г. по 0,4'!P149</f>
    </nc>
    <odxf>
      <numFmt numFmtId="0" formatCode="General"/>
    </odxf>
    <ndxf>
      <numFmt numFmtId="2" formatCode="0.00"/>
    </ndxf>
  </rcc>
  <rcc rId="8360" sId="1" odxf="1" dxf="1" numFmtId="4">
    <oc r="Q149">
      <v>0</v>
    </oc>
    <nc r="Q149">
      <f>'январь 2014г. по 6-10'!Q149+'январь 2014г. по 0,4'!Q149</f>
    </nc>
    <odxf>
      <numFmt numFmtId="0" formatCode="General"/>
    </odxf>
    <ndxf>
      <numFmt numFmtId="2" formatCode="0.00"/>
    </ndxf>
  </rcc>
  <rcc rId="8361" sId="1" odxf="1" dxf="1" numFmtId="4">
    <oc r="L150">
      <v>0</v>
    </oc>
    <nc r="L150">
      <f>'январь 2014г. по 6-10'!L150+'январь 2014г. по 0,4'!L150</f>
    </nc>
    <odxf>
      <numFmt numFmtId="0" formatCode="General"/>
    </odxf>
    <ndxf>
      <numFmt numFmtId="2" formatCode="0.00"/>
    </ndxf>
  </rcc>
  <rcc rId="8362" sId="1" odxf="1" dxf="1" numFmtId="4">
    <oc r="M150">
      <v>0</v>
    </oc>
    <nc r="M150">
      <f>'январь 2014г. по 6-10'!M150+'январь 2014г. по 0,4'!M150</f>
    </nc>
    <odxf>
      <numFmt numFmtId="0" formatCode="General"/>
    </odxf>
    <ndxf>
      <numFmt numFmtId="2" formatCode="0.00"/>
    </ndxf>
  </rcc>
  <rcc rId="8363" sId="1" odxf="1" dxf="1" numFmtId="4">
    <oc r="N150">
      <v>0</v>
    </oc>
    <nc r="N150">
      <f>'январь 2014г. по 6-10'!N150+'январь 2014г. по 0,4'!N150</f>
    </nc>
    <odxf>
      <numFmt numFmtId="0" formatCode="General"/>
    </odxf>
    <ndxf>
      <numFmt numFmtId="2" formatCode="0.00"/>
    </ndxf>
  </rcc>
  <rcc rId="8364" sId="1" odxf="1" dxf="1" numFmtId="4">
    <oc r="O150">
      <v>0</v>
    </oc>
    <nc r="O150">
      <f>'январь 2014г. по 6-10'!O150+'январь 2014г. по 0,4'!O150</f>
    </nc>
    <odxf>
      <numFmt numFmtId="0" formatCode="General"/>
    </odxf>
    <ndxf>
      <numFmt numFmtId="2" formatCode="0.00"/>
    </ndxf>
  </rcc>
  <rcc rId="8365" sId="1" odxf="1" dxf="1" numFmtId="4">
    <oc r="P150">
      <v>0</v>
    </oc>
    <nc r="P150">
      <f>'январь 2014г. по 6-10'!P150+'январь 2014г. по 0,4'!P150</f>
    </nc>
    <odxf>
      <numFmt numFmtId="0" formatCode="General"/>
    </odxf>
    <ndxf>
      <numFmt numFmtId="2" formatCode="0.00"/>
    </ndxf>
  </rcc>
  <rcc rId="8366" sId="1" odxf="1" dxf="1" numFmtId="4">
    <oc r="Q150">
      <v>0</v>
    </oc>
    <nc r="Q150">
      <f>'январь 2014г. по 6-10'!Q150+'январь 2014г. по 0,4'!Q150</f>
    </nc>
    <odxf>
      <numFmt numFmtId="0" formatCode="General"/>
    </odxf>
    <ndxf>
      <numFmt numFmtId="2" formatCode="0.00"/>
    </ndxf>
  </rcc>
  <rcc rId="8367" sId="1" odxf="1" dxf="1">
    <oc r="L151">
      <f>L140+L141+L142+L143+L144+L145+L146+L147+L148+L149+L150</f>
    </oc>
    <nc r="L151">
      <f>'январь 2014г. по 6-10'!L151+'январь 2014г. по 0,4'!L151</f>
    </nc>
    <odxf>
      <numFmt numFmtId="0" formatCode="General"/>
    </odxf>
    <ndxf>
      <numFmt numFmtId="2" formatCode="0.00"/>
    </ndxf>
  </rcc>
  <rcc rId="8368" sId="1" odxf="1" dxf="1">
    <oc r="M151">
      <f>M140+M141+M142+M143+M144+M145+M146+M147+M148+M149+M150</f>
    </oc>
    <nc r="M151">
      <f>'январь 2014г. по 6-10'!M151+'январь 2014г. по 0,4'!M151</f>
    </nc>
    <odxf>
      <numFmt numFmtId="0" formatCode="General"/>
    </odxf>
    <ndxf>
      <numFmt numFmtId="2" formatCode="0.00"/>
    </ndxf>
  </rcc>
  <rcc rId="8369" sId="1" odxf="1" dxf="1">
    <oc r="N151">
      <f>N140+N141+N142+N143+N144+N145+N146+N147+N148+N149+N150</f>
    </oc>
    <nc r="N151">
      <f>'январь 2014г. по 6-10'!N151+'январь 2014г. по 0,4'!N151</f>
    </nc>
    <odxf>
      <numFmt numFmtId="0" formatCode="General"/>
    </odxf>
    <ndxf>
      <numFmt numFmtId="2" formatCode="0.00"/>
    </ndxf>
  </rcc>
  <rcc rId="8370" sId="1" odxf="1" dxf="1">
    <oc r="O151">
      <f>O140+O141+O142+O143+O144+O145+O146+O147+O148+O149+O150</f>
    </oc>
    <nc r="O151">
      <f>'январь 2014г. по 6-10'!O151+'январь 2014г. по 0,4'!O151</f>
    </nc>
    <odxf>
      <numFmt numFmtId="0" formatCode="General"/>
    </odxf>
    <ndxf>
      <numFmt numFmtId="2" formatCode="0.00"/>
    </ndxf>
  </rcc>
  <rcc rId="8371" sId="1" odxf="1" dxf="1">
    <oc r="P151">
      <f>P140+P141+P142+P143+P144+P145+P146+P147+P148+P149+P150</f>
    </oc>
    <nc r="P151">
      <f>'январь 2014г. по 6-10'!P151+'январь 2014г. по 0,4'!P151</f>
    </nc>
    <odxf>
      <numFmt numFmtId="0" formatCode="General"/>
    </odxf>
    <ndxf>
      <numFmt numFmtId="2" formatCode="0.00"/>
    </ndxf>
  </rcc>
  <rcc rId="8372" sId="1" odxf="1" dxf="1">
    <oc r="Q151">
      <f>Q140+Q141+Q142+Q143+Q144+Q145+Q146+Q147+Q148+Q149+Q150</f>
    </oc>
    <nc r="Q151">
      <f>'январь 2014г. по 6-10'!Q151+'январь 2014г. по 0,4'!Q151</f>
    </nc>
    <odxf>
      <numFmt numFmtId="0" formatCode="General"/>
    </odxf>
    <ndxf>
      <numFmt numFmtId="2" formatCode="0.00"/>
    </ndxf>
  </rcc>
  <rcc rId="8373" sId="1" odxf="1" dxf="1" numFmtId="4">
    <oc r="L152">
      <v>0</v>
    </oc>
    <nc r="L152">
      <f>'январь 2014г. по 6-10'!L152+'январь 2014г. по 0,4'!L152</f>
    </nc>
    <odxf>
      <numFmt numFmtId="0" formatCode="General"/>
    </odxf>
    <ndxf>
      <numFmt numFmtId="2" formatCode="0.00"/>
    </ndxf>
  </rcc>
  <rcc rId="8374" sId="1" odxf="1" dxf="1" numFmtId="4">
    <oc r="M152">
      <v>0</v>
    </oc>
    <nc r="M152">
      <f>'январь 2014г. по 6-10'!M152+'январь 2014г. по 0,4'!M152</f>
    </nc>
    <odxf>
      <numFmt numFmtId="0" formatCode="General"/>
    </odxf>
    <ndxf>
      <numFmt numFmtId="2" formatCode="0.00"/>
    </ndxf>
  </rcc>
  <rcc rId="8375" sId="1" odxf="1" dxf="1" numFmtId="4">
    <oc r="N152">
      <v>0</v>
    </oc>
    <nc r="N152">
      <f>'январь 2014г. по 6-10'!N152+'январь 2014г. по 0,4'!N152</f>
    </nc>
    <odxf>
      <numFmt numFmtId="0" formatCode="General"/>
    </odxf>
    <ndxf>
      <numFmt numFmtId="2" formatCode="0.00"/>
    </ndxf>
  </rcc>
  <rcc rId="8376" sId="1" odxf="1" dxf="1" numFmtId="4">
    <oc r="O152">
      <v>0</v>
    </oc>
    <nc r="O152">
      <f>'январь 2014г. по 6-10'!O152+'январь 2014г. по 0,4'!O152</f>
    </nc>
    <odxf>
      <numFmt numFmtId="0" formatCode="General"/>
    </odxf>
    <ndxf>
      <numFmt numFmtId="2" formatCode="0.00"/>
    </ndxf>
  </rcc>
  <rcc rId="8377" sId="1" odxf="1" dxf="1" numFmtId="4">
    <oc r="P152">
      <v>0</v>
    </oc>
    <nc r="P152">
      <f>'январь 2014г. по 6-10'!P152+'январь 2014г. по 0,4'!P152</f>
    </nc>
    <odxf>
      <numFmt numFmtId="0" formatCode="General"/>
    </odxf>
    <ndxf>
      <numFmt numFmtId="2" formatCode="0.00"/>
    </ndxf>
  </rcc>
  <rcc rId="8378" sId="1" odxf="1" dxf="1" numFmtId="4">
    <oc r="Q152">
      <v>0</v>
    </oc>
    <nc r="Q152">
      <f>'январь 2014г. по 6-10'!Q152+'январь 2014г. по 0,4'!Q152</f>
    </nc>
    <odxf>
      <numFmt numFmtId="0" formatCode="General"/>
    </odxf>
    <ndxf>
      <numFmt numFmtId="2" formatCode="0.00"/>
    </ndxf>
  </rcc>
  <rcc rId="8379" sId="1" odxf="1" dxf="1" numFmtId="4">
    <oc r="L153">
      <v>0</v>
    </oc>
    <nc r="L153">
      <f>'январь 2014г. по 6-10'!L153+'январь 2014г. по 0,4'!L153</f>
    </nc>
    <odxf>
      <numFmt numFmtId="0" formatCode="General"/>
    </odxf>
    <ndxf>
      <numFmt numFmtId="2" formatCode="0.00"/>
    </ndxf>
  </rcc>
  <rcc rId="8380" sId="1" odxf="1" dxf="1" numFmtId="4">
    <oc r="M153">
      <v>0</v>
    </oc>
    <nc r="M153">
      <f>'январь 2014г. по 6-10'!M153+'январь 2014г. по 0,4'!M153</f>
    </nc>
    <odxf>
      <numFmt numFmtId="0" formatCode="General"/>
    </odxf>
    <ndxf>
      <numFmt numFmtId="2" formatCode="0.00"/>
    </ndxf>
  </rcc>
  <rcc rId="8381" sId="1" odxf="1" dxf="1" numFmtId="4">
    <oc r="N153">
      <v>0</v>
    </oc>
    <nc r="N153">
      <f>'январь 2014г. по 6-10'!N153+'январь 2014г. по 0,4'!N153</f>
    </nc>
    <odxf>
      <numFmt numFmtId="0" formatCode="General"/>
    </odxf>
    <ndxf>
      <numFmt numFmtId="2" formatCode="0.00"/>
    </ndxf>
  </rcc>
  <rcc rId="8382" sId="1" odxf="1" dxf="1" numFmtId="4">
    <oc r="O153">
      <v>0</v>
    </oc>
    <nc r="O153">
      <f>'январь 2014г. по 6-10'!O153+'январь 2014г. по 0,4'!O153</f>
    </nc>
    <odxf>
      <numFmt numFmtId="0" formatCode="General"/>
    </odxf>
    <ndxf>
      <numFmt numFmtId="2" formatCode="0.00"/>
    </ndxf>
  </rcc>
  <rcc rId="8383" sId="1" odxf="1" dxf="1" numFmtId="4">
    <oc r="P153">
      <v>0</v>
    </oc>
    <nc r="P153">
      <f>'январь 2014г. по 6-10'!P153+'январь 2014г. по 0,4'!P153</f>
    </nc>
    <odxf>
      <numFmt numFmtId="0" formatCode="General"/>
    </odxf>
    <ndxf>
      <numFmt numFmtId="2" formatCode="0.00"/>
    </ndxf>
  </rcc>
  <rcc rId="8384" sId="1" odxf="1" dxf="1" numFmtId="4">
    <oc r="Q153">
      <v>0</v>
    </oc>
    <nc r="Q153">
      <f>'январь 2014г. по 6-10'!Q153+'январь 2014г. по 0,4'!Q153</f>
    </nc>
    <odxf>
      <numFmt numFmtId="0" formatCode="General"/>
    </odxf>
    <ndxf>
      <numFmt numFmtId="2" formatCode="0.00"/>
    </ndxf>
  </rcc>
  <rcc rId="8385" sId="4">
    <oc r="L23">
      <v>0</v>
    </oc>
    <nc r="L23"/>
  </rcc>
  <rcc rId="8386" sId="4">
    <oc r="M23">
      <v>0</v>
    </oc>
    <nc r="M23"/>
  </rcc>
  <rcc rId="8387" sId="4">
    <oc r="N23">
      <v>0</v>
    </oc>
    <nc r="N23"/>
  </rcc>
  <rcc rId="8388" sId="4">
    <oc r="O23">
      <v>0</v>
    </oc>
    <nc r="O23"/>
  </rcc>
  <rcc rId="8389" sId="4">
    <oc r="P23">
      <v>0</v>
    </oc>
    <nc r="P23"/>
  </rcc>
  <rcc rId="8390" sId="4">
    <oc r="Q23">
      <v>0</v>
    </oc>
    <nc r="Q23"/>
  </rcc>
  <rcc rId="8391" sId="4">
    <oc r="L24">
      <v>0</v>
    </oc>
    <nc r="L24"/>
  </rcc>
  <rcc rId="8392" sId="4">
    <oc r="M24">
      <v>0</v>
    </oc>
    <nc r="M24"/>
  </rcc>
  <rcc rId="8393" sId="4">
    <oc r="N24">
      <v>0</v>
    </oc>
    <nc r="N24"/>
  </rcc>
  <rcc rId="8394" sId="4">
    <oc r="O24">
      <v>0</v>
    </oc>
    <nc r="O24"/>
  </rcc>
  <rcc rId="8395" sId="4">
    <oc r="P24">
      <v>0</v>
    </oc>
    <nc r="P24"/>
  </rcc>
  <rcc rId="8396" sId="4">
    <oc r="Q24">
      <v>0</v>
    </oc>
    <nc r="Q24"/>
  </rcc>
  <rcc rId="8397" sId="4">
    <oc r="L25">
      <v>0</v>
    </oc>
    <nc r="L25"/>
  </rcc>
  <rcc rId="8398" sId="4">
    <oc r="M25">
      <v>0</v>
    </oc>
    <nc r="M25"/>
  </rcc>
  <rcc rId="8399" sId="4">
    <oc r="N25">
      <v>0</v>
    </oc>
    <nc r="N25"/>
  </rcc>
  <rcc rId="8400" sId="4">
    <oc r="O25">
      <v>0</v>
    </oc>
    <nc r="O25"/>
  </rcc>
  <rcc rId="8401" sId="4">
    <oc r="P25">
      <v>0</v>
    </oc>
    <nc r="P25"/>
  </rcc>
  <rcc rId="8402" sId="4">
    <oc r="Q25">
      <v>0</v>
    </oc>
    <nc r="Q25"/>
  </rcc>
  <rcc rId="8403" sId="4">
    <oc r="L26">
      <v>0</v>
    </oc>
    <nc r="L26"/>
  </rcc>
  <rcc rId="8404" sId="4">
    <oc r="M26">
      <v>0</v>
    </oc>
    <nc r="M26"/>
  </rcc>
  <rcc rId="8405" sId="4">
    <oc r="N26">
      <v>0</v>
    </oc>
    <nc r="N26"/>
  </rcc>
  <rcc rId="8406" sId="4">
    <oc r="O26">
      <v>0</v>
    </oc>
    <nc r="O26"/>
  </rcc>
  <rcc rId="8407" sId="4">
    <oc r="P26">
      <v>0</v>
    </oc>
    <nc r="P26"/>
  </rcc>
  <rcc rId="8408" sId="4">
    <oc r="Q26">
      <v>0</v>
    </oc>
    <nc r="Q26"/>
  </rcc>
  <rcc rId="8409" sId="4">
    <oc r="L27">
      <v>0</v>
    </oc>
    <nc r="L27"/>
  </rcc>
  <rcc rId="8410" sId="4">
    <oc r="M27">
      <v>0</v>
    </oc>
    <nc r="M27"/>
  </rcc>
  <rcc rId="8411" sId="4">
    <oc r="N27">
      <v>0</v>
    </oc>
    <nc r="N27"/>
  </rcc>
  <rcc rId="8412" sId="4">
    <oc r="O27">
      <v>0</v>
    </oc>
    <nc r="O27"/>
  </rcc>
  <rcc rId="8413" sId="4">
    <oc r="P27">
      <v>0</v>
    </oc>
    <nc r="P27"/>
  </rcc>
  <rcc rId="8414" sId="4">
    <oc r="Q27">
      <v>0</v>
    </oc>
    <nc r="Q27"/>
  </rcc>
  <rcc rId="8415" sId="4">
    <oc r="L28">
      <v>0</v>
    </oc>
    <nc r="L28"/>
  </rcc>
  <rcc rId="8416" sId="4">
    <oc r="M28">
      <v>0</v>
    </oc>
    <nc r="M28"/>
  </rcc>
  <rcc rId="8417" sId="4">
    <oc r="N28">
      <v>0</v>
    </oc>
    <nc r="N28"/>
  </rcc>
  <rcc rId="8418" sId="4">
    <oc r="O28">
      <v>0</v>
    </oc>
    <nc r="O28"/>
  </rcc>
  <rcc rId="8419" sId="4">
    <oc r="P28">
      <v>0</v>
    </oc>
    <nc r="P28"/>
  </rcc>
  <rcc rId="8420" sId="4">
    <oc r="Q28">
      <v>0</v>
    </oc>
    <nc r="Q28"/>
  </rcc>
  <rcc rId="8421" sId="4">
    <oc r="L30">
      <v>0</v>
    </oc>
    <nc r="L30"/>
  </rcc>
  <rcc rId="8422" sId="4">
    <oc r="M30">
      <v>0</v>
    </oc>
    <nc r="M30"/>
  </rcc>
  <rcc rId="8423" sId="4">
    <oc r="N30">
      <v>0</v>
    </oc>
    <nc r="N30"/>
  </rcc>
  <rcc rId="8424" sId="4">
    <oc r="O30">
      <v>0</v>
    </oc>
    <nc r="O30"/>
  </rcc>
  <rcc rId="8425" sId="4">
    <oc r="P30">
      <v>0</v>
    </oc>
    <nc r="P30"/>
  </rcc>
  <rcc rId="8426" sId="4">
    <oc r="Q30">
      <v>0</v>
    </oc>
    <nc r="Q30"/>
  </rcc>
  <rcc rId="8427" sId="4">
    <oc r="L31">
      <v>0</v>
    </oc>
    <nc r="L31"/>
  </rcc>
  <rcc rId="8428" sId="4">
    <oc r="M31">
      <v>0</v>
    </oc>
    <nc r="M31"/>
  </rcc>
  <rcc rId="8429" sId="4">
    <oc r="N31">
      <v>0</v>
    </oc>
    <nc r="N31"/>
  </rcc>
  <rcc rId="8430" sId="4">
    <oc r="O31">
      <v>0</v>
    </oc>
    <nc r="O31"/>
  </rcc>
  <rcc rId="8431" sId="4">
    <oc r="P31">
      <v>0</v>
    </oc>
    <nc r="P31"/>
  </rcc>
  <rcc rId="8432" sId="4">
    <oc r="Q31">
      <v>0</v>
    </oc>
    <nc r="Q31"/>
  </rcc>
  <rcc rId="8433" sId="4">
    <oc r="L32">
      <v>0</v>
    </oc>
    <nc r="L32"/>
  </rcc>
  <rcc rId="8434" sId="4">
    <oc r="M32">
      <v>0</v>
    </oc>
    <nc r="M32"/>
  </rcc>
  <rcc rId="8435" sId="4">
    <oc r="N32">
      <v>0</v>
    </oc>
    <nc r="N32"/>
  </rcc>
  <rcc rId="8436" sId="4">
    <oc r="O32">
      <v>0</v>
    </oc>
    <nc r="O32"/>
  </rcc>
  <rcc rId="8437" sId="4">
    <oc r="P32">
      <v>0</v>
    </oc>
    <nc r="P32"/>
  </rcc>
  <rcc rId="8438" sId="4">
    <oc r="Q32">
      <v>0</v>
    </oc>
    <nc r="Q32"/>
  </rcc>
  <rcc rId="8439" sId="4">
    <oc r="L33">
      <v>0</v>
    </oc>
    <nc r="L33"/>
  </rcc>
  <rcc rId="8440" sId="4">
    <oc r="M33">
      <v>0</v>
    </oc>
    <nc r="M33"/>
  </rcc>
  <rcc rId="8441" sId="4">
    <oc r="N33">
      <v>0</v>
    </oc>
    <nc r="N33"/>
  </rcc>
  <rcc rId="8442" sId="4">
    <oc r="O33">
      <v>0</v>
    </oc>
    <nc r="O33"/>
  </rcc>
  <rcc rId="8443" sId="4">
    <oc r="P33">
      <v>0</v>
    </oc>
    <nc r="P33"/>
  </rcc>
  <rcc rId="8444" sId="4">
    <oc r="Q33">
      <v>0</v>
    </oc>
    <nc r="Q33"/>
  </rcc>
  <rcc rId="8445" sId="4">
    <oc r="L34">
      <v>0</v>
    </oc>
    <nc r="L34"/>
  </rcc>
  <rcc rId="8446" sId="4">
    <oc r="M34">
      <v>0</v>
    </oc>
    <nc r="M34"/>
  </rcc>
  <rcc rId="8447" sId="4">
    <oc r="N34">
      <v>0</v>
    </oc>
    <nc r="N34"/>
  </rcc>
  <rcc rId="8448" sId="4">
    <oc r="O34">
      <v>0</v>
    </oc>
    <nc r="O34"/>
  </rcc>
  <rcc rId="8449" sId="4">
    <oc r="P34">
      <v>0</v>
    </oc>
    <nc r="P34"/>
  </rcc>
  <rcc rId="8450" sId="4">
    <oc r="Q34">
      <v>0</v>
    </oc>
    <nc r="Q34"/>
  </rcc>
  <rcc rId="8451" sId="4">
    <oc r="L35">
      <v>0</v>
    </oc>
    <nc r="L35"/>
  </rcc>
  <rcc rId="8452" sId="4">
    <oc r="M35">
      <v>0</v>
    </oc>
    <nc r="M35"/>
  </rcc>
  <rcc rId="8453" sId="4">
    <oc r="N35">
      <v>0</v>
    </oc>
    <nc r="N35"/>
  </rcc>
  <rcc rId="8454" sId="4">
    <oc r="O35">
      <v>0</v>
    </oc>
    <nc r="O35"/>
  </rcc>
  <rcc rId="8455" sId="4">
    <oc r="P35">
      <v>0</v>
    </oc>
    <nc r="P35"/>
  </rcc>
  <rcc rId="8456" sId="4">
    <oc r="Q35">
      <v>0</v>
    </oc>
    <nc r="Q35"/>
  </rcc>
  <rcc rId="8457" sId="4">
    <oc r="L36">
      <f>L30+L31+L32+L33+L34+L35</f>
    </oc>
    <nc r="L36"/>
  </rcc>
  <rcc rId="8458" sId="4">
    <oc r="M36">
      <f>M30+M31+M32+M33+M34+M35</f>
    </oc>
    <nc r="M36"/>
  </rcc>
  <rcc rId="8459" sId="4">
    <oc r="N36">
      <f>N30+N31+N32+N33+N34+N35</f>
    </oc>
    <nc r="N36"/>
  </rcc>
  <rcc rId="8460" sId="4">
    <oc r="O36">
      <f>O30+O31+O32+O33+O34+O35</f>
    </oc>
    <nc r="O36"/>
  </rcc>
  <rcc rId="8461" sId="4">
    <oc r="P36">
      <f>P30+P31+P32+P33+P34+P35</f>
    </oc>
    <nc r="P36"/>
  </rcc>
  <rcc rId="8462" sId="4">
    <oc r="Q36">
      <f>Q30+Q31+Q32+Q33+Q34+Q35</f>
    </oc>
    <nc r="Q36"/>
  </rcc>
  <rcc rId="8463" sId="4">
    <oc r="L37">
      <v>0</v>
    </oc>
    <nc r="L37"/>
  </rcc>
  <rcc rId="8464" sId="4">
    <oc r="M37">
      <v>0</v>
    </oc>
    <nc r="M37"/>
  </rcc>
  <rcc rId="8465" sId="4">
    <oc r="N37">
      <v>0</v>
    </oc>
    <nc r="N37"/>
  </rcc>
  <rcc rId="8466" sId="4">
    <oc r="O37">
      <v>0</v>
    </oc>
    <nc r="O37"/>
  </rcc>
  <rcc rId="8467" sId="4">
    <oc r="P37">
      <v>0</v>
    </oc>
    <nc r="P37"/>
  </rcc>
  <rcc rId="8468" sId="4">
    <oc r="Q37">
      <v>0</v>
    </oc>
    <nc r="Q37"/>
  </rcc>
  <rcc rId="8469" sId="4">
    <oc r="L38">
      <v>0</v>
    </oc>
    <nc r="L38"/>
  </rcc>
  <rcc rId="8470" sId="4">
    <oc r="M38">
      <v>0</v>
    </oc>
    <nc r="M38"/>
  </rcc>
  <rcc rId="8471" sId="4">
    <oc r="N38">
      <v>0</v>
    </oc>
    <nc r="N38"/>
  </rcc>
  <rcc rId="8472" sId="4">
    <oc r="O38">
      <v>0</v>
    </oc>
    <nc r="O38"/>
  </rcc>
  <rcc rId="8473" sId="4">
    <oc r="P38">
      <v>0</v>
    </oc>
    <nc r="P38"/>
  </rcc>
  <rcc rId="8474" sId="4">
    <oc r="Q38">
      <v>0</v>
    </oc>
    <nc r="Q38"/>
  </rcc>
  <rcc rId="8475" sId="4">
    <oc r="L39">
      <v>0</v>
    </oc>
    <nc r="L39"/>
  </rcc>
  <rcc rId="8476" sId="4">
    <oc r="M39">
      <v>0</v>
    </oc>
    <nc r="M39"/>
  </rcc>
  <rcc rId="8477" sId="4">
    <oc r="N39">
      <v>0</v>
    </oc>
    <nc r="N39"/>
  </rcc>
  <rcc rId="8478" sId="4">
    <oc r="O39">
      <v>0</v>
    </oc>
    <nc r="O39"/>
  </rcc>
  <rcc rId="8479" sId="4">
    <oc r="P39">
      <v>0</v>
    </oc>
    <nc r="P39"/>
  </rcc>
  <rcc rId="8480" sId="4">
    <oc r="Q39">
      <v>0</v>
    </oc>
    <nc r="Q39"/>
  </rcc>
  <rcc rId="8481" sId="4">
    <oc r="L40">
      <v>0</v>
    </oc>
    <nc r="L40"/>
  </rcc>
  <rcc rId="8482" sId="4">
    <oc r="M40">
      <v>0</v>
    </oc>
    <nc r="M40"/>
  </rcc>
  <rcc rId="8483" sId="4">
    <oc r="N40">
      <v>0</v>
    </oc>
    <nc r="N40"/>
  </rcc>
  <rcc rId="8484" sId="4">
    <oc r="O40">
      <v>0</v>
    </oc>
    <nc r="O40"/>
  </rcc>
  <rcc rId="8485" sId="4">
    <oc r="P40">
      <v>0</v>
    </oc>
    <nc r="P40"/>
  </rcc>
  <rcc rId="8486" sId="4">
    <oc r="Q40">
      <v>0</v>
    </oc>
    <nc r="Q40"/>
  </rcc>
  <rcc rId="8487" sId="4">
    <oc r="L41">
      <v>0</v>
    </oc>
    <nc r="L41"/>
  </rcc>
  <rcc rId="8488" sId="4">
    <oc r="M41">
      <v>0</v>
    </oc>
    <nc r="M41"/>
  </rcc>
  <rcc rId="8489" sId="4">
    <oc r="N41">
      <v>0</v>
    </oc>
    <nc r="N41"/>
  </rcc>
  <rcc rId="8490" sId="4">
    <oc r="O41">
      <v>0</v>
    </oc>
    <nc r="O41"/>
  </rcc>
  <rcc rId="8491" sId="4">
    <oc r="P41">
      <v>0</v>
    </oc>
    <nc r="P41"/>
  </rcc>
  <rcc rId="8492" sId="4">
    <oc r="Q41">
      <v>0</v>
    </oc>
    <nc r="Q41"/>
  </rcc>
  <rcc rId="8493" sId="4">
    <oc r="L42">
      <v>0</v>
    </oc>
    <nc r="L42"/>
  </rcc>
  <rcc rId="8494" sId="4">
    <oc r="M42">
      <v>0</v>
    </oc>
    <nc r="M42"/>
  </rcc>
  <rcc rId="8495" sId="4">
    <oc r="N42">
      <v>0</v>
    </oc>
    <nc r="N42"/>
  </rcc>
  <rcc rId="8496" sId="4">
    <oc r="O42">
      <v>0</v>
    </oc>
    <nc r="O42"/>
  </rcc>
  <rcc rId="8497" sId="4">
    <oc r="P42">
      <v>0</v>
    </oc>
    <nc r="P42"/>
  </rcc>
  <rcc rId="8498" sId="4">
    <oc r="Q42">
      <v>0</v>
    </oc>
    <nc r="Q42"/>
  </rcc>
  <rcc rId="8499" sId="4">
    <oc r="L43">
      <v>0</v>
    </oc>
    <nc r="L43"/>
  </rcc>
  <rcc rId="8500" sId="4">
    <oc r="M43">
      <v>0</v>
    </oc>
    <nc r="M43"/>
  </rcc>
  <rcc rId="8501" sId="4">
    <oc r="N43">
      <v>0</v>
    </oc>
    <nc r="N43"/>
  </rcc>
  <rcc rId="8502" sId="4">
    <oc r="O43">
      <v>0</v>
    </oc>
    <nc r="O43"/>
  </rcc>
  <rcc rId="8503" sId="4">
    <oc r="P43">
      <v>0</v>
    </oc>
    <nc r="P43"/>
  </rcc>
  <rcc rId="8504" sId="4">
    <oc r="Q43">
      <v>0</v>
    </oc>
    <nc r="Q43"/>
  </rcc>
  <rcc rId="8505" sId="4">
    <oc r="L44">
      <v>0</v>
    </oc>
    <nc r="L44"/>
  </rcc>
  <rcc rId="8506" sId="4">
    <oc r="M44">
      <v>0</v>
    </oc>
    <nc r="M44"/>
  </rcc>
  <rcc rId="8507" sId="4">
    <oc r="N44">
      <v>0</v>
    </oc>
    <nc r="N44"/>
  </rcc>
  <rcc rId="8508" sId="4">
    <oc r="O44">
      <v>0</v>
    </oc>
    <nc r="O44"/>
  </rcc>
  <rcc rId="8509" sId="4">
    <oc r="P44">
      <v>0</v>
    </oc>
    <nc r="P44"/>
  </rcc>
  <rcc rId="8510" sId="4">
    <oc r="Q44">
      <v>0</v>
    </oc>
    <nc r="Q44"/>
  </rcc>
  <rcc rId="8511" sId="4">
    <oc r="L45">
      <v>0</v>
    </oc>
    <nc r="L45"/>
  </rcc>
  <rcc rId="8512" sId="4">
    <oc r="M45">
      <v>0</v>
    </oc>
    <nc r="M45"/>
  </rcc>
  <rcc rId="8513" sId="4">
    <oc r="N45">
      <v>0</v>
    </oc>
    <nc r="N45"/>
  </rcc>
  <rcc rId="8514" sId="4">
    <oc r="O45">
      <v>0</v>
    </oc>
    <nc r="O45"/>
  </rcc>
  <rcc rId="8515" sId="4">
    <oc r="P45">
      <v>0</v>
    </oc>
    <nc r="P45"/>
  </rcc>
  <rcc rId="8516" sId="4">
    <oc r="Q45">
      <v>0</v>
    </oc>
    <nc r="Q45"/>
  </rcc>
  <rcc rId="8517" sId="4">
    <oc r="L46">
      <v>0</v>
    </oc>
    <nc r="L46"/>
  </rcc>
  <rcc rId="8518" sId="4">
    <oc r="M46">
      <v>0</v>
    </oc>
    <nc r="M46"/>
  </rcc>
  <rcc rId="8519" sId="4">
    <oc r="N46">
      <v>0</v>
    </oc>
    <nc r="N46"/>
  </rcc>
  <rcc rId="8520" sId="4">
    <oc r="O46">
      <v>0</v>
    </oc>
    <nc r="O46"/>
  </rcc>
  <rcc rId="8521" sId="4">
    <oc r="P46">
      <v>0</v>
    </oc>
    <nc r="P46"/>
  </rcc>
  <rcc rId="8522" sId="4">
    <oc r="Q46">
      <v>0</v>
    </oc>
    <nc r="Q46"/>
  </rcc>
  <rcc rId="8523" sId="4">
    <oc r="L47">
      <v>0</v>
    </oc>
    <nc r="L47"/>
  </rcc>
  <rcc rId="8524" sId="4">
    <oc r="M47">
      <v>0</v>
    </oc>
    <nc r="M47"/>
  </rcc>
  <rcc rId="8525" sId="4">
    <oc r="N47">
      <v>0</v>
    </oc>
    <nc r="N47"/>
  </rcc>
  <rcc rId="8526" sId="4">
    <oc r="O47">
      <v>0</v>
    </oc>
    <nc r="O47"/>
  </rcc>
  <rcc rId="8527" sId="4">
    <oc r="P47">
      <v>0</v>
    </oc>
    <nc r="P47"/>
  </rcc>
  <rcc rId="8528" sId="4">
    <oc r="Q47">
      <v>0</v>
    </oc>
    <nc r="Q47"/>
  </rcc>
  <rcc rId="8529" sId="4">
    <oc r="L48">
      <v>0</v>
    </oc>
    <nc r="L48"/>
  </rcc>
  <rcc rId="8530" sId="4">
    <oc r="M48">
      <v>0</v>
    </oc>
    <nc r="M48"/>
  </rcc>
  <rcc rId="8531" sId="4">
    <oc r="N48">
      <v>0</v>
    </oc>
    <nc r="N48"/>
  </rcc>
  <rcc rId="8532" sId="4">
    <oc r="O48">
      <v>0</v>
    </oc>
    <nc r="O48"/>
  </rcc>
  <rcc rId="8533" sId="4">
    <oc r="P48">
      <v>0</v>
    </oc>
    <nc r="P48"/>
  </rcc>
  <rcc rId="8534" sId="4">
    <oc r="Q48">
      <v>0</v>
    </oc>
    <nc r="Q48"/>
  </rcc>
  <rcc rId="8535" sId="4">
    <oc r="L49">
      <f>L37+L38+L39+L40+L41+L42+L43+L44+L45+L46+L47+L48</f>
    </oc>
    <nc r="L49"/>
  </rcc>
  <rcc rId="8536" sId="4">
    <oc r="M49">
      <f>M37+M38+M39+M40+M41+M42+M43+M44+M45+M46+M47+M48</f>
    </oc>
    <nc r="M49"/>
  </rcc>
  <rcc rId="8537" sId="4">
    <oc r="N49">
      <f>N37+N38+N39+N40+N41+N42+N43+N44+N45+N46+N47+N48</f>
    </oc>
    <nc r="N49"/>
  </rcc>
  <rcc rId="8538" sId="4">
    <oc r="O49">
      <f>O37+O38+O39+O40+O41+O42+O43+O44+O45+O46+O47+O48</f>
    </oc>
    <nc r="O49"/>
  </rcc>
  <rcc rId="8539" sId="4">
    <oc r="P49">
      <f>P37+P38+P39+P40+P41+P42+P43+P44+P45+P46+P47+P48</f>
    </oc>
    <nc r="P49"/>
  </rcc>
  <rcc rId="8540" sId="4">
    <oc r="Q49">
      <f>Q37+Q38+Q39+Q40+Q41+Q42+Q43+Q44+Q45+Q46+Q47+Q48</f>
    </oc>
    <nc r="Q49"/>
  </rcc>
  <rcc rId="8541" sId="4">
    <oc r="L50">
      <v>0</v>
    </oc>
    <nc r="L50"/>
  </rcc>
  <rcc rId="8542" sId="4">
    <oc r="M50">
      <v>0</v>
    </oc>
    <nc r="M50"/>
  </rcc>
  <rcc rId="8543" sId="4">
    <oc r="N50">
      <v>0</v>
    </oc>
    <nc r="N50"/>
  </rcc>
  <rcc rId="8544" sId="4">
    <oc r="O50">
      <v>0</v>
    </oc>
    <nc r="O50"/>
  </rcc>
  <rcc rId="8545" sId="4">
    <oc r="P50">
      <v>0</v>
    </oc>
    <nc r="P50"/>
  </rcc>
  <rcc rId="8546" sId="4">
    <oc r="Q50">
      <v>0</v>
    </oc>
    <nc r="Q50"/>
  </rcc>
  <rcc rId="8547" sId="4">
    <oc r="L51">
      <v>0</v>
    </oc>
    <nc r="L51"/>
  </rcc>
  <rcc rId="8548" sId="4">
    <oc r="M51">
      <v>0</v>
    </oc>
    <nc r="M51"/>
  </rcc>
  <rcc rId="8549" sId="4">
    <oc r="N51">
      <v>0</v>
    </oc>
    <nc r="N51"/>
  </rcc>
  <rcc rId="8550" sId="4">
    <oc r="O51">
      <v>0</v>
    </oc>
    <nc r="O51"/>
  </rcc>
  <rcc rId="8551" sId="4">
    <oc r="P51">
      <v>0</v>
    </oc>
    <nc r="P51"/>
  </rcc>
  <rcc rId="8552" sId="4">
    <oc r="Q51">
      <v>0</v>
    </oc>
    <nc r="Q51"/>
  </rcc>
  <rcc rId="8553" sId="4">
    <oc r="L52">
      <v>0</v>
    </oc>
    <nc r="L52"/>
  </rcc>
  <rcc rId="8554" sId="4">
    <oc r="M52">
      <v>0</v>
    </oc>
    <nc r="M52"/>
  </rcc>
  <rcc rId="8555" sId="4">
    <oc r="N52">
      <v>0</v>
    </oc>
    <nc r="N52"/>
  </rcc>
  <rcc rId="8556" sId="4">
    <oc r="O52">
      <v>0</v>
    </oc>
    <nc r="O52"/>
  </rcc>
  <rcc rId="8557" sId="4">
    <oc r="P52">
      <v>0</v>
    </oc>
    <nc r="P52"/>
  </rcc>
  <rcc rId="8558" sId="4">
    <oc r="Q52">
      <v>0</v>
    </oc>
    <nc r="Q52"/>
  </rcc>
  <rcc rId="8559" sId="4">
    <oc r="L53">
      <v>0</v>
    </oc>
    <nc r="L53"/>
  </rcc>
  <rcc rId="8560" sId="4">
    <oc r="M53">
      <v>0</v>
    </oc>
    <nc r="M53"/>
  </rcc>
  <rcc rId="8561" sId="4">
    <oc r="N53">
      <v>0</v>
    </oc>
    <nc r="N53"/>
  </rcc>
  <rcc rId="8562" sId="4">
    <oc r="O53">
      <v>0</v>
    </oc>
    <nc r="O53"/>
  </rcc>
  <rcc rId="8563" sId="4">
    <oc r="P53">
      <v>0</v>
    </oc>
    <nc r="P53"/>
  </rcc>
  <rcc rId="8564" sId="4">
    <oc r="Q53">
      <v>0</v>
    </oc>
    <nc r="Q53"/>
  </rcc>
  <rcc rId="8565" sId="4">
    <oc r="L54">
      <v>0</v>
    </oc>
    <nc r="L54"/>
  </rcc>
  <rcc rId="8566" sId="4">
    <oc r="M54">
      <v>0</v>
    </oc>
    <nc r="M54"/>
  </rcc>
  <rcc rId="8567" sId="4">
    <oc r="N54">
      <v>0</v>
    </oc>
    <nc r="N54"/>
  </rcc>
  <rcc rId="8568" sId="4">
    <oc r="O54">
      <v>0</v>
    </oc>
    <nc r="O54"/>
  </rcc>
  <rcc rId="8569" sId="4">
    <oc r="P54">
      <v>0</v>
    </oc>
    <nc r="P54"/>
  </rcc>
  <rcc rId="8570" sId="4">
    <oc r="Q54">
      <v>0</v>
    </oc>
    <nc r="Q54"/>
  </rcc>
  <rcc rId="8571" sId="4">
    <oc r="L55">
      <v>0</v>
    </oc>
    <nc r="L55"/>
  </rcc>
  <rcc rId="8572" sId="4">
    <oc r="M55">
      <v>0</v>
    </oc>
    <nc r="M55"/>
  </rcc>
  <rcc rId="8573" sId="4">
    <oc r="N55">
      <v>0</v>
    </oc>
    <nc r="N55"/>
  </rcc>
  <rcc rId="8574" sId="4">
    <oc r="O55">
      <v>0</v>
    </oc>
    <nc r="O55"/>
  </rcc>
  <rcc rId="8575" sId="4">
    <oc r="P55">
      <v>0</v>
    </oc>
    <nc r="P55"/>
  </rcc>
  <rcc rId="8576" sId="4">
    <oc r="Q55">
      <v>0</v>
    </oc>
    <nc r="Q55"/>
  </rcc>
  <rcc rId="8577" sId="4">
    <oc r="L56">
      <v>0</v>
    </oc>
    <nc r="L56"/>
  </rcc>
  <rcc rId="8578" sId="4">
    <oc r="M56">
      <v>0</v>
    </oc>
    <nc r="M56"/>
  </rcc>
  <rcc rId="8579" sId="4">
    <oc r="N56">
      <v>0</v>
    </oc>
    <nc r="N56"/>
  </rcc>
  <rcc rId="8580" sId="4">
    <oc r="O56">
      <v>0</v>
    </oc>
    <nc r="O56"/>
  </rcc>
  <rcc rId="8581" sId="4">
    <oc r="P56">
      <v>0</v>
    </oc>
    <nc r="P56"/>
  </rcc>
  <rcc rId="8582" sId="4">
    <oc r="Q56">
      <v>0</v>
    </oc>
    <nc r="Q56"/>
  </rcc>
  <rcc rId="8583" sId="4">
    <oc r="L57">
      <v>0</v>
    </oc>
    <nc r="L57"/>
  </rcc>
  <rcc rId="8584" sId="4">
    <oc r="M57">
      <v>0</v>
    </oc>
    <nc r="M57"/>
  </rcc>
  <rcc rId="8585" sId="4">
    <oc r="N57">
      <v>0</v>
    </oc>
    <nc r="N57"/>
  </rcc>
  <rcc rId="8586" sId="4">
    <oc r="O57">
      <v>0</v>
    </oc>
    <nc r="O57"/>
  </rcc>
  <rcc rId="8587" sId="4">
    <oc r="P57">
      <v>0</v>
    </oc>
    <nc r="P57"/>
  </rcc>
  <rcc rId="8588" sId="4">
    <oc r="Q57">
      <v>0</v>
    </oc>
    <nc r="Q57"/>
  </rcc>
  <rcc rId="8589" sId="4">
    <oc r="L58">
      <v>0</v>
    </oc>
    <nc r="L58"/>
  </rcc>
  <rcc rId="8590" sId="4">
    <oc r="M58">
      <v>0</v>
    </oc>
    <nc r="M58"/>
  </rcc>
  <rcc rId="8591" sId="4">
    <oc r="N58">
      <v>0</v>
    </oc>
    <nc r="N58"/>
  </rcc>
  <rcc rId="8592" sId="4">
    <oc r="O58">
      <v>0</v>
    </oc>
    <nc r="O58"/>
  </rcc>
  <rcc rId="8593" sId="4">
    <oc r="P58">
      <v>0</v>
    </oc>
    <nc r="P58"/>
  </rcc>
  <rcc rId="8594" sId="4">
    <oc r="Q58">
      <v>0</v>
    </oc>
    <nc r="Q58"/>
  </rcc>
  <rcc rId="8595" sId="4">
    <oc r="L59">
      <f>L50+L51+L52+L53+L54+L55+L56+L57+L58</f>
    </oc>
    <nc r="L59"/>
  </rcc>
  <rcc rId="8596" sId="4">
    <oc r="M59">
      <f>M50+M51+M52+M53+M54+M55+M56+M57+M58</f>
    </oc>
    <nc r="M59"/>
  </rcc>
  <rcc rId="8597" sId="4">
    <oc r="N59">
      <f>N50+N51+N52+N53+N54+N55+N56+N57+N58</f>
    </oc>
    <nc r="N59"/>
  </rcc>
  <rcc rId="8598" sId="4">
    <oc r="O59">
      <f>O50+O51+O52+O53+O54+O55+O56+O57+O58</f>
    </oc>
    <nc r="O59"/>
  </rcc>
  <rcc rId="8599" sId="4">
    <oc r="P59">
      <f>P50+P51+P52+P53+P54+P55+P56+P57+P58</f>
    </oc>
    <nc r="P59"/>
  </rcc>
  <rcc rId="8600" sId="4">
    <oc r="Q59">
      <f>Q50+Q51+Q52+Q53+Q54+Q55+Q56+Q57+Q58</f>
    </oc>
    <nc r="Q59"/>
  </rcc>
  <rcc rId="8601" sId="4">
    <oc r="L60">
      <v>0</v>
    </oc>
    <nc r="L60"/>
  </rcc>
  <rcc rId="8602" sId="4">
    <oc r="M60">
      <v>0</v>
    </oc>
    <nc r="M60"/>
  </rcc>
  <rcc rId="8603" sId="4">
    <oc r="N60">
      <v>0</v>
    </oc>
    <nc r="N60"/>
  </rcc>
  <rcc rId="8604" sId="4">
    <oc r="O60">
      <v>0</v>
    </oc>
    <nc r="O60"/>
  </rcc>
  <rcc rId="8605" sId="4">
    <oc r="P60">
      <v>0</v>
    </oc>
    <nc r="P60"/>
  </rcc>
  <rcc rId="8606" sId="4">
    <oc r="Q60">
      <v>0</v>
    </oc>
    <nc r="Q60"/>
  </rcc>
  <rcc rId="8607" sId="4">
    <oc r="L61">
      <v>0</v>
    </oc>
    <nc r="L61"/>
  </rcc>
  <rcc rId="8608" sId="4">
    <oc r="M61">
      <v>0</v>
    </oc>
    <nc r="M61"/>
  </rcc>
  <rcc rId="8609" sId="4">
    <oc r="N61">
      <v>0</v>
    </oc>
    <nc r="N61"/>
  </rcc>
  <rcc rId="8610" sId="4">
    <oc r="O61">
      <v>0</v>
    </oc>
    <nc r="O61"/>
  </rcc>
  <rcc rId="8611" sId="4">
    <oc r="P61">
      <v>0</v>
    </oc>
    <nc r="P61"/>
  </rcc>
  <rcc rId="8612" sId="4">
    <oc r="Q61">
      <v>0</v>
    </oc>
    <nc r="Q61"/>
  </rcc>
  <rcc rId="8613" sId="4">
    <oc r="L62">
      <v>0</v>
    </oc>
    <nc r="L62"/>
  </rcc>
  <rcc rId="8614" sId="4">
    <oc r="M62">
      <v>0</v>
    </oc>
    <nc r="M62"/>
  </rcc>
  <rcc rId="8615" sId="4">
    <oc r="N62">
      <v>0</v>
    </oc>
    <nc r="N62"/>
  </rcc>
  <rcc rId="8616" sId="4">
    <oc r="O62">
      <v>0</v>
    </oc>
    <nc r="O62"/>
  </rcc>
  <rcc rId="8617" sId="4">
    <oc r="P62">
      <v>0</v>
    </oc>
    <nc r="P62"/>
  </rcc>
  <rcc rId="8618" sId="4">
    <oc r="Q62">
      <v>0</v>
    </oc>
    <nc r="Q62"/>
  </rcc>
  <rcc rId="8619" sId="4">
    <oc r="L63">
      <v>0</v>
    </oc>
    <nc r="L63"/>
  </rcc>
  <rcc rId="8620" sId="4">
    <oc r="M63">
      <v>0</v>
    </oc>
    <nc r="M63"/>
  </rcc>
  <rcc rId="8621" sId="4">
    <oc r="N63">
      <v>0</v>
    </oc>
    <nc r="N63"/>
  </rcc>
  <rcc rId="8622" sId="4">
    <oc r="O63">
      <v>0</v>
    </oc>
    <nc r="O63"/>
  </rcc>
  <rcc rId="8623" sId="4">
    <oc r="P63">
      <v>0</v>
    </oc>
    <nc r="P63"/>
  </rcc>
  <rcc rId="8624" sId="4">
    <oc r="Q63">
      <v>0</v>
    </oc>
    <nc r="Q63"/>
  </rcc>
  <rcc rId="8625" sId="4">
    <oc r="L64">
      <v>0</v>
    </oc>
    <nc r="L64"/>
  </rcc>
  <rcc rId="8626" sId="4">
    <oc r="M64">
      <v>0</v>
    </oc>
    <nc r="M64"/>
  </rcc>
  <rcc rId="8627" sId="4">
    <oc r="N64">
      <v>0</v>
    </oc>
    <nc r="N64"/>
  </rcc>
  <rcc rId="8628" sId="4">
    <oc r="O64">
      <v>0</v>
    </oc>
    <nc r="O64"/>
  </rcc>
  <rcc rId="8629" sId="4">
    <oc r="P64">
      <v>0</v>
    </oc>
    <nc r="P64"/>
  </rcc>
  <rcc rId="8630" sId="4">
    <oc r="Q64">
      <v>0</v>
    </oc>
    <nc r="Q64"/>
  </rcc>
  <rcc rId="8631" sId="4">
    <oc r="L65">
      <f>L60+L61+L62+L63+L64</f>
    </oc>
    <nc r="L65"/>
  </rcc>
  <rcc rId="8632" sId="4">
    <oc r="M65">
      <f>M60+M61+M62+M63+M64</f>
    </oc>
    <nc r="M65"/>
  </rcc>
  <rcc rId="8633" sId="4">
    <oc r="N65">
      <f>N60+N61+N62+N63+N64</f>
    </oc>
    <nc r="N65"/>
  </rcc>
  <rcc rId="8634" sId="4">
    <oc r="O65">
      <f>O60+O61+O62+O63+O64</f>
    </oc>
    <nc r="O65"/>
  </rcc>
  <rcc rId="8635" sId="4">
    <oc r="P65">
      <f>P60+P61+P62+P63+P64</f>
    </oc>
    <nc r="P65"/>
  </rcc>
  <rcc rId="8636" sId="4">
    <oc r="Q65">
      <f>Q60+Q61+Q62+Q63+Q64</f>
    </oc>
    <nc r="Q65"/>
  </rcc>
  <rcc rId="8637" sId="4">
    <oc r="L66">
      <v>0</v>
    </oc>
    <nc r="L66"/>
  </rcc>
  <rcc rId="8638" sId="4">
    <oc r="M66">
      <v>0</v>
    </oc>
    <nc r="M66"/>
  </rcc>
  <rcc rId="8639" sId="4">
    <oc r="N66">
      <v>0</v>
    </oc>
    <nc r="N66"/>
  </rcc>
  <rcc rId="8640" sId="4">
    <oc r="O66">
      <v>0</v>
    </oc>
    <nc r="O66"/>
  </rcc>
  <rcc rId="8641" sId="4">
    <oc r="P66">
      <v>0</v>
    </oc>
    <nc r="P66"/>
  </rcc>
  <rcc rId="8642" sId="4">
    <oc r="Q66">
      <v>0</v>
    </oc>
    <nc r="Q66"/>
  </rcc>
  <rcc rId="8643" sId="4">
    <oc r="L67">
      <v>0</v>
    </oc>
    <nc r="L67"/>
  </rcc>
  <rcc rId="8644" sId="4">
    <oc r="M67">
      <v>0</v>
    </oc>
    <nc r="M67"/>
  </rcc>
  <rcc rId="8645" sId="4">
    <oc r="N67">
      <v>0</v>
    </oc>
    <nc r="N67"/>
  </rcc>
  <rcc rId="8646" sId="4">
    <oc r="O67">
      <v>0</v>
    </oc>
    <nc r="O67"/>
  </rcc>
  <rcc rId="8647" sId="4">
    <oc r="P67">
      <v>0</v>
    </oc>
    <nc r="P67"/>
  </rcc>
  <rcc rId="8648" sId="4">
    <oc r="Q67">
      <v>0</v>
    </oc>
    <nc r="Q67"/>
  </rcc>
  <rcc rId="8649" sId="4">
    <oc r="K103">
      <f>SUM(K67:K102)</f>
    </oc>
    <nc r="K103"/>
  </rcc>
  <rcc rId="8650" sId="4">
    <oc r="L136">
      <v>0</v>
    </oc>
    <nc r="L136"/>
  </rcc>
  <rcc rId="8651" sId="4">
    <oc r="M136">
      <v>0</v>
    </oc>
    <nc r="M136"/>
  </rcc>
  <rcc rId="8652" sId="4">
    <oc r="N136">
      <v>0</v>
    </oc>
    <nc r="N136"/>
  </rcc>
  <rcc rId="8653" sId="4">
    <oc r="O136">
      <v>0</v>
    </oc>
    <nc r="O136"/>
  </rcc>
  <rcc rId="8654" sId="4">
    <oc r="P136">
      <v>0</v>
    </oc>
    <nc r="P136"/>
  </rcc>
  <rcc rId="8655" sId="4">
    <oc r="Q136">
      <v>0</v>
    </oc>
    <nc r="Q136"/>
  </rcc>
  <rcc rId="8656" sId="4">
    <oc r="L137">
      <v>0</v>
    </oc>
    <nc r="L137"/>
  </rcc>
  <rcc rId="8657" sId="4">
    <oc r="M137">
      <v>0</v>
    </oc>
    <nc r="M137"/>
  </rcc>
  <rcc rId="8658" sId="4">
    <oc r="N137">
      <v>0</v>
    </oc>
    <nc r="N137"/>
  </rcc>
  <rcc rId="8659" sId="4">
    <oc r="O137">
      <v>0</v>
    </oc>
    <nc r="O137"/>
  </rcc>
  <rcc rId="8660" sId="4">
    <oc r="P137">
      <v>0</v>
    </oc>
    <nc r="P137"/>
  </rcc>
  <rcc rId="8661" sId="4">
    <oc r="Q137">
      <v>0</v>
    </oc>
    <nc r="Q137"/>
  </rcc>
  <rcc rId="8662" sId="4">
    <oc r="L138">
      <v>0</v>
    </oc>
    <nc r="L138"/>
  </rcc>
  <rcc rId="8663" sId="4">
    <oc r="M138">
      <v>0</v>
    </oc>
    <nc r="M138"/>
  </rcc>
  <rcc rId="8664" sId="4">
    <oc r="N138">
      <v>0</v>
    </oc>
    <nc r="N138"/>
  </rcc>
  <rcc rId="8665" sId="4">
    <oc r="O138">
      <v>0</v>
    </oc>
    <nc r="O138"/>
  </rcc>
  <rcc rId="8666" sId="4">
    <oc r="P138">
      <v>0</v>
    </oc>
    <nc r="P138"/>
  </rcc>
  <rcc rId="8667" sId="4">
    <oc r="Q138">
      <v>0</v>
    </oc>
    <nc r="Q138"/>
  </rcc>
  <rcc rId="8668" sId="4">
    <oc r="L139">
      <f>#REF!+L66+L67+L136+L137+L138</f>
    </oc>
    <nc r="L139"/>
  </rcc>
  <rcc rId="8669" sId="4">
    <oc r="M139">
      <f>#REF!+M66+M67+M136+M137+M138</f>
    </oc>
    <nc r="M139"/>
  </rcc>
  <rcc rId="8670" sId="4">
    <oc r="N139">
      <f>#REF!+N66+N67+N136+N137+N138</f>
    </oc>
    <nc r="N139"/>
  </rcc>
  <rcc rId="8671" sId="4">
    <oc r="O139">
      <f>#REF!+O66+O67+O136+O137+O138</f>
    </oc>
    <nc r="O139"/>
  </rcc>
  <rcc rId="8672" sId="4">
    <oc r="P139">
      <f>#REF!+P66+P67+P136+P137+P138</f>
    </oc>
    <nc r="P139"/>
  </rcc>
  <rcc rId="8673" sId="4">
    <oc r="Q139">
      <f>#REF!+Q66+Q67+Q136+Q137+Q138</f>
    </oc>
    <nc r="Q139"/>
  </rcc>
  <rcc rId="8674" sId="4">
    <oc r="L140">
      <v>0</v>
    </oc>
    <nc r="L140"/>
  </rcc>
  <rcc rId="8675" sId="4">
    <oc r="M140">
      <v>0</v>
    </oc>
    <nc r="M140"/>
  </rcc>
  <rcc rId="8676" sId="4">
    <oc r="N140">
      <v>0</v>
    </oc>
    <nc r="N140"/>
  </rcc>
  <rcc rId="8677" sId="4">
    <oc r="O140">
      <v>0</v>
    </oc>
    <nc r="O140"/>
  </rcc>
  <rcc rId="8678" sId="4">
    <oc r="P140">
      <v>0</v>
    </oc>
    <nc r="P140"/>
  </rcc>
  <rcc rId="8679" sId="4">
    <oc r="Q140">
      <v>0</v>
    </oc>
    <nc r="Q140"/>
  </rcc>
  <rcc rId="8680" sId="4">
    <oc r="L141">
      <v>0</v>
    </oc>
    <nc r="L141"/>
  </rcc>
  <rcc rId="8681" sId="4">
    <oc r="M141">
      <v>0</v>
    </oc>
    <nc r="M141"/>
  </rcc>
  <rcc rId="8682" sId="4">
    <oc r="N141">
      <v>0</v>
    </oc>
    <nc r="N141"/>
  </rcc>
  <rcc rId="8683" sId="4">
    <oc r="O141">
      <v>0</v>
    </oc>
    <nc r="O141"/>
  </rcc>
  <rcc rId="8684" sId="4">
    <oc r="P141">
      <v>0</v>
    </oc>
    <nc r="P141"/>
  </rcc>
  <rcc rId="8685" sId="4">
    <oc r="Q141">
      <v>0</v>
    </oc>
    <nc r="Q141"/>
  </rcc>
  <rcc rId="8686" sId="4">
    <oc r="L142">
      <v>0</v>
    </oc>
    <nc r="L142"/>
  </rcc>
  <rcc rId="8687" sId="4">
    <oc r="M142">
      <v>0</v>
    </oc>
    <nc r="M142"/>
  </rcc>
  <rcc rId="8688" sId="4">
    <oc r="N142">
      <v>0</v>
    </oc>
    <nc r="N142"/>
  </rcc>
  <rcc rId="8689" sId="4">
    <oc r="O142">
      <v>0</v>
    </oc>
    <nc r="O142"/>
  </rcc>
  <rcc rId="8690" sId="4">
    <oc r="P142">
      <v>0</v>
    </oc>
    <nc r="P142"/>
  </rcc>
  <rcc rId="8691" sId="4">
    <oc r="Q142">
      <v>0</v>
    </oc>
    <nc r="Q142"/>
  </rcc>
  <rcc rId="8692" sId="4">
    <oc r="L143">
      <v>0</v>
    </oc>
    <nc r="L143"/>
  </rcc>
  <rcc rId="8693" sId="4">
    <oc r="M143">
      <v>0</v>
    </oc>
    <nc r="M143"/>
  </rcc>
  <rcc rId="8694" sId="4">
    <oc r="N143">
      <v>0</v>
    </oc>
    <nc r="N143"/>
  </rcc>
  <rcc rId="8695" sId="4">
    <oc r="O143">
      <v>0</v>
    </oc>
    <nc r="O143"/>
  </rcc>
  <rcc rId="8696" sId="4">
    <oc r="P143">
      <v>0</v>
    </oc>
    <nc r="P143"/>
  </rcc>
  <rcc rId="8697" sId="4">
    <oc r="Q143">
      <v>0</v>
    </oc>
    <nc r="Q143"/>
  </rcc>
  <rcc rId="8698" sId="4">
    <oc r="L144">
      <v>0</v>
    </oc>
    <nc r="L144"/>
  </rcc>
  <rcc rId="8699" sId="4">
    <oc r="M144">
      <v>0</v>
    </oc>
    <nc r="M144"/>
  </rcc>
  <rcc rId="8700" sId="4">
    <oc r="N144">
      <v>0</v>
    </oc>
    <nc r="N144"/>
  </rcc>
  <rcc rId="8701" sId="4">
    <oc r="O144">
      <v>0</v>
    </oc>
    <nc r="O144"/>
  </rcc>
  <rcc rId="8702" sId="4">
    <oc r="P144">
      <v>0</v>
    </oc>
    <nc r="P144"/>
  </rcc>
  <rcc rId="8703" sId="4">
    <oc r="Q144">
      <v>0</v>
    </oc>
    <nc r="Q144"/>
  </rcc>
  <rcc rId="8704" sId="4">
    <oc r="L145">
      <v>0</v>
    </oc>
    <nc r="L145"/>
  </rcc>
  <rcc rId="8705" sId="4">
    <oc r="M145">
      <v>0</v>
    </oc>
    <nc r="M145"/>
  </rcc>
  <rcc rId="8706" sId="4">
    <oc r="N145">
      <v>0</v>
    </oc>
    <nc r="N145"/>
  </rcc>
  <rcc rId="8707" sId="4">
    <oc r="O145">
      <v>0</v>
    </oc>
    <nc r="O145"/>
  </rcc>
  <rcc rId="8708" sId="4">
    <oc r="P145">
      <v>0</v>
    </oc>
    <nc r="P145"/>
  </rcc>
  <rcc rId="8709" sId="4">
    <oc r="Q145">
      <v>0</v>
    </oc>
    <nc r="Q145"/>
  </rcc>
  <rcc rId="8710" sId="4">
    <oc r="L146">
      <v>0</v>
    </oc>
    <nc r="L146"/>
  </rcc>
  <rcc rId="8711" sId="4">
    <oc r="M146">
      <v>0</v>
    </oc>
    <nc r="M146"/>
  </rcc>
  <rcc rId="8712" sId="4">
    <oc r="N146">
      <v>0</v>
    </oc>
    <nc r="N146"/>
  </rcc>
  <rcc rId="8713" sId="4">
    <oc r="O146">
      <v>0</v>
    </oc>
    <nc r="O146"/>
  </rcc>
  <rcc rId="8714" sId="4">
    <oc r="P146">
      <v>0</v>
    </oc>
    <nc r="P146"/>
  </rcc>
  <rcc rId="8715" sId="4">
    <oc r="Q146">
      <v>0</v>
    </oc>
    <nc r="Q146"/>
  </rcc>
  <rcc rId="8716" sId="4">
    <oc r="L147">
      <v>0</v>
    </oc>
    <nc r="L147"/>
  </rcc>
  <rcc rId="8717" sId="4">
    <oc r="M147">
      <v>0</v>
    </oc>
    <nc r="M147"/>
  </rcc>
  <rcc rId="8718" sId="4">
    <oc r="N147">
      <v>0</v>
    </oc>
    <nc r="N147"/>
  </rcc>
  <rcc rId="8719" sId="4">
    <oc r="O147">
      <v>0</v>
    </oc>
    <nc r="O147"/>
  </rcc>
  <rcc rId="8720" sId="4">
    <oc r="P147">
      <v>0</v>
    </oc>
    <nc r="P147"/>
  </rcc>
  <rcc rId="8721" sId="4">
    <oc r="Q147">
      <v>0</v>
    </oc>
    <nc r="Q147"/>
  </rcc>
  <rcc rId="8722" sId="4">
    <oc r="L148">
      <v>0</v>
    </oc>
    <nc r="L148"/>
  </rcc>
  <rcc rId="8723" sId="4">
    <oc r="M148">
      <v>0</v>
    </oc>
    <nc r="M148"/>
  </rcc>
  <rcc rId="8724" sId="4">
    <oc r="N148">
      <v>0</v>
    </oc>
    <nc r="N148"/>
  </rcc>
  <rcc rId="8725" sId="4">
    <oc r="O148">
      <v>0</v>
    </oc>
    <nc r="O148"/>
  </rcc>
  <rcc rId="8726" sId="4">
    <oc r="P148">
      <v>0</v>
    </oc>
    <nc r="P148"/>
  </rcc>
  <rcc rId="8727" sId="4">
    <oc r="Q148">
      <v>0</v>
    </oc>
    <nc r="Q148"/>
  </rcc>
  <rcc rId="8728" sId="4">
    <oc r="L149">
      <v>0</v>
    </oc>
    <nc r="L149"/>
  </rcc>
  <rcc rId="8729" sId="4">
    <oc r="M149">
      <v>0</v>
    </oc>
    <nc r="M149"/>
  </rcc>
  <rcc rId="8730" sId="4">
    <oc r="N149">
      <v>0</v>
    </oc>
    <nc r="N149"/>
  </rcc>
  <rcc rId="8731" sId="4">
    <oc r="O149">
      <v>0</v>
    </oc>
    <nc r="O149"/>
  </rcc>
  <rcc rId="8732" sId="4">
    <oc r="P149">
      <v>0</v>
    </oc>
    <nc r="P149"/>
  </rcc>
  <rcc rId="8733" sId="4">
    <oc r="Q149">
      <v>0</v>
    </oc>
    <nc r="Q149"/>
  </rcc>
  <rcc rId="8734" sId="4">
    <oc r="L150">
      <v>0</v>
    </oc>
    <nc r="L150"/>
  </rcc>
  <rcc rId="8735" sId="4">
    <oc r="M150">
      <v>0</v>
    </oc>
    <nc r="M150"/>
  </rcc>
  <rcc rId="8736" sId="4">
    <oc r="N150">
      <v>0</v>
    </oc>
    <nc r="N150"/>
  </rcc>
  <rcc rId="8737" sId="4">
    <oc r="O150">
      <v>0</v>
    </oc>
    <nc r="O150"/>
  </rcc>
  <rcc rId="8738" sId="4">
    <oc r="P150">
      <v>0</v>
    </oc>
    <nc r="P150"/>
  </rcc>
  <rcc rId="8739" sId="4">
    <oc r="Q150">
      <v>0</v>
    </oc>
    <nc r="Q150"/>
  </rcc>
  <rcc rId="8740" sId="4">
    <oc r="L151">
      <f>L140+L141+L142+L143+L144+L145+L146+L147+L148+L149+L150</f>
    </oc>
    <nc r="L151"/>
  </rcc>
  <rcc rId="8741" sId="4">
    <oc r="M151">
      <f>M140+M141+M142+M143+M144+M145+M146+M147+M148+M149+M150</f>
    </oc>
    <nc r="M151"/>
  </rcc>
  <rcc rId="8742" sId="4">
    <oc r="N151">
      <f>N140+N141+N142+N143+N144+N145+N146+N147+N148+N149+N150</f>
    </oc>
    <nc r="N151"/>
  </rcc>
  <rcc rId="8743" sId="4">
    <oc r="O151">
      <f>O140+O141+O142+O143+O144+O145+O146+O147+O148+O149+O150</f>
    </oc>
    <nc r="O151"/>
  </rcc>
  <rcc rId="8744" sId="4">
    <oc r="P151">
      <f>P140+P141+P142+P143+P144+P145+P146+P147+P148+P149+P150</f>
    </oc>
    <nc r="P151"/>
  </rcc>
  <rcc rId="8745" sId="4">
    <oc r="Q151">
      <f>Q140+Q141+Q142+Q143+Q144+Q145+Q146+Q147+Q148+Q149+Q150</f>
    </oc>
    <nc r="Q151"/>
  </rcc>
  <rcc rId="8746" sId="4">
    <oc r="L152">
      <v>0</v>
    </oc>
    <nc r="L152"/>
  </rcc>
  <rcc rId="8747" sId="4">
    <oc r="M152">
      <v>0</v>
    </oc>
    <nc r="M152"/>
  </rcc>
  <rcc rId="8748" sId="4">
    <oc r="N152">
      <v>0</v>
    </oc>
    <nc r="N152"/>
  </rcc>
  <rcc rId="8749" sId="4">
    <oc r="O152">
      <v>0</v>
    </oc>
    <nc r="O152"/>
  </rcc>
  <rcc rId="8750" sId="4">
    <oc r="P152">
      <v>0</v>
    </oc>
    <nc r="P152"/>
  </rcc>
  <rcc rId="8751" sId="4">
    <oc r="Q152">
      <v>0</v>
    </oc>
    <nc r="Q152"/>
  </rcc>
  <rcc rId="8752" sId="4">
    <oc r="L153">
      <v>0</v>
    </oc>
    <nc r="L153"/>
  </rcc>
  <rcc rId="8753" sId="4">
    <oc r="M153">
      <v>0</v>
    </oc>
    <nc r="M153"/>
  </rcc>
  <rcc rId="8754" sId="4">
    <oc r="N153">
      <v>0</v>
    </oc>
    <nc r="N153"/>
  </rcc>
  <rcc rId="8755" sId="4">
    <oc r="O153">
      <v>0</v>
    </oc>
    <nc r="O153"/>
  </rcc>
  <rcc rId="8756" sId="4">
    <oc r="P153">
      <v>0</v>
    </oc>
    <nc r="P153"/>
  </rcc>
  <rcc rId="8757" sId="4">
    <oc r="Q153">
      <v>0</v>
    </oc>
    <nc r="Q153"/>
  </rcc>
  <rcc rId="8758" sId="4">
    <oc r="L155">
      <v>0</v>
    </oc>
    <nc r="L155"/>
  </rcc>
  <rcc rId="8759" sId="4">
    <oc r="M155">
      <v>0</v>
    </oc>
    <nc r="M155"/>
  </rcc>
  <rcc rId="8760" sId="4">
    <oc r="N155">
      <v>0</v>
    </oc>
    <nc r="N155"/>
  </rcc>
  <rcc rId="8761" sId="4">
    <oc r="O155">
      <v>0</v>
    </oc>
    <nc r="O155"/>
  </rcc>
  <rcc rId="8762" sId="4">
    <oc r="P155">
      <v>0</v>
    </oc>
    <nc r="P155"/>
  </rcc>
  <rcc rId="8763" sId="4">
    <oc r="Q155">
      <v>0</v>
    </oc>
    <nc r="Q155"/>
  </rcc>
  <rcc rId="8764" sId="4">
    <oc r="L156">
      <v>0</v>
    </oc>
    <nc r="L156"/>
  </rcc>
  <rcc rId="8765" sId="4">
    <oc r="M156">
      <v>0</v>
    </oc>
    <nc r="M156"/>
  </rcc>
  <rcc rId="8766" sId="4">
    <oc r="N156">
      <v>0</v>
    </oc>
    <nc r="N156"/>
  </rcc>
  <rcc rId="8767" sId="4">
    <oc r="O156">
      <v>0</v>
    </oc>
    <nc r="O156"/>
  </rcc>
  <rcc rId="8768" sId="4">
    <oc r="P156">
      <v>0</v>
    </oc>
    <nc r="P156"/>
  </rcc>
  <rcc rId="8769" sId="4">
    <oc r="Q156">
      <v>0</v>
    </oc>
    <nc r="Q156"/>
  </rcc>
  <rcc rId="8770" sId="4">
    <oc r="L157">
      <v>0</v>
    </oc>
    <nc r="L157"/>
  </rcc>
  <rcc rId="8771" sId="4">
    <oc r="M157">
      <v>0</v>
    </oc>
    <nc r="M157"/>
  </rcc>
  <rcc rId="8772" sId="4">
    <oc r="N157">
      <v>0</v>
    </oc>
    <nc r="N157"/>
  </rcc>
  <rcc rId="8773" sId="4">
    <oc r="O157">
      <v>0</v>
    </oc>
    <nc r="O157"/>
  </rcc>
  <rcc rId="8774" sId="4">
    <oc r="P157">
      <v>0</v>
    </oc>
    <nc r="P157"/>
  </rcc>
  <rcc rId="8775" sId="4">
    <oc r="Q157">
      <v>0</v>
    </oc>
    <nc r="Q157"/>
  </rcc>
  <rcc rId="8776" sId="4">
    <oc r="L158">
      <v>0</v>
    </oc>
    <nc r="L158"/>
  </rcc>
  <rcc rId="8777" sId="4">
    <oc r="M158">
      <v>0</v>
    </oc>
    <nc r="M158"/>
  </rcc>
  <rcc rId="8778" sId="4">
    <oc r="N158">
      <v>0</v>
    </oc>
    <nc r="N158"/>
  </rcc>
  <rcc rId="8779" sId="4">
    <oc r="O158">
      <v>0</v>
    </oc>
    <nc r="O158"/>
  </rcc>
  <rcc rId="8780" sId="4">
    <oc r="P158">
      <v>0</v>
    </oc>
    <nc r="P158"/>
  </rcc>
  <rcc rId="8781" sId="4">
    <oc r="Q158">
      <v>0</v>
    </oc>
    <nc r="Q158"/>
  </rcc>
  <rcc rId="8782" sId="4">
    <oc r="L159">
      <v>0</v>
    </oc>
    <nc r="L159"/>
  </rcc>
  <rcc rId="8783" sId="4">
    <oc r="M159">
      <v>0</v>
    </oc>
    <nc r="M159"/>
  </rcc>
  <rcc rId="8784" sId="4">
    <oc r="N159">
      <v>0</v>
    </oc>
    <nc r="N159"/>
  </rcc>
  <rcc rId="8785" sId="4">
    <oc r="O159">
      <v>0</v>
    </oc>
    <nc r="O159"/>
  </rcc>
  <rcc rId="8786" sId="4">
    <oc r="P159">
      <v>0</v>
    </oc>
    <nc r="P159"/>
  </rcc>
  <rcc rId="8787" sId="4">
    <oc r="Q159">
      <v>0</v>
    </oc>
    <nc r="Q159"/>
  </rcc>
  <rcc rId="8788" sId="4">
    <oc r="L160">
      <v>0</v>
    </oc>
    <nc r="L160"/>
  </rcc>
  <rcc rId="8789" sId="4">
    <oc r="M160">
      <v>0</v>
    </oc>
    <nc r="M160"/>
  </rcc>
  <rcc rId="8790" sId="4">
    <oc r="N160">
      <v>0</v>
    </oc>
    <nc r="N160"/>
  </rcc>
  <rcc rId="8791" sId="4">
    <oc r="O160">
      <v>0</v>
    </oc>
    <nc r="O160"/>
  </rcc>
  <rcc rId="8792" sId="4">
    <oc r="P160">
      <v>0</v>
    </oc>
    <nc r="P160"/>
  </rcc>
  <rcc rId="8793" sId="4">
    <oc r="Q160">
      <v>0</v>
    </oc>
    <nc r="Q160"/>
  </rcc>
  <rcc rId="8794" sId="4">
    <oc r="L161">
      <v>0</v>
    </oc>
    <nc r="L161"/>
  </rcc>
  <rcc rId="8795" sId="4">
    <oc r="M161">
      <v>0</v>
    </oc>
    <nc r="M161"/>
  </rcc>
  <rcc rId="8796" sId="4">
    <oc r="N161">
      <v>0</v>
    </oc>
    <nc r="N161"/>
  </rcc>
  <rcc rId="8797" sId="4">
    <oc r="O161">
      <v>0</v>
    </oc>
    <nc r="O161"/>
  </rcc>
  <rcc rId="8798" sId="4">
    <oc r="P161">
      <v>0</v>
    </oc>
    <nc r="P161"/>
  </rcc>
  <rcc rId="8799" sId="4">
    <oc r="Q161">
      <v>0</v>
    </oc>
    <nc r="Q161"/>
  </rcc>
  <rcc rId="8800" sId="4">
    <oc r="L162">
      <f>L152+L153+L155+L156+L157+L158+L159+L160+L161</f>
    </oc>
    <nc r="L162"/>
  </rcc>
  <rcc rId="8801" sId="4">
    <oc r="M162">
      <f>M152+M153+M155+M156+M157+M158+M159+M160+M161</f>
    </oc>
    <nc r="M162"/>
  </rcc>
  <rcc rId="8802" sId="4">
    <oc r="N162">
      <f>N152+N153+N155+N156+N157+N158+N159+N160+N161</f>
    </oc>
    <nc r="N162"/>
  </rcc>
  <rcc rId="8803" sId="4">
    <oc r="O162">
      <f>O152+O153+O155+O156+O157+O158+O159+O160+O161</f>
    </oc>
    <nc r="O162"/>
  </rcc>
  <rcc rId="8804" sId="4">
    <oc r="P162">
      <f>P152+P153+P155+P156+P157+P158+P159+P160+P161</f>
    </oc>
    <nc r="P162"/>
  </rcc>
  <rcc rId="8805" sId="4">
    <oc r="Q162">
      <f>Q152+Q153+Q155+Q156+Q157+Q158+Q159+Q160+Q161</f>
    </oc>
    <nc r="Q162"/>
  </rcc>
  <rcc rId="8806" sId="4">
    <oc r="L163">
      <v>0</v>
    </oc>
    <nc r="L163"/>
  </rcc>
  <rcc rId="8807" sId="4">
    <oc r="M163">
      <v>0</v>
    </oc>
    <nc r="M163"/>
  </rcc>
  <rcc rId="8808" sId="4">
    <oc r="N163">
      <v>0</v>
    </oc>
    <nc r="N163"/>
  </rcc>
  <rcc rId="8809" sId="4">
    <oc r="O163">
      <v>0</v>
    </oc>
    <nc r="O163"/>
  </rcc>
  <rcc rId="8810" sId="4">
    <oc r="P163">
      <v>0</v>
    </oc>
    <nc r="P163"/>
  </rcc>
  <rcc rId="8811" sId="4">
    <oc r="Q163">
      <v>0</v>
    </oc>
    <nc r="Q163"/>
  </rcc>
  <rcc rId="8812" sId="4">
    <oc r="L164">
      <v>0</v>
    </oc>
    <nc r="L164"/>
  </rcc>
  <rcc rId="8813" sId="4">
    <oc r="M164">
      <v>0</v>
    </oc>
    <nc r="M164"/>
  </rcc>
  <rcc rId="8814" sId="4">
    <oc r="N164">
      <v>0</v>
    </oc>
    <nc r="N164"/>
  </rcc>
  <rcc rId="8815" sId="4">
    <oc r="O164">
      <v>0</v>
    </oc>
    <nc r="O164"/>
  </rcc>
  <rcc rId="8816" sId="4">
    <oc r="P164">
      <v>0</v>
    </oc>
    <nc r="P164"/>
  </rcc>
  <rcc rId="8817" sId="4">
    <oc r="Q164">
      <v>0</v>
    </oc>
    <nc r="Q164"/>
  </rcc>
  <rcc rId="8818" sId="4">
    <oc r="L165">
      <v>0</v>
    </oc>
    <nc r="L165"/>
  </rcc>
  <rcc rId="8819" sId="4">
    <oc r="M165">
      <v>0</v>
    </oc>
    <nc r="M165"/>
  </rcc>
  <rcc rId="8820" sId="4">
    <oc r="N165">
      <v>0</v>
    </oc>
    <nc r="N165"/>
  </rcc>
  <rcc rId="8821" sId="4">
    <oc r="O165">
      <v>0</v>
    </oc>
    <nc r="O165"/>
  </rcc>
  <rcc rId="8822" sId="4">
    <oc r="P165">
      <v>0</v>
    </oc>
    <nc r="P165"/>
  </rcc>
  <rcc rId="8823" sId="4">
    <oc r="Q165">
      <v>0</v>
    </oc>
    <nc r="Q165"/>
  </rcc>
  <rcc rId="8824" sId="4">
    <oc r="L166">
      <v>0</v>
    </oc>
    <nc r="L166"/>
  </rcc>
  <rcc rId="8825" sId="4">
    <oc r="M166">
      <v>0</v>
    </oc>
    <nc r="M166"/>
  </rcc>
  <rcc rId="8826" sId="4">
    <oc r="N166">
      <v>0</v>
    </oc>
    <nc r="N166"/>
  </rcc>
  <rcc rId="8827" sId="4">
    <oc r="O166">
      <v>0</v>
    </oc>
    <nc r="O166"/>
  </rcc>
  <rcc rId="8828" sId="4">
    <oc r="P166">
      <v>0</v>
    </oc>
    <nc r="P166"/>
  </rcc>
  <rcc rId="8829" sId="4">
    <oc r="Q166">
      <v>0</v>
    </oc>
    <nc r="Q166"/>
  </rcc>
  <rcc rId="8830" sId="4">
    <oc r="L167">
      <v>0</v>
    </oc>
    <nc r="L167"/>
  </rcc>
  <rcc rId="8831" sId="4">
    <oc r="M167">
      <v>0</v>
    </oc>
    <nc r="M167"/>
  </rcc>
  <rcc rId="8832" sId="4">
    <oc r="N167">
      <v>0</v>
    </oc>
    <nc r="N167"/>
  </rcc>
  <rcc rId="8833" sId="4">
    <oc r="O167">
      <v>0</v>
    </oc>
    <nc r="O167"/>
  </rcc>
  <rcc rId="8834" sId="4">
    <oc r="P167">
      <v>0</v>
    </oc>
    <nc r="P167"/>
  </rcc>
  <rcc rId="8835" sId="4">
    <oc r="Q167">
      <v>0</v>
    </oc>
    <nc r="Q167"/>
  </rcc>
  <rcc rId="8836" sId="4">
    <oc r="L168">
      <v>0</v>
    </oc>
    <nc r="L168"/>
  </rcc>
  <rcc rId="8837" sId="4">
    <oc r="M168">
      <v>0</v>
    </oc>
    <nc r="M168"/>
  </rcc>
  <rcc rId="8838" sId="4">
    <oc r="N168">
      <v>0</v>
    </oc>
    <nc r="N168"/>
  </rcc>
  <rcc rId="8839" sId="4">
    <oc r="O168">
      <v>0</v>
    </oc>
    <nc r="O168"/>
  </rcc>
  <rcc rId="8840" sId="4">
    <oc r="P168">
      <v>0</v>
    </oc>
    <nc r="P168"/>
  </rcc>
  <rcc rId="8841" sId="4">
    <oc r="Q168">
      <v>0</v>
    </oc>
    <nc r="Q168"/>
  </rcc>
  <rcc rId="8842" sId="4">
    <oc r="L169">
      <v>0</v>
    </oc>
    <nc r="L169"/>
  </rcc>
  <rcc rId="8843" sId="4">
    <oc r="M169">
      <v>0</v>
    </oc>
    <nc r="M169"/>
  </rcc>
  <rcc rId="8844" sId="4">
    <oc r="N169">
      <v>0</v>
    </oc>
    <nc r="N169"/>
  </rcc>
  <rcc rId="8845" sId="4">
    <oc r="O169">
      <v>0</v>
    </oc>
    <nc r="O169"/>
  </rcc>
  <rcc rId="8846" sId="4">
    <oc r="P169">
      <v>0</v>
    </oc>
    <nc r="P169"/>
  </rcc>
  <rcc rId="8847" sId="4">
    <oc r="Q169">
      <v>0</v>
    </oc>
    <nc r="Q169"/>
  </rcc>
  <rcc rId="8848" sId="4">
    <oc r="L170">
      <v>0</v>
    </oc>
    <nc r="L170"/>
  </rcc>
  <rcc rId="8849" sId="4">
    <oc r="M170">
      <v>0</v>
    </oc>
    <nc r="M170"/>
  </rcc>
  <rcc rId="8850" sId="4">
    <oc r="N170">
      <v>0</v>
    </oc>
    <nc r="N170"/>
  </rcc>
  <rcc rId="8851" sId="4">
    <oc r="O170">
      <v>0</v>
    </oc>
    <nc r="O170"/>
  </rcc>
  <rcc rId="8852" sId="4">
    <oc r="P170">
      <v>0</v>
    </oc>
    <nc r="P170"/>
  </rcc>
  <rcc rId="8853" sId="4">
    <oc r="Q170">
      <v>0</v>
    </oc>
    <nc r="Q170"/>
  </rcc>
  <rcc rId="8854" sId="4">
    <oc r="L171">
      <v>0</v>
    </oc>
    <nc r="L171"/>
  </rcc>
  <rcc rId="8855" sId="4">
    <oc r="M171">
      <v>0</v>
    </oc>
    <nc r="M171"/>
  </rcc>
  <rcc rId="8856" sId="4">
    <oc r="N171">
      <v>0</v>
    </oc>
    <nc r="N171"/>
  </rcc>
  <rcc rId="8857" sId="4">
    <oc r="O171">
      <v>0</v>
    </oc>
    <nc r="O171"/>
  </rcc>
  <rcc rId="8858" sId="4">
    <oc r="P171">
      <v>0</v>
    </oc>
    <nc r="P171"/>
  </rcc>
  <rcc rId="8859" sId="4">
    <oc r="Q171">
      <v>0</v>
    </oc>
    <nc r="Q171"/>
  </rcc>
  <rcc rId="8860" sId="4">
    <oc r="L172">
      <v>0</v>
    </oc>
    <nc r="L172"/>
  </rcc>
  <rcc rId="8861" sId="4">
    <oc r="M172">
      <v>0</v>
    </oc>
    <nc r="M172"/>
  </rcc>
  <rcc rId="8862" sId="4">
    <oc r="N172">
      <v>0</v>
    </oc>
    <nc r="N172"/>
  </rcc>
  <rcc rId="8863" sId="4">
    <oc r="O172">
      <v>0</v>
    </oc>
    <nc r="O172"/>
  </rcc>
  <rcc rId="8864" sId="4">
    <oc r="P172">
      <v>0</v>
    </oc>
    <nc r="P172"/>
  </rcc>
  <rcc rId="8865" sId="4">
    <oc r="Q172">
      <v>0</v>
    </oc>
    <nc r="Q172"/>
  </rcc>
  <rcc rId="8866" sId="4">
    <oc r="L173">
      <v>0</v>
    </oc>
    <nc r="L173"/>
  </rcc>
  <rcc rId="8867" sId="4">
    <oc r="M173">
      <v>0</v>
    </oc>
    <nc r="M173"/>
  </rcc>
  <rcc rId="8868" sId="4">
    <oc r="N173">
      <v>0</v>
    </oc>
    <nc r="N173"/>
  </rcc>
  <rcc rId="8869" sId="4">
    <oc r="O173">
      <v>0</v>
    </oc>
    <nc r="O173"/>
  </rcc>
  <rcc rId="8870" sId="4">
    <oc r="P173">
      <v>0</v>
    </oc>
    <nc r="P173"/>
  </rcc>
  <rcc rId="8871" sId="4">
    <oc r="Q173">
      <v>0</v>
    </oc>
    <nc r="Q173"/>
  </rcc>
  <rcc rId="8872" sId="4">
    <oc r="L174">
      <f>L163+L164+L165+L166+L167+L168+L169+L170+L171+L172+L173</f>
    </oc>
    <nc r="L174"/>
  </rcc>
  <rcc rId="8873" sId="4">
    <oc r="M174">
      <f>M163+M164+M165+M166+M167+M168+M169+M170+M171+M172+M173</f>
    </oc>
    <nc r="M174"/>
  </rcc>
  <rcc rId="8874" sId="4">
    <oc r="N174">
      <f>N163+N164+N165+N166+N167+N168+N169+N170+N171+N172+N173</f>
    </oc>
    <nc r="N174"/>
  </rcc>
  <rcc rId="8875" sId="4">
    <oc r="O174">
      <f>O163+O164+O165+O166+O167+O168+O169+O170+O171+O172+O173</f>
    </oc>
    <nc r="O174"/>
  </rcc>
  <rcc rId="8876" sId="4">
    <oc r="P174">
      <f>P163+P164+P165+P166+P167+P168+P169+P170+P171+P172+P173</f>
    </oc>
    <nc r="P174"/>
  </rcc>
  <rcc rId="8877" sId="4">
    <oc r="Q174">
      <f>Q163+Q164+Q165+Q166+Q167+Q168+Q169+Q170+Q171+Q172+Q173</f>
    </oc>
    <nc r="Q174"/>
  </rcc>
  <rcc rId="8878" sId="4">
    <oc r="L175">
      <v>0</v>
    </oc>
    <nc r="L175"/>
  </rcc>
  <rcc rId="8879" sId="4">
    <oc r="M175">
      <v>0</v>
    </oc>
    <nc r="M175"/>
  </rcc>
  <rcc rId="8880" sId="4">
    <oc r="N175">
      <v>0</v>
    </oc>
    <nc r="N175"/>
  </rcc>
  <rcc rId="8881" sId="4">
    <oc r="O175">
      <v>0</v>
    </oc>
    <nc r="O175"/>
  </rcc>
  <rcc rId="8882" sId="4">
    <oc r="P175">
      <v>0</v>
    </oc>
    <nc r="P175"/>
  </rcc>
  <rcc rId="8883" sId="4">
    <oc r="Q175">
      <v>0</v>
    </oc>
    <nc r="Q175"/>
  </rcc>
  <rcc rId="8884" sId="4">
    <oc r="L176">
      <v>0</v>
    </oc>
    <nc r="L176"/>
  </rcc>
  <rcc rId="8885" sId="4">
    <oc r="M176">
      <v>0</v>
    </oc>
    <nc r="M176"/>
  </rcc>
  <rcc rId="8886" sId="4">
    <oc r="N176">
      <v>0</v>
    </oc>
    <nc r="N176"/>
  </rcc>
  <rcc rId="8887" sId="4">
    <oc r="O176">
      <v>0</v>
    </oc>
    <nc r="O176"/>
  </rcc>
  <rcc rId="8888" sId="4">
    <oc r="P176">
      <v>0</v>
    </oc>
    <nc r="P176"/>
  </rcc>
  <rcc rId="8889" sId="4">
    <oc r="Q176">
      <v>0</v>
    </oc>
    <nc r="Q176"/>
  </rcc>
  <rcc rId="8890" sId="4">
    <oc r="L177">
      <v>0</v>
    </oc>
    <nc r="L177"/>
  </rcc>
  <rcc rId="8891" sId="4">
    <oc r="M177">
      <v>0</v>
    </oc>
    <nc r="M177"/>
  </rcc>
  <rcc rId="8892" sId="4">
    <oc r="N177">
      <v>0</v>
    </oc>
    <nc r="N177"/>
  </rcc>
  <rcc rId="8893" sId="4">
    <oc r="O177">
      <v>0</v>
    </oc>
    <nc r="O177"/>
  </rcc>
  <rcc rId="8894" sId="4">
    <oc r="P177">
      <v>0</v>
    </oc>
    <nc r="P177"/>
  </rcc>
  <rcc rId="8895" sId="4">
    <oc r="Q177">
      <v>0</v>
    </oc>
    <nc r="Q177"/>
  </rcc>
  <rcc rId="8896" sId="4">
    <oc r="L178">
      <v>0</v>
    </oc>
    <nc r="L178"/>
  </rcc>
  <rcc rId="8897" sId="4">
    <oc r="M178">
      <v>0</v>
    </oc>
    <nc r="M178"/>
  </rcc>
  <rcc rId="8898" sId="4">
    <oc r="N178">
      <v>0</v>
    </oc>
    <nc r="N178"/>
  </rcc>
  <rcc rId="8899" sId="4">
    <oc r="O178">
      <v>0</v>
    </oc>
    <nc r="O178"/>
  </rcc>
  <rcc rId="8900" sId="4">
    <oc r="P178">
      <v>0</v>
    </oc>
    <nc r="P178"/>
  </rcc>
  <rcc rId="8901" sId="4">
    <oc r="Q178">
      <v>0</v>
    </oc>
    <nc r="Q178"/>
  </rcc>
  <rcc rId="8902" sId="4">
    <oc r="L179">
      <v>0</v>
    </oc>
    <nc r="L179"/>
  </rcc>
  <rcc rId="8903" sId="4">
    <oc r="M179">
      <v>0</v>
    </oc>
    <nc r="M179"/>
  </rcc>
  <rcc rId="8904" sId="4">
    <oc r="N179">
      <v>0</v>
    </oc>
    <nc r="N179"/>
  </rcc>
  <rcc rId="8905" sId="4">
    <oc r="O179">
      <v>0</v>
    </oc>
    <nc r="O179"/>
  </rcc>
  <rcc rId="8906" sId="4">
    <oc r="P179">
      <v>0</v>
    </oc>
    <nc r="P179"/>
  </rcc>
  <rcc rId="8907" sId="4">
    <oc r="Q179">
      <v>0</v>
    </oc>
    <nc r="Q179"/>
  </rcc>
  <rcc rId="8908" sId="4">
    <oc r="L180">
      <v>0</v>
    </oc>
    <nc r="L180"/>
  </rcc>
  <rcc rId="8909" sId="4">
    <oc r="M180">
      <v>0</v>
    </oc>
    <nc r="M180"/>
  </rcc>
  <rcc rId="8910" sId="4">
    <oc r="N180">
      <v>0</v>
    </oc>
    <nc r="N180"/>
  </rcc>
  <rcc rId="8911" sId="4">
    <oc r="O180">
      <v>0</v>
    </oc>
    <nc r="O180"/>
  </rcc>
  <rcc rId="8912" sId="4">
    <oc r="P180">
      <v>0</v>
    </oc>
    <nc r="P180"/>
  </rcc>
  <rcc rId="8913" sId="4">
    <oc r="Q180">
      <v>0</v>
    </oc>
    <nc r="Q180"/>
  </rcc>
  <rcc rId="8914" sId="4">
    <oc r="L181">
      <v>0</v>
    </oc>
    <nc r="L181"/>
  </rcc>
  <rcc rId="8915" sId="4">
    <oc r="M181">
      <v>0</v>
    </oc>
    <nc r="M181"/>
  </rcc>
  <rcc rId="8916" sId="4">
    <oc r="N181">
      <v>0</v>
    </oc>
    <nc r="N181"/>
  </rcc>
  <rcc rId="8917" sId="4">
    <oc r="O181">
      <v>0</v>
    </oc>
    <nc r="O181"/>
  </rcc>
  <rcc rId="8918" sId="4">
    <oc r="P181">
      <v>0</v>
    </oc>
    <nc r="P181"/>
  </rcc>
  <rcc rId="8919" sId="4">
    <oc r="Q181">
      <v>0</v>
    </oc>
    <nc r="Q181"/>
  </rcc>
  <rcc rId="8920" sId="4">
    <oc r="L182">
      <v>0</v>
    </oc>
    <nc r="L182"/>
  </rcc>
  <rcc rId="8921" sId="4">
    <oc r="M182">
      <v>0</v>
    </oc>
    <nc r="M182"/>
  </rcc>
  <rcc rId="8922" sId="4">
    <oc r="N182">
      <v>0</v>
    </oc>
    <nc r="N182"/>
  </rcc>
  <rcc rId="8923" sId="4">
    <oc r="O182">
      <v>0</v>
    </oc>
    <nc r="O182"/>
  </rcc>
  <rcc rId="8924" sId="4">
    <oc r="P182">
      <v>0</v>
    </oc>
    <nc r="P182"/>
  </rcc>
  <rcc rId="8925" sId="4">
    <oc r="Q182">
      <v>0</v>
    </oc>
    <nc r="Q182"/>
  </rcc>
  <rcc rId="8926" sId="4">
    <oc r="L183">
      <v>0</v>
    </oc>
    <nc r="L183"/>
  </rcc>
  <rcc rId="8927" sId="4">
    <oc r="M183">
      <v>0</v>
    </oc>
    <nc r="M183"/>
  </rcc>
  <rcc rId="8928" sId="4">
    <oc r="N183">
      <v>0</v>
    </oc>
    <nc r="N183"/>
  </rcc>
  <rcc rId="8929" sId="4">
    <oc r="O183">
      <v>0</v>
    </oc>
    <nc r="O183"/>
  </rcc>
  <rcc rId="8930" sId="4">
    <oc r="P183">
      <v>0</v>
    </oc>
    <nc r="P183"/>
  </rcc>
  <rcc rId="8931" sId="4">
    <oc r="Q183">
      <v>0</v>
    </oc>
    <nc r="Q183"/>
  </rcc>
  <rcc rId="8932" sId="4">
    <oc r="L184">
      <v>0</v>
    </oc>
    <nc r="L184"/>
  </rcc>
  <rcc rId="8933" sId="4">
    <oc r="M184">
      <v>0</v>
    </oc>
    <nc r="M184"/>
  </rcc>
  <rcc rId="8934" sId="4">
    <oc r="N184">
      <v>0</v>
    </oc>
    <nc r="N184"/>
  </rcc>
  <rcc rId="8935" sId="4">
    <oc r="O184">
      <v>0</v>
    </oc>
    <nc r="O184"/>
  </rcc>
  <rcc rId="8936" sId="4">
    <oc r="P184">
      <v>0</v>
    </oc>
    <nc r="P184"/>
  </rcc>
  <rcc rId="8937" sId="4">
    <oc r="Q184">
      <v>0</v>
    </oc>
    <nc r="Q184"/>
  </rcc>
  <rcc rId="8938" sId="4">
    <oc r="L185">
      <v>0</v>
    </oc>
    <nc r="L185"/>
  </rcc>
  <rcc rId="8939" sId="4">
    <oc r="M185">
      <v>0</v>
    </oc>
    <nc r="M185"/>
  </rcc>
  <rcc rId="8940" sId="4">
    <oc r="N185">
      <v>0</v>
    </oc>
    <nc r="N185"/>
  </rcc>
  <rcc rId="8941" sId="4">
    <oc r="O185">
      <v>0</v>
    </oc>
    <nc r="O185"/>
  </rcc>
  <rcc rId="8942" sId="4">
    <oc r="P185">
      <v>0</v>
    </oc>
    <nc r="P185"/>
  </rcc>
  <rcc rId="8943" sId="4">
    <oc r="Q185">
      <v>0</v>
    </oc>
    <nc r="Q185"/>
  </rcc>
  <rcc rId="8944" sId="4">
    <oc r="K186">
      <f>SUM(K156:K185)</f>
    </oc>
    <nc r="K186"/>
  </rcc>
  <rcc rId="8945" sId="4">
    <oc r="K196">
      <f>SUM(K188:K195)</f>
    </oc>
    <nc r="K196"/>
  </rcc>
  <rcc rId="8946" sId="4">
    <oc r="K204">
      <f>SUM(K198:K203)</f>
    </oc>
    <nc r="K204"/>
  </rcc>
  <rcc rId="8947" sId="3">
    <oc r="L23">
      <v>0</v>
    </oc>
    <nc r="L23"/>
  </rcc>
  <rcc rId="8948" sId="3">
    <oc r="M23">
      <v>0</v>
    </oc>
    <nc r="M23"/>
  </rcc>
  <rcc rId="8949" sId="3">
    <oc r="N23">
      <v>0</v>
    </oc>
    <nc r="N23"/>
  </rcc>
  <rcc rId="8950" sId="3">
    <oc r="O23">
      <v>0</v>
    </oc>
    <nc r="O23"/>
  </rcc>
  <rcc rId="8951" sId="3">
    <oc r="P23">
      <v>0</v>
    </oc>
    <nc r="P23"/>
  </rcc>
  <rcc rId="8952" sId="3">
    <oc r="Q23">
      <v>0</v>
    </oc>
    <nc r="Q23"/>
  </rcc>
  <rcc rId="8953" sId="3">
    <oc r="L24">
      <v>0</v>
    </oc>
    <nc r="L24"/>
  </rcc>
  <rcc rId="8954" sId="3">
    <oc r="M24">
      <v>0</v>
    </oc>
    <nc r="M24"/>
  </rcc>
  <rcc rId="8955" sId="3">
    <oc r="N24">
      <v>0</v>
    </oc>
    <nc r="N24"/>
  </rcc>
  <rcc rId="8956" sId="3">
    <oc r="O24">
      <v>0</v>
    </oc>
    <nc r="O24"/>
  </rcc>
  <rcc rId="8957" sId="3">
    <oc r="P24">
      <v>0</v>
    </oc>
    <nc r="P24"/>
  </rcc>
  <rcc rId="8958" sId="3">
    <oc r="Q24">
      <v>0</v>
    </oc>
    <nc r="Q24"/>
  </rcc>
  <rcc rId="8959" sId="3">
    <oc r="L25">
      <v>0</v>
    </oc>
    <nc r="L25"/>
  </rcc>
  <rcc rId="8960" sId="3">
    <oc r="M25">
      <v>0</v>
    </oc>
    <nc r="M25"/>
  </rcc>
  <rcc rId="8961" sId="3">
    <oc r="N25">
      <v>0</v>
    </oc>
    <nc r="N25"/>
  </rcc>
  <rcc rId="8962" sId="3">
    <oc r="O25">
      <v>0</v>
    </oc>
    <nc r="O25"/>
  </rcc>
  <rcc rId="8963" sId="3">
    <oc r="P25">
      <v>0</v>
    </oc>
    <nc r="P25"/>
  </rcc>
  <rcc rId="8964" sId="3">
    <oc r="Q25">
      <v>0</v>
    </oc>
    <nc r="Q25"/>
  </rcc>
  <rcc rId="8965" sId="3">
    <oc r="L26">
      <v>0</v>
    </oc>
    <nc r="L26"/>
  </rcc>
  <rcc rId="8966" sId="3">
    <oc r="M26">
      <v>0</v>
    </oc>
    <nc r="M26"/>
  </rcc>
  <rcc rId="8967" sId="3">
    <oc r="N26">
      <v>0</v>
    </oc>
    <nc r="N26"/>
  </rcc>
  <rcc rId="8968" sId="3">
    <oc r="O26">
      <v>0</v>
    </oc>
    <nc r="O26"/>
  </rcc>
  <rcc rId="8969" sId="3">
    <oc r="P26">
      <v>0</v>
    </oc>
    <nc r="P26"/>
  </rcc>
  <rcc rId="8970" sId="3">
    <oc r="Q26">
      <v>0</v>
    </oc>
    <nc r="Q26"/>
  </rcc>
  <rcc rId="8971" sId="3">
    <oc r="L27">
      <v>0</v>
    </oc>
    <nc r="L27"/>
  </rcc>
  <rcc rId="8972" sId="3">
    <oc r="M27">
      <v>0</v>
    </oc>
    <nc r="M27"/>
  </rcc>
  <rcc rId="8973" sId="3">
    <oc r="N27">
      <v>0</v>
    </oc>
    <nc r="N27"/>
  </rcc>
  <rcc rId="8974" sId="3">
    <oc r="O27">
      <v>0</v>
    </oc>
    <nc r="O27"/>
  </rcc>
  <rcc rId="8975" sId="3">
    <oc r="P27">
      <v>0</v>
    </oc>
    <nc r="P27"/>
  </rcc>
  <rcc rId="8976" sId="3">
    <oc r="Q27">
      <v>0</v>
    </oc>
    <nc r="Q27"/>
  </rcc>
  <rcc rId="8977" sId="3">
    <oc r="L28">
      <v>0</v>
    </oc>
    <nc r="L28"/>
  </rcc>
  <rcc rId="8978" sId="3">
    <oc r="M28">
      <v>0</v>
    </oc>
    <nc r="M28"/>
  </rcc>
  <rcc rId="8979" sId="3">
    <oc r="N28">
      <v>0</v>
    </oc>
    <nc r="N28"/>
  </rcc>
  <rcc rId="8980" sId="3">
    <oc r="O28">
      <v>0</v>
    </oc>
    <nc r="O28"/>
  </rcc>
  <rcc rId="8981" sId="3">
    <oc r="P28">
      <v>0</v>
    </oc>
    <nc r="P28"/>
  </rcc>
  <rcc rId="8982" sId="3">
    <oc r="Q28">
      <v>0</v>
    </oc>
    <nc r="Q28"/>
  </rcc>
  <rcc rId="8983" sId="3">
    <oc r="L30">
      <v>0</v>
    </oc>
    <nc r="L30"/>
  </rcc>
  <rcc rId="8984" sId="3">
    <oc r="M30">
      <v>0</v>
    </oc>
    <nc r="M30"/>
  </rcc>
  <rcc rId="8985" sId="3">
    <oc r="N30">
      <v>0</v>
    </oc>
    <nc r="N30"/>
  </rcc>
  <rcc rId="8986" sId="3">
    <oc r="O30">
      <v>0</v>
    </oc>
    <nc r="O30"/>
  </rcc>
  <rcc rId="8987" sId="3">
    <oc r="P30">
      <v>0</v>
    </oc>
    <nc r="P30"/>
  </rcc>
  <rcc rId="8988" sId="3">
    <oc r="Q30">
      <v>0</v>
    </oc>
    <nc r="Q30"/>
  </rcc>
  <rcc rId="8989" sId="3">
    <oc r="L31">
      <v>0</v>
    </oc>
    <nc r="L31"/>
  </rcc>
  <rcc rId="8990" sId="3">
    <oc r="M31">
      <v>0</v>
    </oc>
    <nc r="M31"/>
  </rcc>
  <rcc rId="8991" sId="3">
    <oc r="N31">
      <v>0</v>
    </oc>
    <nc r="N31"/>
  </rcc>
  <rcc rId="8992" sId="3">
    <oc r="O31">
      <v>0</v>
    </oc>
    <nc r="O31"/>
  </rcc>
  <rcc rId="8993" sId="3">
    <oc r="P31">
      <v>0</v>
    </oc>
    <nc r="P31"/>
  </rcc>
  <rcc rId="8994" sId="3">
    <oc r="Q31">
      <v>0</v>
    </oc>
    <nc r="Q31"/>
  </rcc>
  <rcc rId="8995" sId="3">
    <oc r="L32">
      <v>0</v>
    </oc>
    <nc r="L32"/>
  </rcc>
  <rcc rId="8996" sId="3">
    <oc r="M32">
      <v>0</v>
    </oc>
    <nc r="M32"/>
  </rcc>
  <rcc rId="8997" sId="3">
    <oc r="N32">
      <v>0</v>
    </oc>
    <nc r="N32"/>
  </rcc>
  <rcc rId="8998" sId="3">
    <oc r="O32">
      <v>0</v>
    </oc>
    <nc r="O32"/>
  </rcc>
  <rcc rId="8999" sId="3">
    <oc r="P32">
      <v>0</v>
    </oc>
    <nc r="P32"/>
  </rcc>
  <rcc rId="9000" sId="3">
    <oc r="Q32">
      <v>0</v>
    </oc>
    <nc r="Q32"/>
  </rcc>
  <rcc rId="9001" sId="3">
    <oc r="L33">
      <v>0</v>
    </oc>
    <nc r="L33"/>
  </rcc>
  <rcc rId="9002" sId="3">
    <oc r="M33">
      <v>0</v>
    </oc>
    <nc r="M33"/>
  </rcc>
  <rcc rId="9003" sId="3">
    <oc r="N33">
      <v>0</v>
    </oc>
    <nc r="N33"/>
  </rcc>
  <rcc rId="9004" sId="3">
    <oc r="O33">
      <v>0</v>
    </oc>
    <nc r="O33"/>
  </rcc>
  <rcc rId="9005" sId="3">
    <oc r="P33">
      <v>0</v>
    </oc>
    <nc r="P33"/>
  </rcc>
  <rcc rId="9006" sId="3">
    <oc r="Q33">
      <v>0</v>
    </oc>
    <nc r="Q33"/>
  </rcc>
  <rcc rId="9007" sId="3">
    <oc r="L34">
      <v>0</v>
    </oc>
    <nc r="L34"/>
  </rcc>
  <rcc rId="9008" sId="3">
    <oc r="M34">
      <v>0</v>
    </oc>
    <nc r="M34"/>
  </rcc>
  <rcc rId="9009" sId="3">
    <oc r="N34">
      <v>0</v>
    </oc>
    <nc r="N34"/>
  </rcc>
  <rcc rId="9010" sId="3">
    <oc r="O34">
      <v>0</v>
    </oc>
    <nc r="O34"/>
  </rcc>
  <rcc rId="9011" sId="3">
    <oc r="P34">
      <v>0</v>
    </oc>
    <nc r="P34"/>
  </rcc>
  <rcc rId="9012" sId="3">
    <oc r="Q34">
      <v>0</v>
    </oc>
    <nc r="Q34"/>
  </rcc>
  <rcc rId="9013" sId="3">
    <oc r="L35">
      <v>0</v>
    </oc>
    <nc r="L35"/>
  </rcc>
  <rcc rId="9014" sId="3">
    <oc r="M35">
      <v>0</v>
    </oc>
    <nc r="M35"/>
  </rcc>
  <rcc rId="9015" sId="3">
    <oc r="N35">
      <v>0</v>
    </oc>
    <nc r="N35"/>
  </rcc>
  <rcc rId="9016" sId="3">
    <oc r="O35">
      <v>0</v>
    </oc>
    <nc r="O35"/>
  </rcc>
  <rcc rId="9017" sId="3">
    <oc r="P35">
      <v>0</v>
    </oc>
    <nc r="P35"/>
  </rcc>
  <rcc rId="9018" sId="3">
    <oc r="Q35">
      <v>0</v>
    </oc>
    <nc r="Q35"/>
  </rcc>
  <rcc rId="9019" sId="3">
    <oc r="L36">
      <f>L30+L31+L32+L33+L34+L35</f>
    </oc>
    <nc r="L36"/>
  </rcc>
  <rcc rId="9020" sId="3">
    <oc r="M36">
      <f>M30+M31+M32+M33+M34+M35</f>
    </oc>
    <nc r="M36"/>
  </rcc>
  <rcc rId="9021" sId="3">
    <oc r="N36">
      <f>N30+N31+N32+N33+N34+N35</f>
    </oc>
    <nc r="N36"/>
  </rcc>
  <rcc rId="9022" sId="3">
    <oc r="O36">
      <f>O30+O31+O32+O33+O34+O35</f>
    </oc>
    <nc r="O36"/>
  </rcc>
  <rcc rId="9023" sId="3">
    <oc r="P36">
      <f>P30+P31+P32+P33+P34+P35</f>
    </oc>
    <nc r="P36"/>
  </rcc>
  <rcc rId="9024" sId="3">
    <oc r="Q36">
      <f>Q30+Q31+Q32+Q33+Q34+Q35</f>
    </oc>
    <nc r="Q36"/>
  </rcc>
  <rcc rId="9025" sId="3">
    <oc r="L37">
      <v>0</v>
    </oc>
    <nc r="L37"/>
  </rcc>
  <rcc rId="9026" sId="3">
    <oc r="M37">
      <v>0</v>
    </oc>
    <nc r="M37"/>
  </rcc>
  <rcc rId="9027" sId="3">
    <oc r="N37">
      <v>0</v>
    </oc>
    <nc r="N37"/>
  </rcc>
  <rcc rId="9028" sId="3">
    <oc r="O37">
      <v>0</v>
    </oc>
    <nc r="O37"/>
  </rcc>
  <rcc rId="9029" sId="3">
    <oc r="P37">
      <v>0</v>
    </oc>
    <nc r="P37"/>
  </rcc>
  <rcc rId="9030" sId="3">
    <oc r="Q37">
      <v>0</v>
    </oc>
    <nc r="Q37"/>
  </rcc>
  <rcc rId="9031" sId="3">
    <oc r="L38">
      <v>0</v>
    </oc>
    <nc r="L38"/>
  </rcc>
  <rcc rId="9032" sId="3">
    <oc r="M38">
      <v>0</v>
    </oc>
    <nc r="M38"/>
  </rcc>
  <rcc rId="9033" sId="3">
    <oc r="N38">
      <v>0</v>
    </oc>
    <nc r="N38"/>
  </rcc>
  <rcc rId="9034" sId="3">
    <oc r="O38">
      <v>0</v>
    </oc>
    <nc r="O38"/>
  </rcc>
  <rcc rId="9035" sId="3">
    <oc r="P38">
      <v>0</v>
    </oc>
    <nc r="P38"/>
  </rcc>
  <rcc rId="9036" sId="3">
    <oc r="Q38">
      <v>0</v>
    </oc>
    <nc r="Q38"/>
  </rcc>
  <rcc rId="9037" sId="3">
    <oc r="L39">
      <v>0</v>
    </oc>
    <nc r="L39"/>
  </rcc>
  <rcc rId="9038" sId="3">
    <oc r="M39">
      <v>0</v>
    </oc>
    <nc r="M39"/>
  </rcc>
  <rcc rId="9039" sId="3">
    <oc r="N39">
      <v>0</v>
    </oc>
    <nc r="N39"/>
  </rcc>
  <rcc rId="9040" sId="3">
    <oc r="O39">
      <v>0</v>
    </oc>
    <nc r="O39"/>
  </rcc>
  <rcc rId="9041" sId="3">
    <oc r="P39">
      <v>0</v>
    </oc>
    <nc r="P39"/>
  </rcc>
  <rcc rId="9042" sId="3">
    <oc r="Q39">
      <v>0</v>
    </oc>
    <nc r="Q39"/>
  </rcc>
  <rcc rId="9043" sId="3">
    <oc r="L40">
      <v>0</v>
    </oc>
    <nc r="L40"/>
  </rcc>
  <rcc rId="9044" sId="3">
    <oc r="M40">
      <v>0</v>
    </oc>
    <nc r="M40"/>
  </rcc>
  <rcc rId="9045" sId="3">
    <oc r="N40">
      <v>0</v>
    </oc>
    <nc r="N40"/>
  </rcc>
  <rcc rId="9046" sId="3">
    <oc r="O40">
      <v>0</v>
    </oc>
    <nc r="O40"/>
  </rcc>
  <rcc rId="9047" sId="3">
    <oc r="P40">
      <v>0</v>
    </oc>
    <nc r="P40"/>
  </rcc>
  <rcc rId="9048" sId="3">
    <oc r="Q40">
      <v>0</v>
    </oc>
    <nc r="Q40"/>
  </rcc>
  <rcc rId="9049" sId="3">
    <oc r="L41">
      <v>0</v>
    </oc>
    <nc r="L41"/>
  </rcc>
  <rcc rId="9050" sId="3">
    <oc r="M41">
      <v>0</v>
    </oc>
    <nc r="M41"/>
  </rcc>
  <rcc rId="9051" sId="3">
    <oc r="N41">
      <v>0</v>
    </oc>
    <nc r="N41"/>
  </rcc>
  <rcc rId="9052" sId="3">
    <oc r="O41">
      <v>0</v>
    </oc>
    <nc r="O41"/>
  </rcc>
  <rcc rId="9053" sId="3">
    <oc r="P41">
      <v>0</v>
    </oc>
    <nc r="P41"/>
  </rcc>
  <rcc rId="9054" sId="3">
    <oc r="Q41">
      <v>0</v>
    </oc>
    <nc r="Q41"/>
  </rcc>
  <rcc rId="9055" sId="3">
    <oc r="L42">
      <v>0</v>
    </oc>
    <nc r="L42"/>
  </rcc>
  <rcc rId="9056" sId="3">
    <oc r="M42">
      <v>0</v>
    </oc>
    <nc r="M42"/>
  </rcc>
  <rcc rId="9057" sId="3">
    <oc r="N42">
      <v>0</v>
    </oc>
    <nc r="N42"/>
  </rcc>
  <rcc rId="9058" sId="3">
    <oc r="O42">
      <v>0</v>
    </oc>
    <nc r="O42"/>
  </rcc>
  <rcc rId="9059" sId="3">
    <oc r="P42">
      <v>0</v>
    </oc>
    <nc r="P42"/>
  </rcc>
  <rcc rId="9060" sId="3">
    <oc r="Q42">
      <v>0</v>
    </oc>
    <nc r="Q42"/>
  </rcc>
  <rcc rId="9061" sId="3">
    <oc r="L43">
      <v>0</v>
    </oc>
    <nc r="L43"/>
  </rcc>
  <rcc rId="9062" sId="3">
    <oc r="M43">
      <v>0</v>
    </oc>
    <nc r="M43"/>
  </rcc>
  <rcc rId="9063" sId="3">
    <oc r="N43">
      <v>0</v>
    </oc>
    <nc r="N43"/>
  </rcc>
  <rcc rId="9064" sId="3">
    <oc r="O43">
      <v>0</v>
    </oc>
    <nc r="O43"/>
  </rcc>
  <rcc rId="9065" sId="3">
    <oc r="P43">
      <v>0</v>
    </oc>
    <nc r="P43"/>
  </rcc>
  <rcc rId="9066" sId="3">
    <oc r="Q43">
      <v>0</v>
    </oc>
    <nc r="Q43"/>
  </rcc>
  <rcc rId="9067" sId="3">
    <oc r="L44">
      <v>0</v>
    </oc>
    <nc r="L44"/>
  </rcc>
  <rcc rId="9068" sId="3">
    <oc r="M44">
      <v>0</v>
    </oc>
    <nc r="M44"/>
  </rcc>
  <rcc rId="9069" sId="3">
    <oc r="N44">
      <v>0</v>
    </oc>
    <nc r="N44"/>
  </rcc>
  <rcc rId="9070" sId="3">
    <oc r="O44">
      <v>0</v>
    </oc>
    <nc r="O44"/>
  </rcc>
  <rcc rId="9071" sId="3">
    <oc r="P44">
      <v>0</v>
    </oc>
    <nc r="P44"/>
  </rcc>
  <rcc rId="9072" sId="3">
    <oc r="Q44">
      <v>0</v>
    </oc>
    <nc r="Q44"/>
  </rcc>
  <rcc rId="9073" sId="3">
    <oc r="L45">
      <v>0</v>
    </oc>
    <nc r="L45"/>
  </rcc>
  <rcc rId="9074" sId="3">
    <oc r="M45">
      <v>0</v>
    </oc>
    <nc r="M45"/>
  </rcc>
  <rcc rId="9075" sId="3">
    <oc r="N45">
      <v>0</v>
    </oc>
    <nc r="N45"/>
  </rcc>
  <rcc rId="9076" sId="3">
    <oc r="O45">
      <v>0</v>
    </oc>
    <nc r="O45"/>
  </rcc>
  <rcc rId="9077" sId="3">
    <oc r="P45">
      <v>0</v>
    </oc>
    <nc r="P45"/>
  </rcc>
  <rcc rId="9078" sId="3">
    <oc r="Q45">
      <v>0</v>
    </oc>
    <nc r="Q45"/>
  </rcc>
  <rcc rId="9079" sId="3">
    <oc r="L46">
      <v>0</v>
    </oc>
    <nc r="L46"/>
  </rcc>
  <rcc rId="9080" sId="3">
    <oc r="M46">
      <v>0</v>
    </oc>
    <nc r="M46"/>
  </rcc>
  <rcc rId="9081" sId="3">
    <oc r="N46">
      <v>0</v>
    </oc>
    <nc r="N46"/>
  </rcc>
  <rcc rId="9082" sId="3">
    <oc r="O46">
      <v>0</v>
    </oc>
    <nc r="O46"/>
  </rcc>
  <rcc rId="9083" sId="3">
    <oc r="P46">
      <v>0</v>
    </oc>
    <nc r="P46"/>
  </rcc>
  <rcc rId="9084" sId="3">
    <oc r="Q46">
      <v>0</v>
    </oc>
    <nc r="Q46"/>
  </rcc>
  <rcc rId="9085" sId="3">
    <oc r="L47">
      <v>0</v>
    </oc>
    <nc r="L47"/>
  </rcc>
  <rcc rId="9086" sId="3">
    <oc r="M47">
      <v>0</v>
    </oc>
    <nc r="M47"/>
  </rcc>
  <rcc rId="9087" sId="3">
    <oc r="N47">
      <v>0</v>
    </oc>
    <nc r="N47"/>
  </rcc>
  <rcc rId="9088" sId="3">
    <oc r="O47">
      <v>0</v>
    </oc>
    <nc r="O47"/>
  </rcc>
  <rcc rId="9089" sId="3">
    <oc r="P47">
      <v>0</v>
    </oc>
    <nc r="P47"/>
  </rcc>
  <rcc rId="9090" sId="3">
    <oc r="Q47">
      <v>0</v>
    </oc>
    <nc r="Q47"/>
  </rcc>
  <rcc rId="9091" sId="3">
    <oc r="L48">
      <v>0</v>
    </oc>
    <nc r="L48"/>
  </rcc>
  <rcc rId="9092" sId="3">
    <oc r="M48">
      <v>0</v>
    </oc>
    <nc r="M48"/>
  </rcc>
  <rcc rId="9093" sId="3">
    <oc r="N48">
      <v>0</v>
    </oc>
    <nc r="N48"/>
  </rcc>
  <rcc rId="9094" sId="3">
    <oc r="O48">
      <v>0</v>
    </oc>
    <nc r="O48"/>
  </rcc>
  <rcc rId="9095" sId="3">
    <oc r="P48">
      <v>0</v>
    </oc>
    <nc r="P48"/>
  </rcc>
  <rcc rId="9096" sId="3">
    <oc r="Q48">
      <v>0</v>
    </oc>
    <nc r="Q48"/>
  </rcc>
  <rcc rId="9097" sId="3">
    <oc r="L49">
      <f>L37+L38+L39+L40+L41+L42+L43+L44+L45+L46+L47+L48</f>
    </oc>
    <nc r="L49"/>
  </rcc>
  <rcc rId="9098" sId="3">
    <oc r="M49">
      <f>M37+M38+M39+M40+M41+M42+M43+M44+M45+M46+M47+M48</f>
    </oc>
    <nc r="M49"/>
  </rcc>
  <rcc rId="9099" sId="3">
    <oc r="N49">
      <f>N37+N38+N39+N40+N41+N42+N43+N44+N45+N46+N47+N48</f>
    </oc>
    <nc r="N49"/>
  </rcc>
  <rcc rId="9100" sId="3">
    <oc r="O49">
      <f>O37+O38+O39+O40+O41+O42+O43+O44+O45+O46+O47+O48</f>
    </oc>
    <nc r="O49"/>
  </rcc>
  <rcc rId="9101" sId="3">
    <oc r="P49">
      <f>P37+P38+P39+P40+P41+P42+P43+P44+P45+P46+P47+P48</f>
    </oc>
    <nc r="P49"/>
  </rcc>
  <rcc rId="9102" sId="3">
    <oc r="Q49">
      <f>Q37+Q38+Q39+Q40+Q41+Q42+Q43+Q44+Q45+Q46+Q47+Q48</f>
    </oc>
    <nc r="Q49"/>
  </rcc>
  <rcc rId="9103" sId="3">
    <oc r="L50">
      <v>0</v>
    </oc>
    <nc r="L50"/>
  </rcc>
  <rcc rId="9104" sId="3">
    <oc r="M50">
      <v>0</v>
    </oc>
    <nc r="M50"/>
  </rcc>
  <rcc rId="9105" sId="3">
    <oc r="N50">
      <v>0</v>
    </oc>
    <nc r="N50"/>
  </rcc>
  <rcc rId="9106" sId="3">
    <oc r="O50">
      <v>0</v>
    </oc>
    <nc r="O50"/>
  </rcc>
  <rcc rId="9107" sId="3">
    <oc r="P50">
      <v>0</v>
    </oc>
    <nc r="P50"/>
  </rcc>
  <rcc rId="9108" sId="3">
    <oc r="Q50">
      <v>0</v>
    </oc>
    <nc r="Q50"/>
  </rcc>
  <rcc rId="9109" sId="3">
    <oc r="L51">
      <v>0</v>
    </oc>
    <nc r="L51"/>
  </rcc>
  <rcc rId="9110" sId="3">
    <oc r="M51">
      <v>0</v>
    </oc>
    <nc r="M51"/>
  </rcc>
  <rcc rId="9111" sId="3">
    <oc r="N51">
      <v>0</v>
    </oc>
    <nc r="N51"/>
  </rcc>
  <rcc rId="9112" sId="3">
    <oc r="O51">
      <v>0</v>
    </oc>
    <nc r="O51"/>
  </rcc>
  <rcc rId="9113" sId="3">
    <oc r="P51">
      <v>0</v>
    </oc>
    <nc r="P51"/>
  </rcc>
  <rcc rId="9114" sId="3">
    <oc r="Q51">
      <v>0</v>
    </oc>
    <nc r="Q51"/>
  </rcc>
  <rcc rId="9115" sId="3">
    <oc r="L52">
      <v>0</v>
    </oc>
    <nc r="L52"/>
  </rcc>
  <rcc rId="9116" sId="3">
    <oc r="M52">
      <v>0</v>
    </oc>
    <nc r="M52"/>
  </rcc>
  <rcc rId="9117" sId="3">
    <oc r="N52">
      <v>0</v>
    </oc>
    <nc r="N52"/>
  </rcc>
  <rcc rId="9118" sId="3">
    <oc r="O52">
      <v>0</v>
    </oc>
    <nc r="O52"/>
  </rcc>
  <rcc rId="9119" sId="3">
    <oc r="P52">
      <v>0</v>
    </oc>
    <nc r="P52"/>
  </rcc>
  <rcc rId="9120" sId="3">
    <oc r="Q52">
      <v>0</v>
    </oc>
    <nc r="Q52"/>
  </rcc>
  <rcc rId="9121" sId="3">
    <oc r="L53">
      <v>0</v>
    </oc>
    <nc r="L53"/>
  </rcc>
  <rcc rId="9122" sId="3">
    <oc r="M53">
      <v>0</v>
    </oc>
    <nc r="M53"/>
  </rcc>
  <rcc rId="9123" sId="3">
    <oc r="N53">
      <v>0</v>
    </oc>
    <nc r="N53"/>
  </rcc>
  <rcc rId="9124" sId="3">
    <oc r="O53">
      <v>0</v>
    </oc>
    <nc r="O53"/>
  </rcc>
  <rcc rId="9125" sId="3">
    <oc r="P53">
      <v>0</v>
    </oc>
    <nc r="P53"/>
  </rcc>
  <rcc rId="9126" sId="3">
    <oc r="Q53">
      <v>0</v>
    </oc>
    <nc r="Q53"/>
  </rcc>
  <rcc rId="9127" sId="3">
    <oc r="L54">
      <v>0</v>
    </oc>
    <nc r="L54"/>
  </rcc>
  <rcc rId="9128" sId="3">
    <oc r="M54">
      <v>0</v>
    </oc>
    <nc r="M54"/>
  </rcc>
  <rcc rId="9129" sId="3">
    <oc r="N54">
      <v>0</v>
    </oc>
    <nc r="N54"/>
  </rcc>
  <rcc rId="9130" sId="3">
    <oc r="O54">
      <v>0</v>
    </oc>
    <nc r="O54"/>
  </rcc>
  <rcc rId="9131" sId="3">
    <oc r="P54">
      <v>0</v>
    </oc>
    <nc r="P54"/>
  </rcc>
  <rcc rId="9132" sId="3">
    <oc r="Q54">
      <v>0</v>
    </oc>
    <nc r="Q54"/>
  </rcc>
  <rcc rId="9133" sId="3">
    <oc r="L55">
      <v>0</v>
    </oc>
    <nc r="L55"/>
  </rcc>
  <rcc rId="9134" sId="3">
    <oc r="M55">
      <v>0</v>
    </oc>
    <nc r="M55"/>
  </rcc>
  <rcc rId="9135" sId="3">
    <oc r="N55">
      <v>0</v>
    </oc>
    <nc r="N55"/>
  </rcc>
  <rcc rId="9136" sId="3">
    <oc r="O55">
      <v>0</v>
    </oc>
    <nc r="O55"/>
  </rcc>
  <rcc rId="9137" sId="3">
    <oc r="P55">
      <v>0</v>
    </oc>
    <nc r="P55"/>
  </rcc>
  <rcc rId="9138" sId="3">
    <oc r="Q55">
      <v>0</v>
    </oc>
    <nc r="Q55"/>
  </rcc>
  <rcc rId="9139" sId="3">
    <oc r="L56">
      <v>0</v>
    </oc>
    <nc r="L56"/>
  </rcc>
  <rcc rId="9140" sId="3">
    <oc r="M56">
      <v>0</v>
    </oc>
    <nc r="M56"/>
  </rcc>
  <rcc rId="9141" sId="3">
    <oc r="N56">
      <v>0</v>
    </oc>
    <nc r="N56"/>
  </rcc>
  <rcc rId="9142" sId="3">
    <oc r="O56">
      <v>0</v>
    </oc>
    <nc r="O56"/>
  </rcc>
  <rcc rId="9143" sId="3">
    <oc r="P56">
      <v>0</v>
    </oc>
    <nc r="P56"/>
  </rcc>
  <rcc rId="9144" sId="3">
    <oc r="Q56">
      <v>0</v>
    </oc>
    <nc r="Q56"/>
  </rcc>
  <rcc rId="9145" sId="3">
    <oc r="L57">
      <v>0</v>
    </oc>
    <nc r="L57"/>
  </rcc>
  <rcc rId="9146" sId="3">
    <oc r="M57">
      <v>0</v>
    </oc>
    <nc r="M57"/>
  </rcc>
  <rcc rId="9147" sId="3">
    <oc r="N57">
      <v>0</v>
    </oc>
    <nc r="N57"/>
  </rcc>
  <rcc rId="9148" sId="3">
    <oc r="O57">
      <v>0</v>
    </oc>
    <nc r="O57"/>
  </rcc>
  <rcc rId="9149" sId="3">
    <oc r="P57">
      <v>0</v>
    </oc>
    <nc r="P57"/>
  </rcc>
  <rcc rId="9150" sId="3">
    <oc r="Q57">
      <v>0</v>
    </oc>
    <nc r="Q57"/>
  </rcc>
  <rcc rId="9151" sId="3">
    <oc r="L58">
      <v>0</v>
    </oc>
    <nc r="L58"/>
  </rcc>
  <rcc rId="9152" sId="3">
    <oc r="M58">
      <v>0</v>
    </oc>
    <nc r="M58"/>
  </rcc>
  <rcc rId="9153" sId="3">
    <oc r="N58">
      <v>0</v>
    </oc>
    <nc r="N58"/>
  </rcc>
  <rcc rId="9154" sId="3">
    <oc r="O58">
      <v>0</v>
    </oc>
    <nc r="O58"/>
  </rcc>
  <rcc rId="9155" sId="3">
    <oc r="P58">
      <v>0</v>
    </oc>
    <nc r="P58"/>
  </rcc>
  <rcc rId="9156" sId="3">
    <oc r="Q58">
      <v>0</v>
    </oc>
    <nc r="Q58"/>
  </rcc>
  <rcc rId="9157" sId="3">
    <oc r="L59">
      <f>L50+L51+L52+L53+L54+L55+L56+L57+L58</f>
    </oc>
    <nc r="L59"/>
  </rcc>
  <rcc rId="9158" sId="3">
    <oc r="M59">
      <f>M50+M51+M52+M53+M54+M55+M56+M57+M58</f>
    </oc>
    <nc r="M59"/>
  </rcc>
  <rcc rId="9159" sId="3">
    <oc r="N59">
      <f>N50+N51+N52+N53+N54+N55+N56+N57+N58</f>
    </oc>
    <nc r="N59"/>
  </rcc>
  <rcc rId="9160" sId="3">
    <oc r="O59">
      <f>O50+O51+O52+O53+O54+O55+O56+O57+O58</f>
    </oc>
    <nc r="O59"/>
  </rcc>
  <rcc rId="9161" sId="3">
    <oc r="P59">
      <f>P50+P51+P52+P53+P54+P55+P56+P57+P58</f>
    </oc>
    <nc r="P59"/>
  </rcc>
  <rcc rId="9162" sId="3">
    <oc r="Q59">
      <f>Q50+Q51+Q52+Q53+Q54+Q55+Q56+Q57+Q58</f>
    </oc>
    <nc r="Q59"/>
  </rcc>
  <rcc rId="9163" sId="3">
    <oc r="L60">
      <v>0</v>
    </oc>
    <nc r="L60"/>
  </rcc>
  <rcc rId="9164" sId="3">
    <oc r="M60">
      <v>0</v>
    </oc>
    <nc r="M60"/>
  </rcc>
  <rcc rId="9165" sId="3">
    <oc r="N60">
      <v>0</v>
    </oc>
    <nc r="N60"/>
  </rcc>
  <rcc rId="9166" sId="3">
    <oc r="O60">
      <v>0</v>
    </oc>
    <nc r="O60"/>
  </rcc>
  <rcc rId="9167" sId="3">
    <oc r="P60">
      <v>0</v>
    </oc>
    <nc r="P60"/>
  </rcc>
  <rcc rId="9168" sId="3">
    <oc r="Q60">
      <v>0</v>
    </oc>
    <nc r="Q60"/>
  </rcc>
  <rcc rId="9169" sId="3">
    <oc r="L61">
      <v>0</v>
    </oc>
    <nc r="L61"/>
  </rcc>
  <rcc rId="9170" sId="3">
    <oc r="M61">
      <v>0</v>
    </oc>
    <nc r="M61"/>
  </rcc>
  <rcc rId="9171" sId="3">
    <oc r="N61">
      <v>0</v>
    </oc>
    <nc r="N61"/>
  </rcc>
  <rcc rId="9172" sId="3">
    <oc r="O61">
      <v>0</v>
    </oc>
    <nc r="O61"/>
  </rcc>
  <rcc rId="9173" sId="3">
    <oc r="P61">
      <v>0</v>
    </oc>
    <nc r="P61"/>
  </rcc>
  <rcc rId="9174" sId="3">
    <oc r="Q61">
      <v>0</v>
    </oc>
    <nc r="Q61"/>
  </rcc>
  <rcc rId="9175" sId="3">
    <oc r="L62">
      <v>0</v>
    </oc>
    <nc r="L62"/>
  </rcc>
  <rcc rId="9176" sId="3">
    <oc r="M62">
      <v>0</v>
    </oc>
    <nc r="M62"/>
  </rcc>
  <rcc rId="9177" sId="3">
    <oc r="N62">
      <v>0</v>
    </oc>
    <nc r="N62"/>
  </rcc>
  <rcc rId="9178" sId="3">
    <oc r="O62">
      <v>0</v>
    </oc>
    <nc r="O62"/>
  </rcc>
  <rcc rId="9179" sId="3">
    <oc r="P62">
      <v>0</v>
    </oc>
    <nc r="P62"/>
  </rcc>
  <rcc rId="9180" sId="3">
    <oc r="Q62">
      <v>0</v>
    </oc>
    <nc r="Q62"/>
  </rcc>
  <rcc rId="9181" sId="3">
    <oc r="L63">
      <v>0</v>
    </oc>
    <nc r="L63"/>
  </rcc>
  <rcc rId="9182" sId="3">
    <oc r="M63">
      <v>0</v>
    </oc>
    <nc r="M63"/>
  </rcc>
  <rcc rId="9183" sId="3">
    <oc r="N63">
      <v>0</v>
    </oc>
    <nc r="N63"/>
  </rcc>
  <rcc rId="9184" sId="3">
    <oc r="O63">
      <v>0</v>
    </oc>
    <nc r="O63"/>
  </rcc>
  <rcc rId="9185" sId="3">
    <oc r="P63">
      <v>0</v>
    </oc>
    <nc r="P63"/>
  </rcc>
  <rcc rId="9186" sId="3">
    <oc r="Q63">
      <v>0</v>
    </oc>
    <nc r="Q63"/>
  </rcc>
  <rcc rId="9187" sId="3">
    <oc r="L64">
      <v>0</v>
    </oc>
    <nc r="L64"/>
  </rcc>
  <rcc rId="9188" sId="3">
    <oc r="M64">
      <v>0</v>
    </oc>
    <nc r="M64"/>
  </rcc>
  <rcc rId="9189" sId="3">
    <oc r="N64">
      <v>0</v>
    </oc>
    <nc r="N64"/>
  </rcc>
  <rcc rId="9190" sId="3">
    <oc r="O64">
      <v>0</v>
    </oc>
    <nc r="O64"/>
  </rcc>
  <rcc rId="9191" sId="3">
    <oc r="P64">
      <v>0</v>
    </oc>
    <nc r="P64"/>
  </rcc>
  <rcc rId="9192" sId="3">
    <oc r="Q64">
      <v>0</v>
    </oc>
    <nc r="Q64"/>
  </rcc>
  <rcc rId="9193" sId="3">
    <oc r="L65">
      <f>L60+L61+L62+L63+L64</f>
    </oc>
    <nc r="L65"/>
  </rcc>
  <rcc rId="9194" sId="3">
    <oc r="M65">
      <f>M60+M61+M62+M63+M64</f>
    </oc>
    <nc r="M65"/>
  </rcc>
  <rcc rId="9195" sId="3">
    <oc r="N65">
      <f>N60+N61+N62+N63+N64</f>
    </oc>
    <nc r="N65"/>
  </rcc>
  <rcc rId="9196" sId="3">
    <oc r="O65">
      <f>O60+O61+O62+O63+O64</f>
    </oc>
    <nc r="O65"/>
  </rcc>
  <rcc rId="9197" sId="3">
    <oc r="P65">
      <f>P60+P61+P62+P63+P64</f>
    </oc>
    <nc r="P65"/>
  </rcc>
  <rcc rId="9198" sId="3">
    <oc r="Q65">
      <f>Q60+Q61+Q62+Q63+Q64</f>
    </oc>
    <nc r="Q65"/>
  </rcc>
  <rcc rId="9199" sId="3">
    <oc r="L66">
      <v>0</v>
    </oc>
    <nc r="L66"/>
  </rcc>
  <rcc rId="9200" sId="3">
    <oc r="M66">
      <v>0</v>
    </oc>
    <nc r="M66"/>
  </rcc>
  <rcc rId="9201" sId="3">
    <oc r="N66">
      <v>0</v>
    </oc>
    <nc r="N66"/>
  </rcc>
  <rcc rId="9202" sId="3">
    <oc r="O66">
      <v>0</v>
    </oc>
    <nc r="O66"/>
  </rcc>
  <rcc rId="9203" sId="3">
    <oc r="P66">
      <v>0</v>
    </oc>
    <nc r="P66"/>
  </rcc>
  <rcc rId="9204" sId="3">
    <oc r="Q66">
      <v>0</v>
    </oc>
    <nc r="Q66"/>
  </rcc>
  <rcc rId="9205" sId="3">
    <oc r="L67">
      <v>0</v>
    </oc>
    <nc r="L67"/>
  </rcc>
  <rcc rId="9206" sId="3">
    <oc r="M67">
      <v>0</v>
    </oc>
    <nc r="M67"/>
  </rcc>
  <rcc rId="9207" sId="3">
    <oc r="N67">
      <v>0</v>
    </oc>
    <nc r="N67"/>
  </rcc>
  <rcc rId="9208" sId="3">
    <oc r="O67">
      <v>0</v>
    </oc>
    <nc r="O67"/>
  </rcc>
  <rcc rId="9209" sId="3">
    <oc r="P67">
      <v>0</v>
    </oc>
    <nc r="P67"/>
  </rcc>
  <rcc rId="9210" sId="3">
    <oc r="Q67">
      <v>0</v>
    </oc>
    <nc r="Q67"/>
  </rcc>
  <rcc rId="9211" sId="3">
    <oc r="L136">
      <v>0</v>
    </oc>
    <nc r="L136"/>
  </rcc>
  <rcc rId="9212" sId="3">
    <oc r="M136">
      <v>0</v>
    </oc>
    <nc r="M136"/>
  </rcc>
  <rcc rId="9213" sId="3">
    <oc r="N136">
      <v>0</v>
    </oc>
    <nc r="N136"/>
  </rcc>
  <rcc rId="9214" sId="3">
    <oc r="O136">
      <v>0</v>
    </oc>
    <nc r="O136"/>
  </rcc>
  <rcc rId="9215" sId="3">
    <oc r="P136">
      <v>0</v>
    </oc>
    <nc r="P136"/>
  </rcc>
  <rcc rId="9216" sId="3">
    <oc r="Q136">
      <v>0</v>
    </oc>
    <nc r="Q136"/>
  </rcc>
  <rcc rId="9217" sId="3">
    <oc r="L137">
      <v>0</v>
    </oc>
    <nc r="L137"/>
  </rcc>
  <rcc rId="9218" sId="3">
    <oc r="M137">
      <v>0</v>
    </oc>
    <nc r="M137"/>
  </rcc>
  <rcc rId="9219" sId="3">
    <oc r="N137">
      <v>0</v>
    </oc>
    <nc r="N137"/>
  </rcc>
  <rcc rId="9220" sId="3">
    <oc r="O137">
      <v>0</v>
    </oc>
    <nc r="O137"/>
  </rcc>
  <rcc rId="9221" sId="3">
    <oc r="P137">
      <v>0</v>
    </oc>
    <nc r="P137"/>
  </rcc>
  <rcc rId="9222" sId="3">
    <oc r="Q137">
      <v>0</v>
    </oc>
    <nc r="Q137"/>
  </rcc>
  <rcc rId="9223" sId="3">
    <oc r="L138">
      <v>0</v>
    </oc>
    <nc r="L138"/>
  </rcc>
  <rcc rId="9224" sId="3">
    <oc r="M138">
      <v>0</v>
    </oc>
    <nc r="M138"/>
  </rcc>
  <rcc rId="9225" sId="3">
    <oc r="N138">
      <v>0</v>
    </oc>
    <nc r="N138"/>
  </rcc>
  <rcc rId="9226" sId="3">
    <oc r="O138">
      <v>0</v>
    </oc>
    <nc r="O138"/>
  </rcc>
  <rcc rId="9227" sId="3">
    <oc r="P138">
      <v>0</v>
    </oc>
    <nc r="P138"/>
  </rcc>
  <rcc rId="9228" sId="3">
    <oc r="Q138">
      <v>0</v>
    </oc>
    <nc r="Q138"/>
  </rcc>
  <rcc rId="9229" sId="3">
    <oc r="L139">
      <f>#REF!+L66+L67+L136+L137+L138</f>
    </oc>
    <nc r="L139"/>
  </rcc>
  <rcc rId="9230" sId="3">
    <oc r="M139">
      <f>#REF!+M66+M67+M136+M137+M138</f>
    </oc>
    <nc r="M139"/>
  </rcc>
  <rcc rId="9231" sId="3">
    <oc r="N139">
      <f>#REF!+N66+N67+N136+N137+N138</f>
    </oc>
    <nc r="N139"/>
  </rcc>
  <rcc rId="9232" sId="3">
    <oc r="O139">
      <f>#REF!+O66+O67+O136+O137+O138</f>
    </oc>
    <nc r="O139"/>
  </rcc>
  <rcc rId="9233" sId="3">
    <oc r="P139">
      <f>#REF!+P66+P67+P136+P137+P138</f>
    </oc>
    <nc r="P139"/>
  </rcc>
  <rcc rId="9234" sId="3">
    <oc r="Q139">
      <f>#REF!+Q66+Q67+Q136+Q137+Q138</f>
    </oc>
    <nc r="Q139"/>
  </rcc>
  <rcc rId="9235" sId="3">
    <oc r="L140">
      <v>0</v>
    </oc>
    <nc r="L140"/>
  </rcc>
  <rcc rId="9236" sId="3">
    <oc r="M140">
      <v>0</v>
    </oc>
    <nc r="M140"/>
  </rcc>
  <rcc rId="9237" sId="3">
    <oc r="N140">
      <v>0</v>
    </oc>
    <nc r="N140"/>
  </rcc>
  <rcc rId="9238" sId="3">
    <oc r="O140">
      <v>0</v>
    </oc>
    <nc r="O140"/>
  </rcc>
  <rcc rId="9239" sId="3">
    <oc r="P140">
      <v>0</v>
    </oc>
    <nc r="P140"/>
  </rcc>
  <rcc rId="9240" sId="3">
    <oc r="Q140">
      <v>0</v>
    </oc>
    <nc r="Q140"/>
  </rcc>
  <rcc rId="9241" sId="3">
    <oc r="L141">
      <v>0</v>
    </oc>
    <nc r="L141"/>
  </rcc>
  <rcc rId="9242" sId="3">
    <oc r="M141">
      <v>0</v>
    </oc>
    <nc r="M141"/>
  </rcc>
  <rcc rId="9243" sId="3">
    <oc r="N141">
      <v>0</v>
    </oc>
    <nc r="N141"/>
  </rcc>
  <rcc rId="9244" sId="3">
    <oc r="O141">
      <v>0</v>
    </oc>
    <nc r="O141"/>
  </rcc>
  <rcc rId="9245" sId="3">
    <oc r="P141">
      <v>0</v>
    </oc>
    <nc r="P141"/>
  </rcc>
  <rcc rId="9246" sId="3">
    <oc r="Q141">
      <v>0</v>
    </oc>
    <nc r="Q141"/>
  </rcc>
  <rcc rId="9247" sId="3">
    <oc r="L142">
      <v>0</v>
    </oc>
    <nc r="L142"/>
  </rcc>
  <rcc rId="9248" sId="3">
    <oc r="M142">
      <v>0</v>
    </oc>
    <nc r="M142"/>
  </rcc>
  <rcc rId="9249" sId="3">
    <oc r="N142">
      <v>0</v>
    </oc>
    <nc r="N142"/>
  </rcc>
  <rcc rId="9250" sId="3">
    <oc r="O142">
      <v>0</v>
    </oc>
    <nc r="O142"/>
  </rcc>
  <rcc rId="9251" sId="3">
    <oc r="P142">
      <v>0</v>
    </oc>
    <nc r="P142"/>
  </rcc>
  <rcc rId="9252" sId="3">
    <oc r="Q142">
      <v>0</v>
    </oc>
    <nc r="Q142"/>
  </rcc>
  <rcc rId="9253" sId="3">
    <oc r="L143">
      <v>0</v>
    </oc>
    <nc r="L143"/>
  </rcc>
  <rcc rId="9254" sId="3">
    <oc r="M143">
      <v>0</v>
    </oc>
    <nc r="M143"/>
  </rcc>
  <rcc rId="9255" sId="3">
    <oc r="N143">
      <v>0</v>
    </oc>
    <nc r="N143"/>
  </rcc>
  <rcc rId="9256" sId="3">
    <oc r="O143">
      <v>0</v>
    </oc>
    <nc r="O143"/>
  </rcc>
  <rcc rId="9257" sId="3">
    <oc r="P143">
      <v>0</v>
    </oc>
    <nc r="P143"/>
  </rcc>
  <rcc rId="9258" sId="3">
    <oc r="Q143">
      <v>0</v>
    </oc>
    <nc r="Q143"/>
  </rcc>
  <rcc rId="9259" sId="3">
    <oc r="L144">
      <v>0</v>
    </oc>
    <nc r="L144"/>
  </rcc>
  <rcc rId="9260" sId="3">
    <oc r="M144">
      <v>0</v>
    </oc>
    <nc r="M144"/>
  </rcc>
  <rcc rId="9261" sId="3">
    <oc r="N144">
      <v>0</v>
    </oc>
    <nc r="N144"/>
  </rcc>
  <rcc rId="9262" sId="3">
    <oc r="O144">
      <v>0</v>
    </oc>
    <nc r="O144"/>
  </rcc>
  <rcc rId="9263" sId="3">
    <oc r="P144">
      <v>0</v>
    </oc>
    <nc r="P144"/>
  </rcc>
  <rcc rId="9264" sId="3">
    <oc r="Q144">
      <v>0</v>
    </oc>
    <nc r="Q144"/>
  </rcc>
  <rcc rId="9265" sId="3">
    <oc r="L145">
      <v>0</v>
    </oc>
    <nc r="L145"/>
  </rcc>
  <rcc rId="9266" sId="3">
    <oc r="M145">
      <v>0</v>
    </oc>
    <nc r="M145"/>
  </rcc>
  <rcc rId="9267" sId="3">
    <oc r="N145">
      <v>0</v>
    </oc>
    <nc r="N145"/>
  </rcc>
  <rcc rId="9268" sId="3">
    <oc r="O145">
      <v>0</v>
    </oc>
    <nc r="O145"/>
  </rcc>
  <rcc rId="9269" sId="3">
    <oc r="P145">
      <v>0</v>
    </oc>
    <nc r="P145"/>
  </rcc>
  <rcc rId="9270" sId="3">
    <oc r="Q145">
      <v>0</v>
    </oc>
    <nc r="Q145"/>
  </rcc>
  <rcc rId="9271" sId="3">
    <oc r="L146">
      <v>0</v>
    </oc>
    <nc r="L146"/>
  </rcc>
  <rcc rId="9272" sId="3">
    <oc r="M146">
      <v>0</v>
    </oc>
    <nc r="M146"/>
  </rcc>
  <rcc rId="9273" sId="3">
    <oc r="N146">
      <v>0</v>
    </oc>
    <nc r="N146"/>
  </rcc>
  <rcc rId="9274" sId="3">
    <oc r="O146">
      <v>0</v>
    </oc>
    <nc r="O146"/>
  </rcc>
  <rcc rId="9275" sId="3">
    <oc r="P146">
      <v>0</v>
    </oc>
    <nc r="P146"/>
  </rcc>
  <rcc rId="9276" sId="3">
    <oc r="Q146">
      <v>0</v>
    </oc>
    <nc r="Q146"/>
  </rcc>
  <rcc rId="9277" sId="3">
    <oc r="L147">
      <v>0</v>
    </oc>
    <nc r="L147"/>
  </rcc>
  <rcc rId="9278" sId="3">
    <oc r="M147">
      <v>0</v>
    </oc>
    <nc r="M147"/>
  </rcc>
  <rcc rId="9279" sId="3">
    <oc r="N147">
      <v>0</v>
    </oc>
    <nc r="N147"/>
  </rcc>
  <rcc rId="9280" sId="3">
    <oc r="O147">
      <v>0</v>
    </oc>
    <nc r="O147"/>
  </rcc>
  <rcc rId="9281" sId="3">
    <oc r="P147">
      <v>0</v>
    </oc>
    <nc r="P147"/>
  </rcc>
  <rcc rId="9282" sId="3">
    <oc r="Q147">
      <v>0</v>
    </oc>
    <nc r="Q147"/>
  </rcc>
  <rcc rId="9283" sId="3">
    <oc r="L148">
      <v>0</v>
    </oc>
    <nc r="L148"/>
  </rcc>
  <rcc rId="9284" sId="3">
    <oc r="M148">
      <v>0</v>
    </oc>
    <nc r="M148"/>
  </rcc>
  <rcc rId="9285" sId="3">
    <oc r="N148">
      <v>0</v>
    </oc>
    <nc r="N148"/>
  </rcc>
  <rcc rId="9286" sId="3">
    <oc r="O148">
      <v>0</v>
    </oc>
    <nc r="O148"/>
  </rcc>
  <rcc rId="9287" sId="3">
    <oc r="P148">
      <v>0</v>
    </oc>
    <nc r="P148"/>
  </rcc>
  <rcc rId="9288" sId="3">
    <oc r="Q148">
      <v>0</v>
    </oc>
    <nc r="Q148"/>
  </rcc>
  <rcc rId="9289" sId="3">
    <oc r="L149">
      <v>0</v>
    </oc>
    <nc r="L149"/>
  </rcc>
  <rcc rId="9290" sId="3">
    <oc r="M149">
      <v>0</v>
    </oc>
    <nc r="M149"/>
  </rcc>
  <rcc rId="9291" sId="3">
    <oc r="N149">
      <v>0</v>
    </oc>
    <nc r="N149"/>
  </rcc>
  <rcc rId="9292" sId="3">
    <oc r="O149">
      <v>0</v>
    </oc>
    <nc r="O149"/>
  </rcc>
  <rcc rId="9293" sId="3">
    <oc r="P149">
      <v>0</v>
    </oc>
    <nc r="P149"/>
  </rcc>
  <rcc rId="9294" sId="3">
    <oc r="Q149">
      <v>0</v>
    </oc>
    <nc r="Q149"/>
  </rcc>
  <rcc rId="9295" sId="3">
    <oc r="L150">
      <v>0</v>
    </oc>
    <nc r="L150"/>
  </rcc>
  <rcc rId="9296" sId="3">
    <oc r="M150">
      <v>0</v>
    </oc>
    <nc r="M150"/>
  </rcc>
  <rcc rId="9297" sId="3">
    <oc r="N150">
      <v>0</v>
    </oc>
    <nc r="N150"/>
  </rcc>
  <rcc rId="9298" sId="3">
    <oc r="O150">
      <v>0</v>
    </oc>
    <nc r="O150"/>
  </rcc>
  <rcc rId="9299" sId="3">
    <oc r="P150">
      <v>0</v>
    </oc>
    <nc r="P150"/>
  </rcc>
  <rcc rId="9300" sId="3">
    <oc r="Q150">
      <v>0</v>
    </oc>
    <nc r="Q150"/>
  </rcc>
  <rcc rId="9301" sId="3">
    <oc r="L151">
      <f>L140+L141+L142+L143+L144+L145+L146+L147+L148+L149+L150</f>
    </oc>
    <nc r="L151"/>
  </rcc>
  <rcc rId="9302" sId="3">
    <oc r="M151">
      <f>M140+M141+M142+M143+M144+M145+M146+M147+M148+M149+M150</f>
    </oc>
    <nc r="M151"/>
  </rcc>
  <rcc rId="9303" sId="3">
    <oc r="N151">
      <f>N140+N141+N142+N143+N144+N145+N146+N147+N148+N149+N150</f>
    </oc>
    <nc r="N151"/>
  </rcc>
  <rcc rId="9304" sId="3">
    <oc r="O151">
      <f>O140+O141+O142+O143+O144+O145+O146+O147+O148+O149+O150</f>
    </oc>
    <nc r="O151"/>
  </rcc>
  <rcc rId="9305" sId="3">
    <oc r="P151">
      <f>P140+P141+P142+P143+P144+P145+P146+P147+P148+P149+P150</f>
    </oc>
    <nc r="P151"/>
  </rcc>
  <rcc rId="9306" sId="3">
    <oc r="Q151">
      <f>Q140+Q141+Q142+Q143+Q144+Q145+Q146+Q147+Q148+Q149+Q150</f>
    </oc>
    <nc r="Q151"/>
  </rcc>
  <rcc rId="9307" sId="3">
    <oc r="L152">
      <v>0</v>
    </oc>
    <nc r="L152"/>
  </rcc>
  <rcc rId="9308" sId="3">
    <oc r="M152">
      <v>0</v>
    </oc>
    <nc r="M152"/>
  </rcc>
  <rcc rId="9309" sId="3">
    <oc r="N152">
      <v>0</v>
    </oc>
    <nc r="N152"/>
  </rcc>
  <rcc rId="9310" sId="3">
    <oc r="O152">
      <v>0</v>
    </oc>
    <nc r="O152"/>
  </rcc>
  <rcc rId="9311" sId="3">
    <oc r="P152">
      <v>0</v>
    </oc>
    <nc r="P152"/>
  </rcc>
  <rcc rId="9312" sId="3">
    <oc r="Q152">
      <v>0</v>
    </oc>
    <nc r="Q152"/>
  </rcc>
  <rcc rId="9313" sId="3">
    <oc r="L153">
      <v>0</v>
    </oc>
    <nc r="L153"/>
  </rcc>
  <rcc rId="9314" sId="3">
    <oc r="M153">
      <v>0</v>
    </oc>
    <nc r="M153"/>
  </rcc>
  <rcc rId="9315" sId="3">
    <oc r="N153">
      <v>0</v>
    </oc>
    <nc r="N153"/>
  </rcc>
  <rcc rId="9316" sId="3">
    <oc r="O153">
      <v>0</v>
    </oc>
    <nc r="O153"/>
  </rcc>
  <rcc rId="9317" sId="3">
    <oc r="P153">
      <v>0</v>
    </oc>
    <nc r="P153"/>
  </rcc>
  <rcc rId="9318" sId="3">
    <oc r="Q153">
      <v>0</v>
    </oc>
    <nc r="Q153"/>
  </rcc>
  <rcc rId="9319" sId="3">
    <oc r="L155">
      <v>0</v>
    </oc>
    <nc r="L155"/>
  </rcc>
  <rcc rId="9320" sId="3">
    <oc r="M155">
      <v>0</v>
    </oc>
    <nc r="M155"/>
  </rcc>
  <rcc rId="9321" sId="3">
    <oc r="N155">
      <v>0</v>
    </oc>
    <nc r="N155"/>
  </rcc>
  <rcc rId="9322" sId="3">
    <oc r="O155">
      <v>0</v>
    </oc>
    <nc r="O155"/>
  </rcc>
  <rcc rId="9323" sId="3">
    <oc r="P155">
      <v>0</v>
    </oc>
    <nc r="P155"/>
  </rcc>
  <rcc rId="9324" sId="3">
    <oc r="Q155">
      <v>0</v>
    </oc>
    <nc r="Q155"/>
  </rcc>
  <rcc rId="9325" sId="3">
    <oc r="L156">
      <v>0</v>
    </oc>
    <nc r="L156"/>
  </rcc>
  <rcc rId="9326" sId="3">
    <oc r="M156">
      <v>0</v>
    </oc>
    <nc r="M156"/>
  </rcc>
  <rcc rId="9327" sId="3">
    <oc r="N156">
      <v>0</v>
    </oc>
    <nc r="N156"/>
  </rcc>
  <rcc rId="9328" sId="3">
    <oc r="O156">
      <v>0</v>
    </oc>
    <nc r="O156"/>
  </rcc>
  <rcc rId="9329" sId="3">
    <oc r="P156">
      <v>0</v>
    </oc>
    <nc r="P156"/>
  </rcc>
  <rcc rId="9330" sId="3">
    <oc r="Q156">
      <v>0</v>
    </oc>
    <nc r="Q156"/>
  </rcc>
  <rcc rId="9331" sId="3">
    <oc r="L157">
      <v>0</v>
    </oc>
    <nc r="L157"/>
  </rcc>
  <rcc rId="9332" sId="3">
    <oc r="M157">
      <v>0</v>
    </oc>
    <nc r="M157"/>
  </rcc>
  <rcc rId="9333" sId="3">
    <oc r="N157">
      <v>0</v>
    </oc>
    <nc r="N157"/>
  </rcc>
  <rcc rId="9334" sId="3">
    <oc r="O157">
      <v>0</v>
    </oc>
    <nc r="O157"/>
  </rcc>
  <rcc rId="9335" sId="3">
    <oc r="P157">
      <v>0</v>
    </oc>
    <nc r="P157"/>
  </rcc>
  <rcc rId="9336" sId="3">
    <oc r="Q157">
      <v>0</v>
    </oc>
    <nc r="Q157"/>
  </rcc>
  <rcc rId="9337" sId="3">
    <oc r="L158">
      <v>0</v>
    </oc>
    <nc r="L158"/>
  </rcc>
  <rcc rId="9338" sId="3">
    <oc r="M158">
      <v>0</v>
    </oc>
    <nc r="M158"/>
  </rcc>
  <rcc rId="9339" sId="3">
    <oc r="N158">
      <v>0</v>
    </oc>
    <nc r="N158"/>
  </rcc>
  <rcc rId="9340" sId="3">
    <oc r="O158">
      <v>0</v>
    </oc>
    <nc r="O158"/>
  </rcc>
  <rcc rId="9341" sId="3">
    <oc r="P158">
      <v>0</v>
    </oc>
    <nc r="P158"/>
  </rcc>
  <rcc rId="9342" sId="3">
    <oc r="Q158">
      <v>0</v>
    </oc>
    <nc r="Q158"/>
  </rcc>
  <rcc rId="9343" sId="3">
    <oc r="L159">
      <v>0</v>
    </oc>
    <nc r="L159"/>
  </rcc>
  <rcc rId="9344" sId="3">
    <oc r="M159">
      <v>0</v>
    </oc>
    <nc r="M159"/>
  </rcc>
  <rcc rId="9345" sId="3">
    <oc r="N159">
      <v>0</v>
    </oc>
    <nc r="N159"/>
  </rcc>
  <rcc rId="9346" sId="3">
    <oc r="O159">
      <v>0</v>
    </oc>
    <nc r="O159"/>
  </rcc>
  <rcc rId="9347" sId="3">
    <oc r="P159">
      <v>0</v>
    </oc>
    <nc r="P159"/>
  </rcc>
  <rcc rId="9348" sId="3">
    <oc r="Q159">
      <v>0</v>
    </oc>
    <nc r="Q159"/>
  </rcc>
  <rcc rId="9349" sId="3">
    <oc r="L160">
      <v>0</v>
    </oc>
    <nc r="L160"/>
  </rcc>
  <rcc rId="9350" sId="3">
    <oc r="M160">
      <v>0</v>
    </oc>
    <nc r="M160"/>
  </rcc>
  <rcc rId="9351" sId="3">
    <oc r="N160">
      <v>0</v>
    </oc>
    <nc r="N160"/>
  </rcc>
  <rcc rId="9352" sId="3">
    <oc r="O160">
      <v>0</v>
    </oc>
    <nc r="O160"/>
  </rcc>
  <rcc rId="9353" sId="3">
    <oc r="P160">
      <v>0</v>
    </oc>
    <nc r="P160"/>
  </rcc>
  <rcc rId="9354" sId="3">
    <oc r="Q160">
      <v>0</v>
    </oc>
    <nc r="Q160"/>
  </rcc>
  <rcc rId="9355" sId="3">
    <oc r="L161">
      <v>0</v>
    </oc>
    <nc r="L161"/>
  </rcc>
  <rcc rId="9356" sId="3">
    <oc r="M161">
      <v>0</v>
    </oc>
    <nc r="M161"/>
  </rcc>
  <rcc rId="9357" sId="3">
    <oc r="N161">
      <v>0</v>
    </oc>
    <nc r="N161"/>
  </rcc>
  <rcc rId="9358" sId="3">
    <oc r="O161">
      <v>0</v>
    </oc>
    <nc r="O161"/>
  </rcc>
  <rcc rId="9359" sId="3">
    <oc r="P161">
      <v>0</v>
    </oc>
    <nc r="P161"/>
  </rcc>
  <rcc rId="9360" sId="3">
    <oc r="Q161">
      <v>0</v>
    </oc>
    <nc r="Q161"/>
  </rcc>
  <rcc rId="9361" sId="3">
    <oc r="L162">
      <f>L152+L153+L155+L156+L157+L158+L159+L160+L161</f>
    </oc>
    <nc r="L162"/>
  </rcc>
  <rcc rId="9362" sId="3">
    <oc r="M162">
      <f>M152+M153+M155+M156+M157+M158+M159+M160+M161</f>
    </oc>
    <nc r="M162"/>
  </rcc>
  <rcc rId="9363" sId="3">
    <oc r="N162">
      <f>N152+N153+N155+N156+N157+N158+N159+N160+N161</f>
    </oc>
    <nc r="N162"/>
  </rcc>
  <rcc rId="9364" sId="3">
    <oc r="O162">
      <f>O152+O153+O155+O156+O157+O158+O159+O160+O161</f>
    </oc>
    <nc r="O162"/>
  </rcc>
  <rcc rId="9365" sId="3">
    <oc r="P162">
      <f>P152+P153+P155+P156+P157+P158+P159+P160+P161</f>
    </oc>
    <nc r="P162"/>
  </rcc>
  <rcc rId="9366" sId="3">
    <oc r="Q162">
      <f>Q152+Q153+Q155+Q156+Q157+Q158+Q159+Q160+Q161</f>
    </oc>
    <nc r="Q162"/>
  </rcc>
  <rcc rId="9367" sId="3">
    <oc r="L163">
      <v>0</v>
    </oc>
    <nc r="L163"/>
  </rcc>
  <rcc rId="9368" sId="3">
    <oc r="M163">
      <v>0</v>
    </oc>
    <nc r="M163"/>
  </rcc>
  <rcc rId="9369" sId="3">
    <oc r="N163">
      <v>0</v>
    </oc>
    <nc r="N163"/>
  </rcc>
  <rcc rId="9370" sId="3">
    <oc r="O163">
      <v>0</v>
    </oc>
    <nc r="O163"/>
  </rcc>
  <rcc rId="9371" sId="3">
    <oc r="P163">
      <v>0</v>
    </oc>
    <nc r="P163"/>
  </rcc>
  <rcc rId="9372" sId="3">
    <oc r="Q163">
      <v>0</v>
    </oc>
    <nc r="Q163"/>
  </rcc>
  <rcc rId="9373" sId="3">
    <oc r="L164">
      <v>0</v>
    </oc>
    <nc r="L164"/>
  </rcc>
  <rcc rId="9374" sId="3">
    <oc r="M164">
      <v>0</v>
    </oc>
    <nc r="M164"/>
  </rcc>
  <rcc rId="9375" sId="3">
    <oc r="N164">
      <v>0</v>
    </oc>
    <nc r="N164"/>
  </rcc>
  <rcc rId="9376" sId="3">
    <oc r="O164">
      <v>0</v>
    </oc>
    <nc r="O164"/>
  </rcc>
  <rcc rId="9377" sId="3">
    <oc r="P164">
      <v>0</v>
    </oc>
    <nc r="P164"/>
  </rcc>
  <rcc rId="9378" sId="3">
    <oc r="Q164">
      <v>0</v>
    </oc>
    <nc r="Q164"/>
  </rcc>
  <rcc rId="9379" sId="3">
    <oc r="L165">
      <v>0</v>
    </oc>
    <nc r="L165"/>
  </rcc>
  <rcc rId="9380" sId="3">
    <oc r="M165">
      <v>0</v>
    </oc>
    <nc r="M165"/>
  </rcc>
  <rcc rId="9381" sId="3">
    <oc r="N165">
      <v>0</v>
    </oc>
    <nc r="N165"/>
  </rcc>
  <rcc rId="9382" sId="3">
    <oc r="O165">
      <v>0</v>
    </oc>
    <nc r="O165"/>
  </rcc>
  <rcc rId="9383" sId="3">
    <oc r="P165">
      <v>0</v>
    </oc>
    <nc r="P165"/>
  </rcc>
  <rcc rId="9384" sId="3">
    <oc r="Q165">
      <v>0</v>
    </oc>
    <nc r="Q165"/>
  </rcc>
  <rcc rId="9385" sId="3">
    <oc r="L166">
      <v>0</v>
    </oc>
    <nc r="L166"/>
  </rcc>
  <rcc rId="9386" sId="3">
    <oc r="M166">
      <v>0</v>
    </oc>
    <nc r="M166"/>
  </rcc>
  <rcc rId="9387" sId="3">
    <oc r="N166">
      <v>0</v>
    </oc>
    <nc r="N166"/>
  </rcc>
  <rcc rId="9388" sId="3">
    <oc r="O166">
      <v>0</v>
    </oc>
    <nc r="O166"/>
  </rcc>
  <rcc rId="9389" sId="3">
    <oc r="P166">
      <v>0</v>
    </oc>
    <nc r="P166"/>
  </rcc>
  <rcc rId="9390" sId="3">
    <oc r="Q166">
      <v>0</v>
    </oc>
    <nc r="Q166"/>
  </rcc>
  <rcc rId="9391" sId="3">
    <oc r="L167">
      <v>0</v>
    </oc>
    <nc r="L167"/>
  </rcc>
  <rcc rId="9392" sId="3">
    <oc r="M167">
      <v>0</v>
    </oc>
    <nc r="M167"/>
  </rcc>
  <rcc rId="9393" sId="3">
    <oc r="N167">
      <v>0</v>
    </oc>
    <nc r="N167"/>
  </rcc>
  <rcc rId="9394" sId="3">
    <oc r="O167">
      <v>0</v>
    </oc>
    <nc r="O167"/>
  </rcc>
  <rcc rId="9395" sId="3">
    <oc r="P167">
      <v>0</v>
    </oc>
    <nc r="P167"/>
  </rcc>
  <rcc rId="9396" sId="3">
    <oc r="Q167">
      <v>0</v>
    </oc>
    <nc r="Q167"/>
  </rcc>
  <rcc rId="9397" sId="3">
    <oc r="L168">
      <v>0</v>
    </oc>
    <nc r="L168"/>
  </rcc>
  <rcc rId="9398" sId="3">
    <oc r="M168">
      <v>0</v>
    </oc>
    <nc r="M168"/>
  </rcc>
  <rcc rId="9399" sId="3">
    <oc r="N168">
      <v>0</v>
    </oc>
    <nc r="N168"/>
  </rcc>
  <rcc rId="9400" sId="3">
    <oc r="O168">
      <v>0</v>
    </oc>
    <nc r="O168"/>
  </rcc>
  <rcc rId="9401" sId="3">
    <oc r="P168">
      <v>0</v>
    </oc>
    <nc r="P168"/>
  </rcc>
  <rcc rId="9402" sId="3">
    <oc r="Q168">
      <v>0</v>
    </oc>
    <nc r="Q168"/>
  </rcc>
  <rcc rId="9403" sId="3">
    <oc r="L169">
      <v>0</v>
    </oc>
    <nc r="L169"/>
  </rcc>
  <rcc rId="9404" sId="3">
    <oc r="M169">
      <v>0</v>
    </oc>
    <nc r="M169"/>
  </rcc>
  <rcc rId="9405" sId="3">
    <oc r="N169">
      <v>0</v>
    </oc>
    <nc r="N169"/>
  </rcc>
  <rcc rId="9406" sId="3">
    <oc r="O169">
      <v>0</v>
    </oc>
    <nc r="O169"/>
  </rcc>
  <rcc rId="9407" sId="3">
    <oc r="P169">
      <v>0</v>
    </oc>
    <nc r="P169"/>
  </rcc>
  <rcc rId="9408" sId="3">
    <oc r="Q169">
      <v>0</v>
    </oc>
    <nc r="Q169"/>
  </rcc>
  <rcc rId="9409" sId="3">
    <oc r="L170">
      <v>0</v>
    </oc>
    <nc r="L170"/>
  </rcc>
  <rcc rId="9410" sId="3">
    <oc r="M170">
      <v>0</v>
    </oc>
    <nc r="M170"/>
  </rcc>
  <rcc rId="9411" sId="3">
    <oc r="N170">
      <v>0</v>
    </oc>
    <nc r="N170"/>
  </rcc>
  <rcc rId="9412" sId="3">
    <oc r="O170">
      <v>0</v>
    </oc>
    <nc r="O170"/>
  </rcc>
  <rcc rId="9413" sId="3">
    <oc r="P170">
      <v>0</v>
    </oc>
    <nc r="P170"/>
  </rcc>
  <rcc rId="9414" sId="3">
    <oc r="Q170">
      <v>0</v>
    </oc>
    <nc r="Q170"/>
  </rcc>
  <rcc rId="9415" sId="3">
    <oc r="L171">
      <v>0</v>
    </oc>
    <nc r="L171"/>
  </rcc>
  <rcc rId="9416" sId="3">
    <oc r="M171">
      <v>0</v>
    </oc>
    <nc r="M171"/>
  </rcc>
  <rcc rId="9417" sId="3">
    <oc r="N171">
      <v>0</v>
    </oc>
    <nc r="N171"/>
  </rcc>
  <rcc rId="9418" sId="3">
    <oc r="O171">
      <v>0</v>
    </oc>
    <nc r="O171"/>
  </rcc>
  <rcc rId="9419" sId="3">
    <oc r="P171">
      <v>0</v>
    </oc>
    <nc r="P171"/>
  </rcc>
  <rcc rId="9420" sId="3">
    <oc r="Q171">
      <v>0</v>
    </oc>
    <nc r="Q171"/>
  </rcc>
  <rcc rId="9421" sId="3">
    <oc r="L172">
      <v>0</v>
    </oc>
    <nc r="L172"/>
  </rcc>
  <rcc rId="9422" sId="3">
    <oc r="M172">
      <v>0</v>
    </oc>
    <nc r="M172"/>
  </rcc>
  <rcc rId="9423" sId="3">
    <oc r="N172">
      <v>0</v>
    </oc>
    <nc r="N172"/>
  </rcc>
  <rcc rId="9424" sId="3">
    <oc r="O172">
      <v>0</v>
    </oc>
    <nc r="O172"/>
  </rcc>
  <rcc rId="9425" sId="3">
    <oc r="P172">
      <v>0</v>
    </oc>
    <nc r="P172"/>
  </rcc>
  <rcc rId="9426" sId="3">
    <oc r="Q172">
      <v>0</v>
    </oc>
    <nc r="Q172"/>
  </rcc>
  <rcc rId="9427" sId="3">
    <oc r="L173">
      <v>0</v>
    </oc>
    <nc r="L173"/>
  </rcc>
  <rcc rId="9428" sId="3">
    <oc r="M173">
      <v>0</v>
    </oc>
    <nc r="M173"/>
  </rcc>
  <rcc rId="9429" sId="3">
    <oc r="N173">
      <v>0</v>
    </oc>
    <nc r="N173"/>
  </rcc>
  <rcc rId="9430" sId="3">
    <oc r="O173">
      <v>0</v>
    </oc>
    <nc r="O173"/>
  </rcc>
  <rcc rId="9431" sId="3">
    <oc r="P173">
      <v>0</v>
    </oc>
    <nc r="P173"/>
  </rcc>
  <rcc rId="9432" sId="3">
    <oc r="Q173">
      <v>0</v>
    </oc>
    <nc r="Q173"/>
  </rcc>
  <rcc rId="9433" sId="3">
    <oc r="L174">
      <f>L163+L164+L165+L166+L167+L168+L169+L170+L171+L172+L173</f>
    </oc>
    <nc r="L174"/>
  </rcc>
  <rcc rId="9434" sId="3">
    <oc r="M174">
      <f>M163+M164+M165+M166+M167+M168+M169+M170+M171+M172+M173</f>
    </oc>
    <nc r="M174"/>
  </rcc>
  <rcc rId="9435" sId="3">
    <oc r="N174">
      <f>N163+N164+N165+N166+N167+N168+N169+N170+N171+N172+N173</f>
    </oc>
    <nc r="N174"/>
  </rcc>
  <rcc rId="9436" sId="3">
    <oc r="O174">
      <f>O163+O164+O165+O166+O167+O168+O169+O170+O171+O172+O173</f>
    </oc>
    <nc r="O174"/>
  </rcc>
  <rcc rId="9437" sId="3">
    <oc r="P174">
      <f>P163+P164+P165+P166+P167+P168+P169+P170+P171+P172+P173</f>
    </oc>
    <nc r="P174"/>
  </rcc>
  <rcc rId="9438" sId="3">
    <oc r="Q174">
      <f>Q163+Q164+Q165+Q166+Q167+Q168+Q169+Q170+Q171+Q172+Q173</f>
    </oc>
    <nc r="Q174"/>
  </rcc>
  <rcc rId="9439" sId="3">
    <oc r="L175">
      <v>0</v>
    </oc>
    <nc r="L175"/>
  </rcc>
  <rcc rId="9440" sId="3">
    <oc r="M175">
      <v>0</v>
    </oc>
    <nc r="M175"/>
  </rcc>
  <rcc rId="9441" sId="3">
    <oc r="N175">
      <v>0</v>
    </oc>
    <nc r="N175"/>
  </rcc>
  <rcc rId="9442" sId="3">
    <oc r="O175">
      <v>0</v>
    </oc>
    <nc r="O175"/>
  </rcc>
  <rcc rId="9443" sId="3">
    <oc r="P175">
      <v>0</v>
    </oc>
    <nc r="P175"/>
  </rcc>
  <rcc rId="9444" sId="3">
    <oc r="Q175">
      <v>0</v>
    </oc>
    <nc r="Q175"/>
  </rcc>
  <rcc rId="9445" sId="3">
    <oc r="L176">
      <v>0</v>
    </oc>
    <nc r="L176"/>
  </rcc>
  <rcc rId="9446" sId="3">
    <oc r="M176">
      <v>0</v>
    </oc>
    <nc r="M176"/>
  </rcc>
  <rcc rId="9447" sId="3">
    <oc r="N176">
      <v>0</v>
    </oc>
    <nc r="N176"/>
  </rcc>
  <rcc rId="9448" sId="3">
    <oc r="O176">
      <v>0</v>
    </oc>
    <nc r="O176"/>
  </rcc>
  <rcc rId="9449" sId="3">
    <oc r="P176">
      <v>0</v>
    </oc>
    <nc r="P176"/>
  </rcc>
  <rcc rId="9450" sId="3">
    <oc r="Q176">
      <v>0</v>
    </oc>
    <nc r="Q176"/>
  </rcc>
  <rcc rId="9451" sId="3">
    <oc r="L177">
      <v>0</v>
    </oc>
    <nc r="L177"/>
  </rcc>
  <rcc rId="9452" sId="3">
    <oc r="M177">
      <v>0</v>
    </oc>
    <nc r="M177"/>
  </rcc>
  <rcc rId="9453" sId="3">
    <oc r="N177">
      <v>0</v>
    </oc>
    <nc r="N177"/>
  </rcc>
  <rcc rId="9454" sId="3">
    <oc r="O177">
      <v>0</v>
    </oc>
    <nc r="O177"/>
  </rcc>
  <rcc rId="9455" sId="3">
    <oc r="P177">
      <v>0</v>
    </oc>
    <nc r="P177"/>
  </rcc>
  <rcc rId="9456" sId="3">
    <oc r="Q177">
      <v>0</v>
    </oc>
    <nc r="Q177"/>
  </rcc>
  <rcc rId="9457" sId="3">
    <oc r="L178">
      <v>0</v>
    </oc>
    <nc r="L178"/>
  </rcc>
  <rcc rId="9458" sId="3">
    <oc r="M178">
      <v>0</v>
    </oc>
    <nc r="M178"/>
  </rcc>
  <rcc rId="9459" sId="3">
    <oc r="N178">
      <v>0</v>
    </oc>
    <nc r="N178"/>
  </rcc>
  <rcc rId="9460" sId="3">
    <oc r="O178">
      <v>0</v>
    </oc>
    <nc r="O178"/>
  </rcc>
  <rcc rId="9461" sId="3">
    <oc r="P178">
      <v>0</v>
    </oc>
    <nc r="P178"/>
  </rcc>
  <rcc rId="9462" sId="3">
    <oc r="Q178">
      <v>0</v>
    </oc>
    <nc r="Q178"/>
  </rcc>
  <rcc rId="9463" sId="3">
    <oc r="L179">
      <v>0</v>
    </oc>
    <nc r="L179"/>
  </rcc>
  <rcc rId="9464" sId="3">
    <oc r="M179">
      <v>0</v>
    </oc>
    <nc r="M179"/>
  </rcc>
  <rcc rId="9465" sId="3">
    <oc r="N179">
      <v>0</v>
    </oc>
    <nc r="N179"/>
  </rcc>
  <rcc rId="9466" sId="3">
    <oc r="O179">
      <v>0</v>
    </oc>
    <nc r="O179"/>
  </rcc>
  <rcc rId="9467" sId="3">
    <oc r="P179">
      <v>0</v>
    </oc>
    <nc r="P179"/>
  </rcc>
  <rcc rId="9468" sId="3">
    <oc r="Q179">
      <v>0</v>
    </oc>
    <nc r="Q179"/>
  </rcc>
  <rcc rId="9469" sId="3">
    <oc r="L180">
      <v>0</v>
    </oc>
    <nc r="L180"/>
  </rcc>
  <rcc rId="9470" sId="3">
    <oc r="M180">
      <v>0</v>
    </oc>
    <nc r="M180"/>
  </rcc>
  <rcc rId="9471" sId="3">
    <oc r="N180">
      <v>0</v>
    </oc>
    <nc r="N180"/>
  </rcc>
  <rcc rId="9472" sId="3">
    <oc r="O180">
      <v>0</v>
    </oc>
    <nc r="O180"/>
  </rcc>
  <rcc rId="9473" sId="3">
    <oc r="P180">
      <v>0</v>
    </oc>
    <nc r="P180"/>
  </rcc>
  <rcc rId="9474" sId="3">
    <oc r="Q180">
      <v>0</v>
    </oc>
    <nc r="Q180"/>
  </rcc>
  <rcc rId="9475" sId="3">
    <oc r="L181">
      <v>0</v>
    </oc>
    <nc r="L181"/>
  </rcc>
  <rcc rId="9476" sId="3">
    <oc r="M181">
      <v>0</v>
    </oc>
    <nc r="M181"/>
  </rcc>
  <rcc rId="9477" sId="3">
    <oc r="N181">
      <v>0</v>
    </oc>
    <nc r="N181"/>
  </rcc>
  <rcc rId="9478" sId="3">
    <oc r="O181">
      <v>0</v>
    </oc>
    <nc r="O181"/>
  </rcc>
  <rcc rId="9479" sId="3">
    <oc r="P181">
      <v>0</v>
    </oc>
    <nc r="P181"/>
  </rcc>
  <rcc rId="9480" sId="3">
    <oc r="Q181">
      <v>0</v>
    </oc>
    <nc r="Q181"/>
  </rcc>
  <rcc rId="9481" sId="3">
    <oc r="L182">
      <v>0</v>
    </oc>
    <nc r="L182"/>
  </rcc>
  <rcc rId="9482" sId="3">
    <oc r="M182">
      <v>0</v>
    </oc>
    <nc r="M182"/>
  </rcc>
  <rcc rId="9483" sId="3">
    <oc r="N182">
      <v>0</v>
    </oc>
    <nc r="N182"/>
  </rcc>
  <rcc rId="9484" sId="3">
    <oc r="O182">
      <v>0</v>
    </oc>
    <nc r="O182"/>
  </rcc>
  <rcc rId="9485" sId="3">
    <oc r="P182">
      <v>0</v>
    </oc>
    <nc r="P182"/>
  </rcc>
  <rcc rId="9486" sId="3">
    <oc r="Q182">
      <v>0</v>
    </oc>
    <nc r="Q182"/>
  </rcc>
  <rcc rId="9487" sId="3">
    <oc r="L183">
      <v>0</v>
    </oc>
    <nc r="L183"/>
  </rcc>
  <rcc rId="9488" sId="3">
    <oc r="M183">
      <v>0</v>
    </oc>
    <nc r="M183"/>
  </rcc>
  <rcc rId="9489" sId="3">
    <oc r="N183">
      <v>0</v>
    </oc>
    <nc r="N183"/>
  </rcc>
  <rcc rId="9490" sId="3">
    <oc r="O183">
      <v>0</v>
    </oc>
    <nc r="O183"/>
  </rcc>
  <rcc rId="9491" sId="3">
    <oc r="P183">
      <v>0</v>
    </oc>
    <nc r="P183"/>
  </rcc>
  <rcc rId="9492" sId="3">
    <oc r="Q183">
      <v>0</v>
    </oc>
    <nc r="Q183"/>
  </rcc>
  <rcc rId="9493" sId="3">
    <oc r="L184">
      <v>0</v>
    </oc>
    <nc r="L184"/>
  </rcc>
  <rcc rId="9494" sId="3">
    <oc r="M184">
      <v>0</v>
    </oc>
    <nc r="M184"/>
  </rcc>
  <rcc rId="9495" sId="3">
    <oc r="N184">
      <v>0</v>
    </oc>
    <nc r="N184"/>
  </rcc>
  <rcc rId="9496" sId="3">
    <oc r="O184">
      <v>0</v>
    </oc>
    <nc r="O184"/>
  </rcc>
  <rcc rId="9497" sId="3">
    <oc r="P184">
      <v>0</v>
    </oc>
    <nc r="P184"/>
  </rcc>
  <rcc rId="9498" sId="3">
    <oc r="Q184">
      <v>0</v>
    </oc>
    <nc r="Q184"/>
  </rcc>
  <rcc rId="9499" sId="3">
    <oc r="L185">
      <v>0</v>
    </oc>
    <nc r="L185"/>
  </rcc>
  <rcc rId="9500" sId="3">
    <oc r="M185">
      <v>0</v>
    </oc>
    <nc r="M185"/>
  </rcc>
  <rcc rId="9501" sId="3">
    <oc r="N185">
      <v>0</v>
    </oc>
    <nc r="N185"/>
  </rcc>
  <rcc rId="9502" sId="3">
    <oc r="O185">
      <v>0</v>
    </oc>
    <nc r="O185"/>
  </rcc>
  <rcc rId="9503" sId="3">
    <oc r="P185">
      <v>0</v>
    </oc>
    <nc r="P185"/>
  </rcc>
  <rcc rId="9504" sId="3">
    <oc r="Q185">
      <v>0</v>
    </oc>
    <nc r="Q185"/>
  </rcc>
  <rcc rId="9505" sId="1">
    <oc r="H154">
      <f>SUM(H105:H153)</f>
    </oc>
    <nc r="H154">
      <f>SUM(H105:H153)</f>
    </nc>
  </rcc>
  <rcc rId="9506" sId="1">
    <oc r="I154">
      <f>SUM(I105:I153)</f>
    </oc>
    <nc r="I154">
      <f>SUM(I105:I153)</f>
    </nc>
  </rcc>
  <rcc rId="9507" sId="1">
    <oc r="J154">
      <f>SUM(J105:J153)</f>
    </oc>
    <nc r="J154">
      <f>SUM(J105:J153)</f>
    </nc>
  </rcc>
  <rcc rId="9508" sId="1">
    <nc r="K154">
      <f>SUM(K105:K153)</f>
    </nc>
  </rcc>
  <rcc rId="9509" sId="1" odxf="1" dxf="1">
    <nc r="L154">
      <f>SUM(L105:L153)</f>
    </nc>
    <odxf>
      <numFmt numFmtId="0" formatCode="General"/>
    </odxf>
    <ndxf>
      <numFmt numFmtId="2" formatCode="0.00"/>
    </ndxf>
  </rcc>
  <rcc rId="9510" sId="1" odxf="1" dxf="1">
    <nc r="M154">
      <f>SUM(M105:M153)</f>
    </nc>
    <odxf>
      <numFmt numFmtId="0" formatCode="General"/>
    </odxf>
    <ndxf>
      <numFmt numFmtId="2" formatCode="0.00"/>
    </ndxf>
  </rcc>
  <rcc rId="9511" sId="1" odxf="1" dxf="1">
    <nc r="N154">
      <f>SUM(N105:N153)</f>
    </nc>
    <odxf>
      <numFmt numFmtId="0" formatCode="General"/>
    </odxf>
    <ndxf>
      <numFmt numFmtId="2" formatCode="0.00"/>
    </ndxf>
  </rcc>
  <rcc rId="9512" sId="1" odxf="1" dxf="1">
    <nc r="O154">
      <f>SUM(O105:O153)</f>
    </nc>
    <odxf>
      <numFmt numFmtId="0" formatCode="General"/>
    </odxf>
    <ndxf>
      <numFmt numFmtId="2" formatCode="0.00"/>
    </ndxf>
  </rcc>
  <rcc rId="9513" sId="1" odxf="1" dxf="1">
    <nc r="P154">
      <f>SUM(P105:P153)</f>
    </nc>
    <odxf>
      <numFmt numFmtId="0" formatCode="General"/>
    </odxf>
    <ndxf>
      <numFmt numFmtId="2" formatCode="0.00"/>
    </ndxf>
  </rcc>
  <rcc rId="9514" sId="1" odxf="1" dxf="1">
    <nc r="Q154">
      <f>SUM(Q105:Q153)</f>
    </nc>
    <odxf>
      <numFmt numFmtId="0" formatCode="General"/>
    </odxf>
    <ndxf>
      <numFmt numFmtId="2" formatCode="0.00"/>
    </ndxf>
  </rcc>
  <rcc rId="9515" sId="1">
    <oc r="L155">
      <v>0</v>
    </oc>
    <nc r="L155"/>
  </rcc>
  <rcc rId="9516" sId="1">
    <oc r="M155">
      <v>0</v>
    </oc>
    <nc r="M155"/>
  </rcc>
  <rcc rId="9517" sId="1">
    <oc r="N155">
      <v>0</v>
    </oc>
    <nc r="N155"/>
  </rcc>
  <rcc rId="9518" sId="1">
    <oc r="O155">
      <v>0</v>
    </oc>
    <nc r="O155"/>
  </rcc>
  <rcc rId="9519" sId="1">
    <oc r="P155">
      <v>0</v>
    </oc>
    <nc r="P155"/>
  </rcc>
  <rcc rId="9520" sId="1">
    <oc r="Q155">
      <v>0</v>
    </oc>
    <nc r="Q155"/>
  </rcc>
  <rcc rId="9521" sId="1">
    <nc r="H156">
      <f>'январь 2014г. по 6-10'!H156+'январь 2014г. по 0,4'!H156</f>
    </nc>
  </rcc>
  <rcc rId="9522" sId="1">
    <nc r="I156">
      <f>'январь 2014г. по 6-10'!I156+'январь 2014г. по 0,4'!I156</f>
    </nc>
  </rcc>
  <rcc rId="9523" sId="1">
    <nc r="J156">
      <f>'январь 2014г. по 6-10'!J156+'январь 2014г. по 0,4'!J156</f>
    </nc>
  </rcc>
  <rcc rId="9524" sId="1">
    <nc r="K156">
      <f>'январь 2014г. по 6-10'!K156+'январь 2014г. по 0,4'!K156</f>
    </nc>
  </rcc>
  <rcc rId="9525" sId="1" odxf="1" dxf="1" numFmtId="4">
    <oc r="L156">
      <v>0</v>
    </oc>
    <nc r="L156">
      <f>'январь 2014г. по 6-10'!L156+'январь 2014г. по 0,4'!L156</f>
    </nc>
    <odxf>
      <numFmt numFmtId="0" formatCode="General"/>
    </odxf>
    <ndxf>
      <numFmt numFmtId="2" formatCode="0.00"/>
    </ndxf>
  </rcc>
  <rcc rId="9526" sId="1" odxf="1" dxf="1" numFmtId="4">
    <oc r="M156">
      <v>0</v>
    </oc>
    <nc r="M156">
      <f>'январь 2014г. по 6-10'!M156+'январь 2014г. по 0,4'!M156</f>
    </nc>
    <odxf>
      <numFmt numFmtId="0" formatCode="General"/>
    </odxf>
    <ndxf>
      <numFmt numFmtId="2" formatCode="0.00"/>
    </ndxf>
  </rcc>
  <rcc rId="9527" sId="1" odxf="1" dxf="1" numFmtId="4">
    <oc r="N156">
      <v>0</v>
    </oc>
    <nc r="N156">
      <f>'январь 2014г. по 6-10'!N156+'январь 2014г. по 0,4'!N156</f>
    </nc>
    <odxf>
      <numFmt numFmtId="0" formatCode="General"/>
    </odxf>
    <ndxf>
      <numFmt numFmtId="2" formatCode="0.00"/>
    </ndxf>
  </rcc>
  <rcc rId="9528" sId="1" odxf="1" dxf="1" numFmtId="4">
    <oc r="O156">
      <v>0</v>
    </oc>
    <nc r="O156">
      <f>'январь 2014г. по 6-10'!O156+'январь 2014г. по 0,4'!O156</f>
    </nc>
    <odxf>
      <numFmt numFmtId="0" formatCode="General"/>
    </odxf>
    <ndxf>
      <numFmt numFmtId="2" formatCode="0.00"/>
    </ndxf>
  </rcc>
  <rcc rId="9529" sId="1" odxf="1" dxf="1" numFmtId="4">
    <oc r="P156">
      <v>0</v>
    </oc>
    <nc r="P156">
      <f>'январь 2014г. по 6-10'!P156+'январь 2014г. по 0,4'!P156</f>
    </nc>
    <odxf>
      <numFmt numFmtId="0" formatCode="General"/>
    </odxf>
    <ndxf>
      <numFmt numFmtId="2" formatCode="0.00"/>
    </ndxf>
  </rcc>
  <rcc rId="9530" sId="1" odxf="1" dxf="1" numFmtId="4">
    <oc r="Q156">
      <v>0</v>
    </oc>
    <nc r="Q156">
      <f>'январь 2014г. по 6-10'!Q156+'январь 2014г. по 0,4'!Q156</f>
    </nc>
    <odxf>
      <numFmt numFmtId="0" formatCode="General"/>
    </odxf>
    <ndxf>
      <numFmt numFmtId="2" formatCode="0.00"/>
    </ndxf>
  </rcc>
  <rcc rId="9531" sId="1" odxf="1" s="1" dxf="1">
    <nc r="H157">
      <f>'январь 2014г. по 6-10'!H157+'январь 2014г. по 0,4'!H157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2" sId="1" odxf="1" s="1" dxf="1">
    <nc r="I157">
      <f>'январь 2014г. по 6-10'!I157+'январь 2014г. по 0,4'!I157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3" sId="1">
    <nc r="J157">
      <f>'январь 2014г. по 6-10'!J157+'январь 2014г. по 0,4'!J157</f>
    </nc>
  </rcc>
  <rcc rId="9534" sId="1">
    <nc r="K157">
      <f>'январь 2014г. по 6-10'!K157+'январь 2014г. по 0,4'!K157</f>
    </nc>
  </rcc>
  <rcc rId="9535" sId="1" odxf="1" dxf="1" numFmtId="4">
    <oc r="L157">
      <v>0</v>
    </oc>
    <nc r="L157">
      <f>'январь 2014г. по 6-10'!L157+'январь 2014г. по 0,4'!L157</f>
    </nc>
    <odxf>
      <numFmt numFmtId="0" formatCode="General"/>
    </odxf>
    <ndxf>
      <numFmt numFmtId="2" formatCode="0.00"/>
    </ndxf>
  </rcc>
  <rcc rId="9536" sId="1" odxf="1" dxf="1" numFmtId="4">
    <oc r="M157">
      <v>0</v>
    </oc>
    <nc r="M157">
      <f>'январь 2014г. по 6-10'!M157+'январь 2014г. по 0,4'!M157</f>
    </nc>
    <odxf>
      <numFmt numFmtId="0" formatCode="General"/>
    </odxf>
    <ndxf>
      <numFmt numFmtId="2" formatCode="0.00"/>
    </ndxf>
  </rcc>
  <rcc rId="9537" sId="1" odxf="1" dxf="1" numFmtId="4">
    <oc r="N157">
      <v>0</v>
    </oc>
    <nc r="N157">
      <f>'январь 2014г. по 6-10'!N157+'январь 2014г. по 0,4'!N157</f>
    </nc>
    <odxf>
      <numFmt numFmtId="0" formatCode="General"/>
    </odxf>
    <ndxf>
      <numFmt numFmtId="2" formatCode="0.00"/>
    </ndxf>
  </rcc>
  <rcc rId="9538" sId="1" odxf="1" dxf="1" numFmtId="4">
    <oc r="O157">
      <v>0</v>
    </oc>
    <nc r="O157">
      <f>'январь 2014г. по 6-10'!O157+'январь 2014г. по 0,4'!O157</f>
    </nc>
    <odxf>
      <numFmt numFmtId="0" formatCode="General"/>
    </odxf>
    <ndxf>
      <numFmt numFmtId="2" formatCode="0.00"/>
    </ndxf>
  </rcc>
  <rcc rId="9539" sId="1" odxf="1" dxf="1" numFmtId="4">
    <oc r="P157">
      <v>0</v>
    </oc>
    <nc r="P157">
      <f>'январь 2014г. по 6-10'!P157+'январь 2014г. по 0,4'!P157</f>
    </nc>
    <odxf>
      <numFmt numFmtId="0" formatCode="General"/>
    </odxf>
    <ndxf>
      <numFmt numFmtId="2" formatCode="0.00"/>
    </ndxf>
  </rcc>
  <rcc rId="9540" sId="1" odxf="1" dxf="1" numFmtId="4">
    <oc r="Q157">
      <v>0</v>
    </oc>
    <nc r="Q157">
      <f>'январь 2014г. по 6-10'!Q157+'январь 2014г. по 0,4'!Q157</f>
    </nc>
    <odxf>
      <numFmt numFmtId="0" formatCode="General"/>
    </odxf>
    <ndxf>
      <numFmt numFmtId="2" formatCode="0.00"/>
    </ndxf>
  </rcc>
  <rcc rId="9541" sId="1" odxf="1" s="1" dxf="1">
    <nc r="H158">
      <f>'январь 2014г. по 6-10'!H158+'январь 2014г. по 0,4'!H158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2" sId="1" odxf="1" s="1" dxf="1">
    <nc r="I158">
      <f>'январь 2014г. по 6-10'!I158+'январь 2014г. по 0,4'!I158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3" sId="1">
    <nc r="J158">
      <f>'январь 2014г. по 6-10'!J158+'январь 2014г. по 0,4'!J158</f>
    </nc>
  </rcc>
  <rcc rId="9544" sId="1">
    <nc r="K158">
      <f>'январь 2014г. по 6-10'!K158+'январь 2014г. по 0,4'!K158</f>
    </nc>
  </rcc>
  <rcc rId="9545" sId="1" odxf="1" dxf="1" numFmtId="4">
    <oc r="L158">
      <v>0</v>
    </oc>
    <nc r="L158">
      <f>'январь 2014г. по 6-10'!L158+'январь 2014г. по 0,4'!L158</f>
    </nc>
    <odxf>
      <numFmt numFmtId="0" formatCode="General"/>
    </odxf>
    <ndxf>
      <numFmt numFmtId="2" formatCode="0.00"/>
    </ndxf>
  </rcc>
  <rcc rId="9546" sId="1" odxf="1" dxf="1" numFmtId="4">
    <oc r="M158">
      <v>0</v>
    </oc>
    <nc r="M158">
      <f>'январь 2014г. по 6-10'!M158+'январь 2014г. по 0,4'!M158</f>
    </nc>
    <odxf>
      <numFmt numFmtId="0" formatCode="General"/>
    </odxf>
    <ndxf>
      <numFmt numFmtId="2" formatCode="0.00"/>
    </ndxf>
  </rcc>
  <rcc rId="9547" sId="1" odxf="1" dxf="1" numFmtId="4">
    <oc r="N158">
      <v>0</v>
    </oc>
    <nc r="N158">
      <f>'январь 2014г. по 6-10'!N158+'январь 2014г. по 0,4'!N158</f>
    </nc>
    <odxf>
      <numFmt numFmtId="0" formatCode="General"/>
    </odxf>
    <ndxf>
      <numFmt numFmtId="2" formatCode="0.00"/>
    </ndxf>
  </rcc>
  <rcc rId="9548" sId="1" odxf="1" dxf="1" numFmtId="4">
    <oc r="O158">
      <v>0</v>
    </oc>
    <nc r="O158">
      <f>'январь 2014г. по 6-10'!O158+'январь 2014г. по 0,4'!O158</f>
    </nc>
    <odxf>
      <numFmt numFmtId="0" formatCode="General"/>
    </odxf>
    <ndxf>
      <numFmt numFmtId="2" formatCode="0.00"/>
    </ndxf>
  </rcc>
  <rcc rId="9549" sId="1" odxf="1" dxf="1" numFmtId="4">
    <oc r="P158">
      <v>0</v>
    </oc>
    <nc r="P158">
      <f>'январь 2014г. по 6-10'!P158+'январь 2014г. по 0,4'!P158</f>
    </nc>
    <odxf>
      <numFmt numFmtId="0" formatCode="General"/>
    </odxf>
    <ndxf>
      <numFmt numFmtId="2" formatCode="0.00"/>
    </ndxf>
  </rcc>
  <rcc rId="9550" sId="1" odxf="1" dxf="1" numFmtId="4">
    <oc r="Q158">
      <v>0</v>
    </oc>
    <nc r="Q158">
      <f>'январь 2014г. по 6-10'!Q158+'январь 2014г. по 0,4'!Q158</f>
    </nc>
    <odxf>
      <numFmt numFmtId="0" formatCode="General"/>
    </odxf>
    <ndxf>
      <numFmt numFmtId="2" formatCode="0.00"/>
    </ndxf>
  </rcc>
  <rcc rId="9551" sId="1" odxf="1" s="1" dxf="1">
    <nc r="H159">
      <f>'январь 2014г. по 6-10'!H159+'январь 2014г. по 0,4'!H159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2" sId="1" odxf="1" s="1" dxf="1">
    <nc r="I159">
      <f>'январь 2014г. по 6-10'!I159+'январь 2014г. по 0,4'!I159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3" sId="1">
    <nc r="J159">
      <f>'январь 2014г. по 6-10'!J159+'январь 2014г. по 0,4'!J159</f>
    </nc>
  </rcc>
  <rcc rId="9554" sId="1">
    <nc r="K159">
      <f>'январь 2014г. по 6-10'!K159+'январь 2014г. по 0,4'!K159</f>
    </nc>
  </rcc>
  <rcc rId="9555" sId="1" odxf="1" dxf="1" numFmtId="4">
    <oc r="L159">
      <v>0</v>
    </oc>
    <nc r="L159">
      <f>'январь 2014г. по 6-10'!L159+'январь 2014г. по 0,4'!L159</f>
    </nc>
    <odxf>
      <numFmt numFmtId="0" formatCode="General"/>
    </odxf>
    <ndxf>
      <numFmt numFmtId="2" formatCode="0.00"/>
    </ndxf>
  </rcc>
  <rcc rId="9556" sId="1" odxf="1" dxf="1" numFmtId="4">
    <oc r="M159">
      <v>0</v>
    </oc>
    <nc r="M159">
      <f>'январь 2014г. по 6-10'!M159+'январь 2014г. по 0,4'!M159</f>
    </nc>
    <odxf>
      <numFmt numFmtId="0" formatCode="General"/>
    </odxf>
    <ndxf>
      <numFmt numFmtId="2" formatCode="0.00"/>
    </ndxf>
  </rcc>
  <rcc rId="9557" sId="1" odxf="1" dxf="1" numFmtId="4">
    <oc r="N159">
      <v>0</v>
    </oc>
    <nc r="N159">
      <f>'январь 2014г. по 6-10'!N159+'январь 2014г. по 0,4'!N159</f>
    </nc>
    <odxf>
      <numFmt numFmtId="0" formatCode="General"/>
    </odxf>
    <ndxf>
      <numFmt numFmtId="2" formatCode="0.00"/>
    </ndxf>
  </rcc>
  <rcc rId="9558" sId="1" odxf="1" dxf="1" numFmtId="4">
    <oc r="O159">
      <v>0</v>
    </oc>
    <nc r="O159">
      <f>'январь 2014г. по 6-10'!O159+'январь 2014г. по 0,4'!O159</f>
    </nc>
    <odxf>
      <numFmt numFmtId="0" formatCode="General"/>
    </odxf>
    <ndxf>
      <numFmt numFmtId="2" formatCode="0.00"/>
    </ndxf>
  </rcc>
  <rcc rId="9559" sId="1" odxf="1" dxf="1" numFmtId="4">
    <oc r="P159">
      <v>0</v>
    </oc>
    <nc r="P159">
      <f>'январь 2014г. по 6-10'!P159+'январь 2014г. по 0,4'!P159</f>
    </nc>
    <odxf>
      <numFmt numFmtId="0" formatCode="General"/>
    </odxf>
    <ndxf>
      <numFmt numFmtId="2" formatCode="0.00"/>
    </ndxf>
  </rcc>
  <rcc rId="9560" sId="1" odxf="1" dxf="1" numFmtId="4">
    <oc r="Q159">
      <v>0</v>
    </oc>
    <nc r="Q159">
      <f>'январь 2014г. по 6-10'!Q159+'январь 2014г. по 0,4'!Q159</f>
    </nc>
    <odxf>
      <numFmt numFmtId="0" formatCode="General"/>
    </odxf>
    <ndxf>
      <numFmt numFmtId="2" formatCode="0.00"/>
    </ndxf>
  </rcc>
  <rcc rId="9561" sId="1" odxf="1" s="1" dxf="1">
    <nc r="H160">
      <f>'январь 2014г. по 6-10'!H160+'январь 2014г. по 0,4'!H160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2" sId="1" odxf="1" s="1" dxf="1">
    <nc r="I160">
      <f>'январь 2014г. по 6-10'!I160+'январь 2014г. по 0,4'!I160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3" sId="1">
    <nc r="J160">
      <f>'январь 2014г. по 6-10'!J160+'январь 2014г. по 0,4'!J160</f>
    </nc>
  </rcc>
  <rcc rId="9564" sId="1">
    <nc r="K160">
      <f>'январь 2014г. по 6-10'!K160+'январь 2014г. по 0,4'!K160</f>
    </nc>
  </rcc>
  <rcc rId="9565" sId="1" odxf="1" dxf="1" numFmtId="4">
    <oc r="L160">
      <v>0</v>
    </oc>
    <nc r="L160">
      <f>'январь 2014г. по 6-10'!L160+'январь 2014г. по 0,4'!L160</f>
    </nc>
    <odxf>
      <numFmt numFmtId="0" formatCode="General"/>
    </odxf>
    <ndxf>
      <numFmt numFmtId="2" formatCode="0.00"/>
    </ndxf>
  </rcc>
  <rcc rId="9566" sId="1" odxf="1" dxf="1" numFmtId="4">
    <oc r="M160">
      <v>0</v>
    </oc>
    <nc r="M160">
      <f>'январь 2014г. по 6-10'!M160+'январь 2014г. по 0,4'!M160</f>
    </nc>
    <odxf>
      <numFmt numFmtId="0" formatCode="General"/>
    </odxf>
    <ndxf>
      <numFmt numFmtId="2" formatCode="0.00"/>
    </ndxf>
  </rcc>
  <rcc rId="9567" sId="1" odxf="1" dxf="1" numFmtId="4">
    <oc r="N160">
      <v>0</v>
    </oc>
    <nc r="N160">
      <f>'январь 2014г. по 6-10'!N160+'январь 2014г. по 0,4'!N160</f>
    </nc>
    <odxf>
      <numFmt numFmtId="0" formatCode="General"/>
    </odxf>
    <ndxf>
      <numFmt numFmtId="2" formatCode="0.00"/>
    </ndxf>
  </rcc>
  <rcc rId="9568" sId="1" odxf="1" dxf="1" numFmtId="4">
    <oc r="O160">
      <v>0</v>
    </oc>
    <nc r="O160">
      <f>'январь 2014г. по 6-10'!O160+'январь 2014г. по 0,4'!O160</f>
    </nc>
    <odxf>
      <numFmt numFmtId="0" formatCode="General"/>
    </odxf>
    <ndxf>
      <numFmt numFmtId="2" formatCode="0.00"/>
    </ndxf>
  </rcc>
  <rcc rId="9569" sId="1" odxf="1" dxf="1" numFmtId="4">
    <oc r="P160">
      <v>0</v>
    </oc>
    <nc r="P160">
      <f>'январь 2014г. по 6-10'!P160+'январь 2014г. по 0,4'!P160</f>
    </nc>
    <odxf>
      <numFmt numFmtId="0" formatCode="General"/>
    </odxf>
    <ndxf>
      <numFmt numFmtId="2" formatCode="0.00"/>
    </ndxf>
  </rcc>
  <rcc rId="9570" sId="1" odxf="1" dxf="1" numFmtId="4">
    <oc r="Q160">
      <v>0</v>
    </oc>
    <nc r="Q160">
      <f>'январь 2014г. по 6-10'!Q160+'январь 2014г. по 0,4'!Q160</f>
    </nc>
    <odxf>
      <numFmt numFmtId="0" formatCode="General"/>
    </odxf>
    <ndxf>
      <numFmt numFmtId="2" formatCode="0.00"/>
    </ndxf>
  </rcc>
  <rcc rId="9571" sId="1" odxf="1" s="1" dxf="1">
    <nc r="H161">
      <f>'январь 2014г. по 6-10'!H161+'январь 2014г. по 0,4'!H161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2" sId="1" odxf="1" s="1" dxf="1">
    <nc r="I161">
      <f>'январь 2014г. по 6-10'!I161+'январь 2014г. по 0,4'!I161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3" sId="1">
    <nc r="J161">
      <f>'январь 2014г. по 6-10'!J161+'январь 2014г. по 0,4'!J161</f>
    </nc>
  </rcc>
  <rcc rId="9574" sId="1">
    <nc r="K161">
      <f>'январь 2014г. по 6-10'!K161+'январь 2014г. по 0,4'!K161</f>
    </nc>
  </rcc>
  <rcc rId="9575" sId="1" odxf="1" dxf="1" numFmtId="4">
    <oc r="L161">
      <v>0</v>
    </oc>
    <nc r="L161">
      <f>'январь 2014г. по 6-10'!L161+'январь 2014г. по 0,4'!L161</f>
    </nc>
    <odxf>
      <numFmt numFmtId="0" formatCode="General"/>
    </odxf>
    <ndxf>
      <numFmt numFmtId="2" formatCode="0.00"/>
    </ndxf>
  </rcc>
  <rcc rId="9576" sId="1" odxf="1" dxf="1" numFmtId="4">
    <oc r="M161">
      <v>0</v>
    </oc>
    <nc r="M161">
      <f>'январь 2014г. по 6-10'!M161+'январь 2014г. по 0,4'!M161</f>
    </nc>
    <odxf>
      <numFmt numFmtId="0" formatCode="General"/>
    </odxf>
    <ndxf>
      <numFmt numFmtId="2" formatCode="0.00"/>
    </ndxf>
  </rcc>
  <rcc rId="9577" sId="1" odxf="1" dxf="1" numFmtId="4">
    <oc r="N161">
      <v>0</v>
    </oc>
    <nc r="N161">
      <f>'январь 2014г. по 6-10'!N161+'январь 2014г. по 0,4'!N161</f>
    </nc>
    <odxf>
      <numFmt numFmtId="0" formatCode="General"/>
    </odxf>
    <ndxf>
      <numFmt numFmtId="2" formatCode="0.00"/>
    </ndxf>
  </rcc>
  <rcc rId="9578" sId="1" odxf="1" dxf="1" numFmtId="4">
    <oc r="O161">
      <v>0</v>
    </oc>
    <nc r="O161">
      <f>'январь 2014г. по 6-10'!O161+'январь 2014г. по 0,4'!O161</f>
    </nc>
    <odxf>
      <numFmt numFmtId="0" formatCode="General"/>
    </odxf>
    <ndxf>
      <numFmt numFmtId="2" formatCode="0.00"/>
    </ndxf>
  </rcc>
  <rcc rId="9579" sId="1" odxf="1" dxf="1" numFmtId="4">
    <oc r="P161">
      <v>0</v>
    </oc>
    <nc r="P161">
      <f>'январь 2014г. по 6-10'!P161+'январь 2014г. по 0,4'!P161</f>
    </nc>
    <odxf>
      <numFmt numFmtId="0" formatCode="General"/>
    </odxf>
    <ndxf>
      <numFmt numFmtId="2" formatCode="0.00"/>
    </ndxf>
  </rcc>
  <rcc rId="9580" sId="1" odxf="1" dxf="1" numFmtId="4">
    <oc r="Q161">
      <v>0</v>
    </oc>
    <nc r="Q161">
      <f>'январь 2014г. по 6-10'!Q161+'январь 2014г. по 0,4'!Q161</f>
    </nc>
    <odxf>
      <numFmt numFmtId="0" formatCode="General"/>
    </odxf>
    <ndxf>
      <numFmt numFmtId="2" formatCode="0.00"/>
    </ndxf>
  </rcc>
  <rcc rId="9581" sId="1" odxf="1" dxf="1">
    <nc r="H162">
      <f>'январь 2014г. по 6-10'!H162+'январь 2014г. по 0,4'!H162</f>
    </nc>
    <odxf>
      <numFmt numFmtId="0" formatCode="General"/>
    </odxf>
    <ndxf>
      <numFmt numFmtId="2" formatCode="0.00"/>
    </ndxf>
  </rcc>
  <rcc rId="9582" sId="1" odxf="1" dxf="1">
    <nc r="I162">
      <f>'январь 2014г. по 6-10'!I162+'январь 2014г. по 0,4'!I162</f>
    </nc>
    <odxf>
      <numFmt numFmtId="0" formatCode="General"/>
    </odxf>
    <ndxf>
      <numFmt numFmtId="2" formatCode="0.00"/>
    </ndxf>
  </rcc>
  <rcc rId="9583" sId="1" odxf="1" dxf="1">
    <nc r="J162">
      <f>'январь 2014г. по 6-10'!J162+'январь 2014г. по 0,4'!J162</f>
    </nc>
    <odxf>
      <numFmt numFmtId="0" formatCode="General"/>
    </odxf>
    <ndxf>
      <numFmt numFmtId="2" formatCode="0.00"/>
    </ndxf>
  </rcc>
  <rcc rId="9584" sId="1" odxf="1" dxf="1">
    <nc r="K162">
      <f>'январь 2014г. по 6-10'!K162+'январь 2014г. по 0,4'!K162</f>
    </nc>
    <odxf>
      <numFmt numFmtId="0" formatCode="General"/>
    </odxf>
    <ndxf>
      <numFmt numFmtId="2" formatCode="0.00"/>
    </ndxf>
  </rcc>
  <rcc rId="9585" sId="1" odxf="1" dxf="1">
    <oc r="L162">
      <f>L152+L153+L155+L156+L157+L158+L159+L160+L161</f>
    </oc>
    <nc r="L162">
      <f>'январь 2014г. по 6-10'!L162+'январь 2014г. по 0,4'!L162</f>
    </nc>
    <odxf>
      <numFmt numFmtId="0" formatCode="General"/>
    </odxf>
    <ndxf>
      <numFmt numFmtId="2" formatCode="0.00"/>
    </ndxf>
  </rcc>
  <rcc rId="9586" sId="1" odxf="1" dxf="1">
    <oc r="M162">
      <f>M152+M153+M155+M156+M157+M158+M159+M160+M161</f>
    </oc>
    <nc r="M162">
      <f>'январь 2014г. по 6-10'!M162+'январь 2014г. по 0,4'!M162</f>
    </nc>
    <odxf>
      <numFmt numFmtId="0" formatCode="General"/>
    </odxf>
    <ndxf>
      <numFmt numFmtId="2" formatCode="0.00"/>
    </ndxf>
  </rcc>
  <rcc rId="9587" sId="1" odxf="1" dxf="1">
    <oc r="N162">
      <f>N152+N153+N155+N156+N157+N158+N159+N160+N161</f>
    </oc>
    <nc r="N162">
      <f>'январь 2014г. по 6-10'!N162+'январь 2014г. по 0,4'!N162</f>
    </nc>
    <odxf>
      <numFmt numFmtId="0" formatCode="General"/>
    </odxf>
    <ndxf>
      <numFmt numFmtId="2" formatCode="0.00"/>
    </ndxf>
  </rcc>
  <rcc rId="9588" sId="1" odxf="1" dxf="1">
    <oc r="O162">
      <f>O152+O153+O155+O156+O157+O158+O159+O160+O161</f>
    </oc>
    <nc r="O162">
      <f>'январь 2014г. по 6-10'!O162+'январь 2014г. по 0,4'!O162</f>
    </nc>
    <odxf>
      <numFmt numFmtId="0" formatCode="General"/>
    </odxf>
    <ndxf>
      <numFmt numFmtId="2" formatCode="0.00"/>
    </ndxf>
  </rcc>
  <rcc rId="9589" sId="1" odxf="1" dxf="1">
    <oc r="P162">
      <f>P152+P153+P155+P156+P157+P158+P159+P160+P161</f>
    </oc>
    <nc r="P162">
      <f>'январь 2014г. по 6-10'!P162+'январь 2014г. по 0,4'!P162</f>
    </nc>
    <odxf>
      <numFmt numFmtId="0" formatCode="General"/>
    </odxf>
    <ndxf>
      <numFmt numFmtId="2" formatCode="0.00"/>
    </ndxf>
  </rcc>
  <rcc rId="9590" sId="1" odxf="1" dxf="1">
    <oc r="Q162">
      <f>Q152+Q153+Q155+Q156+Q157+Q158+Q159+Q160+Q161</f>
    </oc>
    <nc r="Q162">
      <f>'январь 2014г. по 6-10'!Q162+'январь 2014г. по 0,4'!Q162</f>
    </nc>
    <odxf>
      <numFmt numFmtId="0" formatCode="General"/>
    </odxf>
    <ndxf>
      <numFmt numFmtId="2" formatCode="0.00"/>
    </ndxf>
  </rcc>
  <rcc rId="9591" sId="1" odxf="1" s="1" dxf="1">
    <nc r="H163">
      <f>'январь 2014г. по 6-10'!H163+'январь 2014г. по 0,4'!H163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2" sId="1" odxf="1" s="1" dxf="1">
    <nc r="I163">
      <f>'январь 2014г. по 6-10'!I163+'январь 2014г. по 0,4'!I163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3" sId="1">
    <nc r="J163">
      <f>'январь 2014г. по 6-10'!J163+'январь 2014г. по 0,4'!J163</f>
    </nc>
  </rcc>
  <rcc rId="9594" sId="1">
    <nc r="K163">
      <f>'январь 2014г. по 6-10'!K163+'январь 2014г. по 0,4'!K163</f>
    </nc>
  </rcc>
  <rcc rId="9595" sId="1" odxf="1" dxf="1" numFmtId="4">
    <oc r="L163">
      <v>0</v>
    </oc>
    <nc r="L163">
      <f>'январь 2014г. по 6-10'!L163+'январь 2014г. по 0,4'!L163</f>
    </nc>
    <odxf>
      <numFmt numFmtId="0" formatCode="General"/>
    </odxf>
    <ndxf>
      <numFmt numFmtId="2" formatCode="0.00"/>
    </ndxf>
  </rcc>
  <rcc rId="9596" sId="1" odxf="1" dxf="1" numFmtId="4">
    <oc r="M163">
      <v>0</v>
    </oc>
    <nc r="M163">
      <f>'январь 2014г. по 6-10'!M163+'январь 2014г. по 0,4'!M163</f>
    </nc>
    <odxf>
      <numFmt numFmtId="0" formatCode="General"/>
    </odxf>
    <ndxf>
      <numFmt numFmtId="2" formatCode="0.00"/>
    </ndxf>
  </rcc>
  <rcc rId="9597" sId="1" odxf="1" dxf="1" numFmtId="4">
    <oc r="N163">
      <v>0</v>
    </oc>
    <nc r="N163">
      <f>'январь 2014г. по 6-10'!N163+'январь 2014г. по 0,4'!N163</f>
    </nc>
    <odxf>
      <numFmt numFmtId="0" formatCode="General"/>
    </odxf>
    <ndxf>
      <numFmt numFmtId="2" formatCode="0.00"/>
    </ndxf>
  </rcc>
  <rcc rId="9598" sId="1" odxf="1" dxf="1" numFmtId="4">
    <oc r="O163">
      <v>0</v>
    </oc>
    <nc r="O163">
      <f>'январь 2014г. по 6-10'!O163+'январь 2014г. по 0,4'!O163</f>
    </nc>
    <odxf>
      <numFmt numFmtId="0" formatCode="General"/>
    </odxf>
    <ndxf>
      <numFmt numFmtId="2" formatCode="0.00"/>
    </ndxf>
  </rcc>
  <rcc rId="9599" sId="1" odxf="1" dxf="1" numFmtId="4">
    <oc r="P163">
      <v>0</v>
    </oc>
    <nc r="P163">
      <f>'январь 2014г. по 6-10'!P163+'январь 2014г. по 0,4'!P163</f>
    </nc>
    <odxf>
      <numFmt numFmtId="0" formatCode="General"/>
    </odxf>
    <ndxf>
      <numFmt numFmtId="2" formatCode="0.00"/>
    </ndxf>
  </rcc>
  <rcc rId="9600" sId="1" odxf="1" dxf="1" numFmtId="4">
    <oc r="Q163">
      <v>0</v>
    </oc>
    <nc r="Q163">
      <f>'январь 2014г. по 6-10'!Q163+'январь 2014г. по 0,4'!Q163</f>
    </nc>
    <odxf>
      <numFmt numFmtId="0" formatCode="General"/>
    </odxf>
    <ndxf>
      <numFmt numFmtId="2" formatCode="0.00"/>
    </ndxf>
  </rcc>
  <rcc rId="9601" sId="1" odxf="1" s="1" dxf="1">
    <nc r="H164">
      <f>'январь 2014г. по 6-10'!H164+'январь 2014г. по 0,4'!H164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2" sId="1" odxf="1" s="1" dxf="1">
    <nc r="I164">
      <f>'январь 2014г. по 6-10'!I164+'январь 2014г. по 0,4'!I164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3" sId="1">
    <nc r="J164">
      <f>'январь 2014г. по 6-10'!J164+'январь 2014г. по 0,4'!J164</f>
    </nc>
  </rcc>
  <rcc rId="9604" sId="1">
    <nc r="K164">
      <f>'январь 2014г. по 6-10'!K164+'январь 2014г. по 0,4'!K164</f>
    </nc>
  </rcc>
  <rcc rId="9605" sId="1" odxf="1" dxf="1" numFmtId="4">
    <oc r="L164">
      <v>0</v>
    </oc>
    <nc r="L164">
      <f>'январь 2014г. по 6-10'!L164+'январь 2014г. по 0,4'!L164</f>
    </nc>
    <odxf>
      <numFmt numFmtId="0" formatCode="General"/>
    </odxf>
    <ndxf>
      <numFmt numFmtId="2" formatCode="0.00"/>
    </ndxf>
  </rcc>
  <rcc rId="9606" sId="1" odxf="1" dxf="1" numFmtId="4">
    <oc r="M164">
      <v>0</v>
    </oc>
    <nc r="M164">
      <f>'январь 2014г. по 6-10'!M164+'январь 2014г. по 0,4'!M164</f>
    </nc>
    <odxf>
      <numFmt numFmtId="0" formatCode="General"/>
    </odxf>
    <ndxf>
      <numFmt numFmtId="2" formatCode="0.00"/>
    </ndxf>
  </rcc>
  <rcc rId="9607" sId="1" odxf="1" dxf="1" numFmtId="4">
    <oc r="N164">
      <v>0</v>
    </oc>
    <nc r="N164">
      <f>'январь 2014г. по 6-10'!N164+'январь 2014г. по 0,4'!N164</f>
    </nc>
    <odxf>
      <numFmt numFmtId="0" formatCode="General"/>
    </odxf>
    <ndxf>
      <numFmt numFmtId="2" formatCode="0.00"/>
    </ndxf>
  </rcc>
  <rcc rId="9608" sId="1" odxf="1" dxf="1" numFmtId="4">
    <oc r="O164">
      <v>0</v>
    </oc>
    <nc r="O164">
      <f>'январь 2014г. по 6-10'!O164+'январь 2014г. по 0,4'!O164</f>
    </nc>
    <odxf>
      <numFmt numFmtId="0" formatCode="General"/>
    </odxf>
    <ndxf>
      <numFmt numFmtId="2" formatCode="0.00"/>
    </ndxf>
  </rcc>
  <rcc rId="9609" sId="1" odxf="1" dxf="1" numFmtId="4">
    <oc r="P164">
      <v>0</v>
    </oc>
    <nc r="P164">
      <f>'январь 2014г. по 6-10'!P164+'январь 2014г. по 0,4'!P164</f>
    </nc>
    <odxf>
      <numFmt numFmtId="0" formatCode="General"/>
    </odxf>
    <ndxf>
      <numFmt numFmtId="2" formatCode="0.00"/>
    </ndxf>
  </rcc>
  <rcc rId="9610" sId="1" odxf="1" dxf="1" numFmtId="4">
    <oc r="Q164">
      <v>0</v>
    </oc>
    <nc r="Q164">
      <f>'январь 2014г. по 6-10'!Q164+'январь 2014г. по 0,4'!Q164</f>
    </nc>
    <odxf>
      <numFmt numFmtId="0" formatCode="General"/>
    </odxf>
    <ndxf>
      <numFmt numFmtId="2" formatCode="0.00"/>
    </ndxf>
  </rcc>
  <rcc rId="9611" sId="1" odxf="1" s="1" dxf="1">
    <nc r="H165">
      <f>'январь 2014г. по 6-10'!H165+'январь 2014г. по 0,4'!H165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2" sId="1" odxf="1" s="1" dxf="1">
    <nc r="I165">
      <f>'январь 2014г. по 6-10'!I165+'январь 2014г. по 0,4'!I165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3" sId="1">
    <nc r="J165">
      <f>'январь 2014г. по 6-10'!J165+'январь 2014г. по 0,4'!J165</f>
    </nc>
  </rcc>
  <rcc rId="9614" sId="1">
    <nc r="K165">
      <f>'январь 2014г. по 6-10'!K165+'январь 2014г. по 0,4'!K165</f>
    </nc>
  </rcc>
  <rcc rId="9615" sId="1" odxf="1" dxf="1" numFmtId="4">
    <oc r="L165">
      <v>0</v>
    </oc>
    <nc r="L165">
      <f>'январь 2014г. по 6-10'!L165+'январь 2014г. по 0,4'!L165</f>
    </nc>
    <odxf>
      <numFmt numFmtId="0" formatCode="General"/>
    </odxf>
    <ndxf>
      <numFmt numFmtId="2" formatCode="0.00"/>
    </ndxf>
  </rcc>
  <rcc rId="9616" sId="1" odxf="1" dxf="1" numFmtId="4">
    <oc r="M165">
      <v>0</v>
    </oc>
    <nc r="M165">
      <f>'январь 2014г. по 6-10'!M165+'январь 2014г. по 0,4'!M165</f>
    </nc>
    <odxf>
      <numFmt numFmtId="0" formatCode="General"/>
    </odxf>
    <ndxf>
      <numFmt numFmtId="2" formatCode="0.00"/>
    </ndxf>
  </rcc>
  <rcc rId="9617" sId="1" odxf="1" dxf="1" numFmtId="4">
    <oc r="N165">
      <v>0</v>
    </oc>
    <nc r="N165">
      <f>'январь 2014г. по 6-10'!N165+'январь 2014г. по 0,4'!N165</f>
    </nc>
    <odxf>
      <numFmt numFmtId="0" formatCode="General"/>
    </odxf>
    <ndxf>
      <numFmt numFmtId="2" formatCode="0.00"/>
    </ndxf>
  </rcc>
  <rcc rId="9618" sId="1" odxf="1" dxf="1" numFmtId="4">
    <oc r="O165">
      <v>0</v>
    </oc>
    <nc r="O165">
      <f>'январь 2014г. по 6-10'!O165+'январь 2014г. по 0,4'!O165</f>
    </nc>
    <odxf>
      <numFmt numFmtId="0" formatCode="General"/>
    </odxf>
    <ndxf>
      <numFmt numFmtId="2" formatCode="0.00"/>
    </ndxf>
  </rcc>
  <rcc rId="9619" sId="1" odxf="1" dxf="1" numFmtId="4">
    <oc r="P165">
      <v>0</v>
    </oc>
    <nc r="P165">
      <f>'январь 2014г. по 6-10'!P165+'январь 2014г. по 0,4'!P165</f>
    </nc>
    <odxf>
      <numFmt numFmtId="0" formatCode="General"/>
    </odxf>
    <ndxf>
      <numFmt numFmtId="2" formatCode="0.00"/>
    </ndxf>
  </rcc>
  <rcc rId="9620" sId="1" odxf="1" dxf="1" numFmtId="4">
    <oc r="Q165">
      <v>0</v>
    </oc>
    <nc r="Q165">
      <f>'январь 2014г. по 6-10'!Q165+'январь 2014г. по 0,4'!Q165</f>
    </nc>
    <odxf>
      <numFmt numFmtId="0" formatCode="General"/>
    </odxf>
    <ndxf>
      <numFmt numFmtId="2" formatCode="0.00"/>
    </ndxf>
  </rcc>
  <rcc rId="9621" sId="1" odxf="1" s="1" dxf="1">
    <nc r="H166">
      <f>'январь 2014г. по 6-10'!H166+'январь 2014г. по 0,4'!H166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2" sId="1" odxf="1" s="1" dxf="1">
    <nc r="I166">
      <f>'январь 2014г. по 6-10'!I166+'январь 2014г. по 0,4'!I166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3" sId="1">
    <nc r="J166">
      <f>'январь 2014г. по 6-10'!J166+'январь 2014г. по 0,4'!J166</f>
    </nc>
  </rcc>
  <rcc rId="9624" sId="1">
    <nc r="K166">
      <f>'январь 2014г. по 6-10'!K166+'январь 2014г. по 0,4'!K166</f>
    </nc>
  </rcc>
  <rcc rId="9625" sId="1" odxf="1" dxf="1" numFmtId="4">
    <oc r="L166">
      <v>0</v>
    </oc>
    <nc r="L166">
      <f>'январь 2014г. по 6-10'!L166+'январь 2014г. по 0,4'!L166</f>
    </nc>
    <odxf>
      <numFmt numFmtId="0" formatCode="General"/>
    </odxf>
    <ndxf>
      <numFmt numFmtId="2" formatCode="0.00"/>
    </ndxf>
  </rcc>
  <rcc rId="9626" sId="1" odxf="1" dxf="1" numFmtId="4">
    <oc r="M166">
      <v>0</v>
    </oc>
    <nc r="M166">
      <f>'январь 2014г. по 6-10'!M166+'январь 2014г. по 0,4'!M166</f>
    </nc>
    <odxf>
      <numFmt numFmtId="0" formatCode="General"/>
    </odxf>
    <ndxf>
      <numFmt numFmtId="2" formatCode="0.00"/>
    </ndxf>
  </rcc>
  <rcc rId="9627" sId="1" odxf="1" dxf="1" numFmtId="4">
    <oc r="N166">
      <v>0</v>
    </oc>
    <nc r="N166">
      <f>'январь 2014г. по 6-10'!N166+'январь 2014г. по 0,4'!N166</f>
    </nc>
    <odxf>
      <numFmt numFmtId="0" formatCode="General"/>
    </odxf>
    <ndxf>
      <numFmt numFmtId="2" formatCode="0.00"/>
    </ndxf>
  </rcc>
  <rcc rId="9628" sId="1" odxf="1" dxf="1" numFmtId="4">
    <oc r="O166">
      <v>0</v>
    </oc>
    <nc r="O166">
      <f>'январь 2014г. по 6-10'!O166+'январь 2014г. по 0,4'!O166</f>
    </nc>
    <odxf>
      <numFmt numFmtId="0" formatCode="General"/>
    </odxf>
    <ndxf>
      <numFmt numFmtId="2" formatCode="0.00"/>
    </ndxf>
  </rcc>
  <rcc rId="9629" sId="1" odxf="1" dxf="1" numFmtId="4">
    <oc r="P166">
      <v>0</v>
    </oc>
    <nc r="P166">
      <f>'январь 2014г. по 6-10'!P166+'январь 2014г. по 0,4'!P166</f>
    </nc>
    <odxf>
      <numFmt numFmtId="0" formatCode="General"/>
    </odxf>
    <ndxf>
      <numFmt numFmtId="2" formatCode="0.00"/>
    </ndxf>
  </rcc>
  <rcc rId="9630" sId="1" odxf="1" dxf="1" numFmtId="4">
    <oc r="Q166">
      <v>0</v>
    </oc>
    <nc r="Q166">
      <f>'январь 2014г. по 6-10'!Q166+'январь 2014г. по 0,4'!Q166</f>
    </nc>
    <odxf>
      <numFmt numFmtId="0" formatCode="General"/>
    </odxf>
    <ndxf>
      <numFmt numFmtId="2" formatCode="0.00"/>
    </ndxf>
  </rcc>
  <rcc rId="9631" sId="1" odxf="1" s="1" dxf="1">
    <nc r="H167">
      <f>'январь 2014г. по 6-10'!H167+'январь 2014г. по 0,4'!H167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2" sId="1" odxf="1" s="1" dxf="1">
    <nc r="I167">
      <f>'январь 2014г. по 6-10'!I167+'январь 2014г. по 0,4'!I167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3" sId="1">
    <nc r="J167">
      <f>'январь 2014г. по 6-10'!J167+'январь 2014г. по 0,4'!J167</f>
    </nc>
  </rcc>
  <rcc rId="9634" sId="1">
    <nc r="K167">
      <f>'январь 2014г. по 6-10'!K167+'январь 2014г. по 0,4'!K167</f>
    </nc>
  </rcc>
  <rcc rId="9635" sId="1" odxf="1" dxf="1" numFmtId="4">
    <oc r="L167">
      <v>0</v>
    </oc>
    <nc r="L167">
      <f>'январь 2014г. по 6-10'!L167+'январь 2014г. по 0,4'!L167</f>
    </nc>
    <odxf>
      <numFmt numFmtId="0" formatCode="General"/>
    </odxf>
    <ndxf>
      <numFmt numFmtId="2" formatCode="0.00"/>
    </ndxf>
  </rcc>
  <rcc rId="9636" sId="1" odxf="1" dxf="1" numFmtId="4">
    <oc r="M167">
      <v>0</v>
    </oc>
    <nc r="M167">
      <f>'январь 2014г. по 6-10'!M167+'январь 2014г. по 0,4'!M167</f>
    </nc>
    <odxf>
      <numFmt numFmtId="0" formatCode="General"/>
    </odxf>
    <ndxf>
      <numFmt numFmtId="2" formatCode="0.00"/>
    </ndxf>
  </rcc>
  <rcc rId="9637" sId="1" odxf="1" dxf="1" numFmtId="4">
    <oc r="N167">
      <v>0</v>
    </oc>
    <nc r="N167">
      <f>'январь 2014г. по 6-10'!N167+'январь 2014г. по 0,4'!N167</f>
    </nc>
    <odxf>
      <numFmt numFmtId="0" formatCode="General"/>
    </odxf>
    <ndxf>
      <numFmt numFmtId="2" formatCode="0.00"/>
    </ndxf>
  </rcc>
  <rcc rId="9638" sId="1" odxf="1" dxf="1" numFmtId="4">
    <oc r="O167">
      <v>0</v>
    </oc>
    <nc r="O167">
      <f>'январь 2014г. по 6-10'!O167+'январь 2014г. по 0,4'!O167</f>
    </nc>
    <odxf>
      <numFmt numFmtId="0" formatCode="General"/>
    </odxf>
    <ndxf>
      <numFmt numFmtId="2" formatCode="0.00"/>
    </ndxf>
  </rcc>
  <rcc rId="9639" sId="1" odxf="1" dxf="1" numFmtId="4">
    <oc r="P167">
      <v>0</v>
    </oc>
    <nc r="P167">
      <f>'январь 2014г. по 6-10'!P167+'январь 2014г. по 0,4'!P167</f>
    </nc>
    <odxf>
      <numFmt numFmtId="0" formatCode="General"/>
    </odxf>
    <ndxf>
      <numFmt numFmtId="2" formatCode="0.00"/>
    </ndxf>
  </rcc>
  <rcc rId="9640" sId="1" odxf="1" dxf="1" numFmtId="4">
    <oc r="Q167">
      <v>0</v>
    </oc>
    <nc r="Q167">
      <f>'январь 2014г. по 6-10'!Q167+'январь 2014г. по 0,4'!Q167</f>
    </nc>
    <odxf>
      <numFmt numFmtId="0" formatCode="General"/>
    </odxf>
    <ndxf>
      <numFmt numFmtId="2" formatCode="0.00"/>
    </ndxf>
  </rcc>
  <rcc rId="9641" sId="1" odxf="1" s="1" dxf="1">
    <nc r="H168">
      <f>'январь 2014г. по 6-10'!H168+'январь 2014г. по 0,4'!H168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2" sId="1" odxf="1" s="1" dxf="1">
    <nc r="I168">
      <f>'январь 2014г. по 6-10'!I168+'январь 2014г. по 0,4'!I168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3" sId="1">
    <nc r="J168">
      <f>'январь 2014г. по 6-10'!J168+'январь 2014г. по 0,4'!J168</f>
    </nc>
  </rcc>
  <rcc rId="9644" sId="1">
    <nc r="K168">
      <f>'январь 2014г. по 6-10'!K168+'январь 2014г. по 0,4'!K168</f>
    </nc>
  </rcc>
  <rcc rId="9645" sId="1" odxf="1" dxf="1" numFmtId="4">
    <oc r="L168">
      <v>0</v>
    </oc>
    <nc r="L168">
      <f>'январь 2014г. по 6-10'!L168+'январь 2014г. по 0,4'!L168</f>
    </nc>
    <odxf>
      <numFmt numFmtId="0" formatCode="General"/>
    </odxf>
    <ndxf>
      <numFmt numFmtId="2" formatCode="0.00"/>
    </ndxf>
  </rcc>
  <rcc rId="9646" sId="1" odxf="1" dxf="1" numFmtId="4">
    <oc r="M168">
      <v>0</v>
    </oc>
    <nc r="M168">
      <f>'январь 2014г. по 6-10'!M168+'январь 2014г. по 0,4'!M168</f>
    </nc>
    <odxf>
      <numFmt numFmtId="0" formatCode="General"/>
    </odxf>
    <ndxf>
      <numFmt numFmtId="2" formatCode="0.00"/>
    </ndxf>
  </rcc>
  <rcc rId="9647" sId="1" odxf="1" dxf="1" numFmtId="4">
    <oc r="N168">
      <v>0</v>
    </oc>
    <nc r="N168">
      <f>'январь 2014г. по 6-10'!N168+'январь 2014г. по 0,4'!N168</f>
    </nc>
    <odxf>
      <numFmt numFmtId="0" formatCode="General"/>
    </odxf>
    <ndxf>
      <numFmt numFmtId="2" formatCode="0.00"/>
    </ndxf>
  </rcc>
  <rcc rId="9648" sId="1" odxf="1" dxf="1" numFmtId="4">
    <oc r="O168">
      <v>0</v>
    </oc>
    <nc r="O168">
      <f>'январь 2014г. по 6-10'!O168+'январь 2014г. по 0,4'!O168</f>
    </nc>
    <odxf>
      <numFmt numFmtId="0" formatCode="General"/>
    </odxf>
    <ndxf>
      <numFmt numFmtId="2" formatCode="0.00"/>
    </ndxf>
  </rcc>
  <rcc rId="9649" sId="1" odxf="1" dxf="1" numFmtId="4">
    <oc r="P168">
      <v>0</v>
    </oc>
    <nc r="P168">
      <f>'январь 2014г. по 6-10'!P168+'январь 2014г. по 0,4'!P168</f>
    </nc>
    <odxf>
      <numFmt numFmtId="0" formatCode="General"/>
    </odxf>
    <ndxf>
      <numFmt numFmtId="2" formatCode="0.00"/>
    </ndxf>
  </rcc>
  <rcc rId="9650" sId="1" odxf="1" dxf="1" numFmtId="4">
    <oc r="Q168">
      <v>0</v>
    </oc>
    <nc r="Q168">
      <f>'январь 2014г. по 6-10'!Q168+'январь 2014г. по 0,4'!Q168</f>
    </nc>
    <odxf>
      <numFmt numFmtId="0" formatCode="General"/>
    </odxf>
    <ndxf>
      <numFmt numFmtId="2" formatCode="0.00"/>
    </ndxf>
  </rcc>
  <rcc rId="9651" sId="1" odxf="1" s="1" dxf="1">
    <nc r="H169">
      <f>'январь 2014г. по 6-10'!H169+'январь 2014г. по 0,4'!H169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2" sId="1" odxf="1" s="1" dxf="1">
    <nc r="I169">
      <f>'январь 2014г. по 6-10'!I169+'январь 2014г. по 0,4'!I169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3" sId="1">
    <nc r="J169">
      <f>'январь 2014г. по 6-10'!J169+'январь 2014г. по 0,4'!J169</f>
    </nc>
  </rcc>
  <rcc rId="9654" sId="1">
    <nc r="K169">
      <f>'январь 2014г. по 6-10'!K169+'январь 2014г. по 0,4'!K169</f>
    </nc>
  </rcc>
  <rcc rId="9655" sId="1" odxf="1" dxf="1" numFmtId="4">
    <oc r="L169">
      <v>0</v>
    </oc>
    <nc r="L169">
      <f>'январь 2014г. по 6-10'!L169+'январь 2014г. по 0,4'!L169</f>
    </nc>
    <odxf>
      <numFmt numFmtId="0" formatCode="General"/>
    </odxf>
    <ndxf>
      <numFmt numFmtId="2" formatCode="0.00"/>
    </ndxf>
  </rcc>
  <rcc rId="9656" sId="1" odxf="1" dxf="1" numFmtId="4">
    <oc r="M169">
      <v>0</v>
    </oc>
    <nc r="M169">
      <f>'январь 2014г. по 6-10'!M169+'январь 2014г. по 0,4'!M169</f>
    </nc>
    <odxf>
      <numFmt numFmtId="0" formatCode="General"/>
    </odxf>
    <ndxf>
      <numFmt numFmtId="2" formatCode="0.00"/>
    </ndxf>
  </rcc>
  <rcc rId="9657" sId="1" odxf="1" dxf="1" numFmtId="4">
    <oc r="N169">
      <v>0</v>
    </oc>
    <nc r="N169">
      <f>'январь 2014г. по 6-10'!N169+'январь 2014г. по 0,4'!N169</f>
    </nc>
    <odxf>
      <numFmt numFmtId="0" formatCode="General"/>
    </odxf>
    <ndxf>
      <numFmt numFmtId="2" formatCode="0.00"/>
    </ndxf>
  </rcc>
  <rcc rId="9658" sId="1" odxf="1" dxf="1" numFmtId="4">
    <oc r="O169">
      <v>0</v>
    </oc>
    <nc r="O169">
      <f>'январь 2014г. по 6-10'!O169+'январь 2014г. по 0,4'!O169</f>
    </nc>
    <odxf>
      <numFmt numFmtId="0" formatCode="General"/>
    </odxf>
    <ndxf>
      <numFmt numFmtId="2" formatCode="0.00"/>
    </ndxf>
  </rcc>
  <rcc rId="9659" sId="1" odxf="1" dxf="1" numFmtId="4">
    <oc r="P169">
      <v>0</v>
    </oc>
    <nc r="P169">
      <f>'январь 2014г. по 6-10'!P169+'январь 2014г. по 0,4'!P169</f>
    </nc>
    <odxf>
      <numFmt numFmtId="0" formatCode="General"/>
    </odxf>
    <ndxf>
      <numFmt numFmtId="2" formatCode="0.00"/>
    </ndxf>
  </rcc>
  <rcc rId="9660" sId="1" odxf="1" dxf="1" numFmtId="4">
    <oc r="Q169">
      <v>0</v>
    </oc>
    <nc r="Q169">
      <f>'январь 2014г. по 6-10'!Q169+'январь 2014г. по 0,4'!Q169</f>
    </nc>
    <odxf>
      <numFmt numFmtId="0" formatCode="General"/>
    </odxf>
    <ndxf>
      <numFmt numFmtId="2" formatCode="0.00"/>
    </ndxf>
  </rcc>
  <rcc rId="9661" sId="1" odxf="1" s="1" dxf="1">
    <nc r="H170">
      <f>'январь 2014г. по 6-10'!H170+'январь 2014г. по 0,4'!H170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2" sId="1" odxf="1" s="1" dxf="1">
    <nc r="I170">
      <f>'январь 2014г. по 6-10'!I170+'январь 2014г. по 0,4'!I170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3" sId="1">
    <nc r="J170">
      <f>'январь 2014г. по 6-10'!J170+'январь 2014г. по 0,4'!J170</f>
    </nc>
  </rcc>
  <rcc rId="9664" sId="1">
    <nc r="K170">
      <f>'январь 2014г. по 6-10'!K170+'январь 2014г. по 0,4'!K170</f>
    </nc>
  </rcc>
  <rcc rId="9665" sId="1" odxf="1" dxf="1" numFmtId="4">
    <oc r="L170">
      <v>0</v>
    </oc>
    <nc r="L170">
      <f>'январь 2014г. по 6-10'!L170+'январь 2014г. по 0,4'!L170</f>
    </nc>
    <odxf>
      <numFmt numFmtId="0" formatCode="General"/>
    </odxf>
    <ndxf>
      <numFmt numFmtId="2" formatCode="0.00"/>
    </ndxf>
  </rcc>
  <rcc rId="9666" sId="1" odxf="1" dxf="1" numFmtId="4">
    <oc r="M170">
      <v>0</v>
    </oc>
    <nc r="M170">
      <f>'январь 2014г. по 6-10'!M170+'январь 2014г. по 0,4'!M170</f>
    </nc>
    <odxf>
      <numFmt numFmtId="0" formatCode="General"/>
    </odxf>
    <ndxf>
      <numFmt numFmtId="2" formatCode="0.00"/>
    </ndxf>
  </rcc>
  <rcc rId="9667" sId="1" odxf="1" dxf="1" numFmtId="4">
    <oc r="N170">
      <v>0</v>
    </oc>
    <nc r="N170">
      <f>'январь 2014г. по 6-10'!N170+'январь 2014г. по 0,4'!N170</f>
    </nc>
    <odxf>
      <numFmt numFmtId="0" formatCode="General"/>
    </odxf>
    <ndxf>
      <numFmt numFmtId="2" formatCode="0.00"/>
    </ndxf>
  </rcc>
  <rcc rId="9668" sId="1" odxf="1" dxf="1" numFmtId="4">
    <oc r="O170">
      <v>0</v>
    </oc>
    <nc r="O170">
      <f>'январь 2014г. по 6-10'!O170+'январь 2014г. по 0,4'!O170</f>
    </nc>
    <odxf>
      <numFmt numFmtId="0" formatCode="General"/>
    </odxf>
    <ndxf>
      <numFmt numFmtId="2" formatCode="0.00"/>
    </ndxf>
  </rcc>
  <rcc rId="9669" sId="1" odxf="1" dxf="1" numFmtId="4">
    <oc r="P170">
      <v>0</v>
    </oc>
    <nc r="P170">
      <f>'январь 2014г. по 6-10'!P170+'январь 2014г. по 0,4'!P170</f>
    </nc>
    <odxf>
      <numFmt numFmtId="0" formatCode="General"/>
    </odxf>
    <ndxf>
      <numFmt numFmtId="2" formatCode="0.00"/>
    </ndxf>
  </rcc>
  <rcc rId="9670" sId="1" odxf="1" dxf="1" numFmtId="4">
    <oc r="Q170">
      <v>0</v>
    </oc>
    <nc r="Q170">
      <f>'январь 2014г. по 6-10'!Q170+'январь 2014г. по 0,4'!Q170</f>
    </nc>
    <odxf>
      <numFmt numFmtId="0" formatCode="General"/>
    </odxf>
    <ndxf>
      <numFmt numFmtId="2" formatCode="0.00"/>
    </ndxf>
  </rcc>
  <rcc rId="9671" sId="1" odxf="1" s="1" dxf="1">
    <nc r="H171">
      <f>'январь 2014г. по 6-10'!H171+'январь 2014г. по 0,4'!H171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2" sId="1" odxf="1" s="1" dxf="1">
    <nc r="I171">
      <f>'январь 2014г. по 6-10'!I171+'январь 2014г. по 0,4'!I171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3" sId="1">
    <nc r="J171">
      <f>'январь 2014г. по 6-10'!J171+'январь 2014г. по 0,4'!J171</f>
    </nc>
  </rcc>
  <rcc rId="9674" sId="1">
    <nc r="K171">
      <f>'январь 2014г. по 6-10'!K171+'январь 2014г. по 0,4'!K171</f>
    </nc>
  </rcc>
  <rcc rId="9675" sId="1" odxf="1" dxf="1" numFmtId="4">
    <oc r="L171">
      <v>0</v>
    </oc>
    <nc r="L171">
      <f>'январь 2014г. по 6-10'!L171+'январь 2014г. по 0,4'!L171</f>
    </nc>
    <odxf>
      <numFmt numFmtId="0" formatCode="General"/>
    </odxf>
    <ndxf>
      <numFmt numFmtId="2" formatCode="0.00"/>
    </ndxf>
  </rcc>
  <rcc rId="9676" sId="1" odxf="1" dxf="1" numFmtId="4">
    <oc r="M171">
      <v>0</v>
    </oc>
    <nc r="M171">
      <f>'январь 2014г. по 6-10'!M171+'январь 2014г. по 0,4'!M171</f>
    </nc>
    <odxf>
      <numFmt numFmtId="0" formatCode="General"/>
    </odxf>
    <ndxf>
      <numFmt numFmtId="2" formatCode="0.00"/>
    </ndxf>
  </rcc>
  <rcc rId="9677" sId="1" odxf="1" dxf="1" numFmtId="4">
    <oc r="N171">
      <v>0</v>
    </oc>
    <nc r="N171">
      <f>'январь 2014г. по 6-10'!N171+'январь 2014г. по 0,4'!N171</f>
    </nc>
    <odxf>
      <numFmt numFmtId="0" formatCode="General"/>
    </odxf>
    <ndxf>
      <numFmt numFmtId="2" formatCode="0.00"/>
    </ndxf>
  </rcc>
  <rcc rId="9678" sId="1" odxf="1" dxf="1" numFmtId="4">
    <oc r="O171">
      <v>0</v>
    </oc>
    <nc r="O171">
      <f>'январь 2014г. по 6-10'!O171+'январь 2014г. по 0,4'!O171</f>
    </nc>
    <odxf>
      <numFmt numFmtId="0" formatCode="General"/>
    </odxf>
    <ndxf>
      <numFmt numFmtId="2" formatCode="0.00"/>
    </ndxf>
  </rcc>
  <rcc rId="9679" sId="1" odxf="1" dxf="1" numFmtId="4">
    <oc r="P171">
      <v>0</v>
    </oc>
    <nc r="P171">
      <f>'январь 2014г. по 6-10'!P171+'январь 2014г. по 0,4'!P171</f>
    </nc>
    <odxf>
      <numFmt numFmtId="0" formatCode="General"/>
    </odxf>
    <ndxf>
      <numFmt numFmtId="2" formatCode="0.00"/>
    </ndxf>
  </rcc>
  <rcc rId="9680" sId="1" odxf="1" dxf="1" numFmtId="4">
    <oc r="Q171">
      <v>0</v>
    </oc>
    <nc r="Q171">
      <f>'январь 2014г. по 6-10'!Q171+'январь 2014г. по 0,4'!Q171</f>
    </nc>
    <odxf>
      <numFmt numFmtId="0" formatCode="General"/>
    </odxf>
    <ndxf>
      <numFmt numFmtId="2" formatCode="0.00"/>
    </ndxf>
  </rcc>
  <rcc rId="9681" sId="1" odxf="1" s="1" dxf="1">
    <nc r="H172">
      <f>'январь 2014г. по 6-10'!H172+'январь 2014г. по 0,4'!H172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2" sId="1" odxf="1" s="1" dxf="1">
    <nc r="I172">
      <f>'январь 2014г. по 6-10'!I172+'январь 2014г. по 0,4'!I172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3" sId="1">
    <nc r="J172">
      <f>'январь 2014г. по 6-10'!J172+'январь 2014г. по 0,4'!J172</f>
    </nc>
  </rcc>
  <rcc rId="9684" sId="1">
    <nc r="K172">
      <f>'январь 2014г. по 6-10'!K172+'январь 2014г. по 0,4'!K172</f>
    </nc>
  </rcc>
  <rcc rId="9685" sId="1" odxf="1" dxf="1" numFmtId="4">
    <oc r="L172">
      <v>0</v>
    </oc>
    <nc r="L172">
      <f>'январь 2014г. по 6-10'!L172+'январь 2014г. по 0,4'!L172</f>
    </nc>
    <odxf>
      <numFmt numFmtId="0" formatCode="General"/>
    </odxf>
    <ndxf>
      <numFmt numFmtId="2" formatCode="0.00"/>
    </ndxf>
  </rcc>
  <rcc rId="9686" sId="1" odxf="1" dxf="1" numFmtId="4">
    <oc r="M172">
      <v>0</v>
    </oc>
    <nc r="M172">
      <f>'январь 2014г. по 6-10'!M172+'январь 2014г. по 0,4'!M172</f>
    </nc>
    <odxf>
      <numFmt numFmtId="0" formatCode="General"/>
    </odxf>
    <ndxf>
      <numFmt numFmtId="2" formatCode="0.00"/>
    </ndxf>
  </rcc>
  <rcc rId="9687" sId="1" odxf="1" dxf="1" numFmtId="4">
    <oc r="N172">
      <v>0</v>
    </oc>
    <nc r="N172">
      <f>'январь 2014г. по 6-10'!N172+'январь 2014г. по 0,4'!N172</f>
    </nc>
    <odxf>
      <numFmt numFmtId="0" formatCode="General"/>
    </odxf>
    <ndxf>
      <numFmt numFmtId="2" formatCode="0.00"/>
    </ndxf>
  </rcc>
  <rcc rId="9688" sId="1" odxf="1" dxf="1" numFmtId="4">
    <oc r="O172">
      <v>0</v>
    </oc>
    <nc r="O172">
      <f>'январь 2014г. по 6-10'!O172+'январь 2014г. по 0,4'!O172</f>
    </nc>
    <odxf>
      <numFmt numFmtId="0" formatCode="General"/>
    </odxf>
    <ndxf>
      <numFmt numFmtId="2" formatCode="0.00"/>
    </ndxf>
  </rcc>
  <rcc rId="9689" sId="1" odxf="1" dxf="1" numFmtId="4">
    <oc r="P172">
      <v>0</v>
    </oc>
    <nc r="P172">
      <f>'январь 2014г. по 6-10'!P172+'январь 2014г. по 0,4'!P172</f>
    </nc>
    <odxf>
      <numFmt numFmtId="0" formatCode="General"/>
    </odxf>
    <ndxf>
      <numFmt numFmtId="2" formatCode="0.00"/>
    </ndxf>
  </rcc>
  <rcc rId="9690" sId="1" odxf="1" dxf="1" numFmtId="4">
    <oc r="Q172">
      <v>0</v>
    </oc>
    <nc r="Q172">
      <f>'январь 2014г. по 6-10'!Q172+'январь 2014г. по 0,4'!Q172</f>
    </nc>
    <odxf>
      <numFmt numFmtId="0" formatCode="General"/>
    </odxf>
    <ndxf>
      <numFmt numFmtId="2" formatCode="0.00"/>
    </ndxf>
  </rcc>
  <rcc rId="9691" sId="1" odxf="1" s="1" dxf="1">
    <nc r="H173">
      <f>'январь 2014г. по 6-10'!H173+'январь 2014г. по 0,4'!H173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2" sId="1" odxf="1" s="1" dxf="1">
    <nc r="I173">
      <f>'январь 2014г. по 6-10'!I173+'январь 2014г. по 0,4'!I173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3" sId="1">
    <nc r="J173">
      <f>'январь 2014г. по 6-10'!J173+'январь 2014г. по 0,4'!J173</f>
    </nc>
  </rcc>
  <rcc rId="9694" sId="1">
    <nc r="K173">
      <f>'январь 2014г. по 6-10'!K173+'январь 2014г. по 0,4'!K173</f>
    </nc>
  </rcc>
  <rcc rId="9695" sId="1" odxf="1" dxf="1" numFmtId="4">
    <oc r="L173">
      <v>0</v>
    </oc>
    <nc r="L173">
      <f>'январь 2014г. по 6-10'!L173+'январь 2014г. по 0,4'!L173</f>
    </nc>
    <odxf>
      <numFmt numFmtId="0" formatCode="General"/>
    </odxf>
    <ndxf>
      <numFmt numFmtId="2" formatCode="0.00"/>
    </ndxf>
  </rcc>
  <rcc rId="9696" sId="1" odxf="1" dxf="1" numFmtId="4">
    <oc r="M173">
      <v>0</v>
    </oc>
    <nc r="M173">
      <f>'январь 2014г. по 6-10'!M173+'январь 2014г. по 0,4'!M173</f>
    </nc>
    <odxf>
      <numFmt numFmtId="0" formatCode="General"/>
    </odxf>
    <ndxf>
      <numFmt numFmtId="2" formatCode="0.00"/>
    </ndxf>
  </rcc>
  <rcc rId="9697" sId="1" odxf="1" dxf="1" numFmtId="4">
    <oc r="N173">
      <v>0</v>
    </oc>
    <nc r="N173">
      <f>'январь 2014г. по 6-10'!N173+'январь 2014г. по 0,4'!N173</f>
    </nc>
    <odxf>
      <numFmt numFmtId="0" formatCode="General"/>
    </odxf>
    <ndxf>
      <numFmt numFmtId="2" formatCode="0.00"/>
    </ndxf>
  </rcc>
  <rcc rId="9698" sId="1" odxf="1" dxf="1" numFmtId="4">
    <oc r="O173">
      <v>0</v>
    </oc>
    <nc r="O173">
      <f>'январь 2014г. по 6-10'!O173+'январь 2014г. по 0,4'!O173</f>
    </nc>
    <odxf>
      <numFmt numFmtId="0" formatCode="General"/>
    </odxf>
    <ndxf>
      <numFmt numFmtId="2" formatCode="0.00"/>
    </ndxf>
  </rcc>
  <rcc rId="9699" sId="1" odxf="1" dxf="1" numFmtId="4">
    <oc r="P173">
      <v>0</v>
    </oc>
    <nc r="P173">
      <f>'январь 2014г. по 6-10'!P173+'январь 2014г. по 0,4'!P173</f>
    </nc>
    <odxf>
      <numFmt numFmtId="0" formatCode="General"/>
    </odxf>
    <ndxf>
      <numFmt numFmtId="2" formatCode="0.00"/>
    </ndxf>
  </rcc>
  <rcc rId="9700" sId="1" odxf="1" dxf="1" numFmtId="4">
    <oc r="Q173">
      <v>0</v>
    </oc>
    <nc r="Q173">
      <f>'январь 2014г. по 6-10'!Q173+'январь 2014г. по 0,4'!Q173</f>
    </nc>
    <odxf>
      <numFmt numFmtId="0" formatCode="General"/>
    </odxf>
    <ndxf>
      <numFmt numFmtId="2" formatCode="0.00"/>
    </ndxf>
  </rcc>
  <rcc rId="9701" sId="1" odxf="1" dxf="1">
    <nc r="H174">
      <f>'январь 2014г. по 6-10'!H174+'январь 2014г. по 0,4'!H174</f>
    </nc>
    <odxf>
      <numFmt numFmtId="0" formatCode="General"/>
    </odxf>
    <ndxf>
      <numFmt numFmtId="2" formatCode="0.00"/>
    </ndxf>
  </rcc>
  <rcc rId="9702" sId="1" odxf="1" dxf="1">
    <nc r="I174">
      <f>'январь 2014г. по 6-10'!I174+'январь 2014г. по 0,4'!I174</f>
    </nc>
    <odxf>
      <numFmt numFmtId="0" formatCode="General"/>
    </odxf>
    <ndxf>
      <numFmt numFmtId="2" formatCode="0.00"/>
    </ndxf>
  </rcc>
  <rcc rId="9703" sId="1" odxf="1" dxf="1">
    <nc r="J174">
      <f>'январь 2014г. по 6-10'!J174+'январь 2014г. по 0,4'!J174</f>
    </nc>
    <odxf>
      <numFmt numFmtId="0" formatCode="General"/>
    </odxf>
    <ndxf>
      <numFmt numFmtId="2" formatCode="0.00"/>
    </ndxf>
  </rcc>
  <rcc rId="9704" sId="1" odxf="1" dxf="1">
    <nc r="K174">
      <f>'январь 2014г. по 6-10'!K174+'январь 2014г. по 0,4'!K174</f>
    </nc>
    <odxf>
      <numFmt numFmtId="0" formatCode="General"/>
    </odxf>
    <ndxf>
      <numFmt numFmtId="2" formatCode="0.00"/>
    </ndxf>
  </rcc>
  <rcc rId="9705" sId="1" odxf="1" dxf="1">
    <oc r="L174">
      <f>L163+L164+L165+L166+L167+L168+L169+L170+L171+L172+L173</f>
    </oc>
    <nc r="L174">
      <f>'январь 2014г. по 6-10'!L174+'январь 2014г. по 0,4'!L174</f>
    </nc>
    <odxf>
      <numFmt numFmtId="0" formatCode="General"/>
    </odxf>
    <ndxf>
      <numFmt numFmtId="2" formatCode="0.00"/>
    </ndxf>
  </rcc>
  <rcc rId="9706" sId="1" odxf="1" dxf="1">
    <oc r="M174">
      <f>M163+M164+M165+M166+M167+M168+M169+M170+M171+M172+M173</f>
    </oc>
    <nc r="M174">
      <f>'январь 2014г. по 6-10'!M174+'январь 2014г. по 0,4'!M174</f>
    </nc>
    <odxf>
      <numFmt numFmtId="0" formatCode="General"/>
    </odxf>
    <ndxf>
      <numFmt numFmtId="2" formatCode="0.00"/>
    </ndxf>
  </rcc>
  <rcc rId="9707" sId="1" odxf="1" dxf="1">
    <oc r="N174">
      <f>N163+N164+N165+N166+N167+N168+N169+N170+N171+N172+N173</f>
    </oc>
    <nc r="N174">
      <f>'январь 2014г. по 6-10'!N174+'январь 2014г. по 0,4'!N174</f>
    </nc>
    <odxf>
      <numFmt numFmtId="0" formatCode="General"/>
    </odxf>
    <ndxf>
      <numFmt numFmtId="2" formatCode="0.00"/>
    </ndxf>
  </rcc>
  <rcc rId="9708" sId="1" odxf="1" dxf="1">
    <oc r="O174">
      <f>O163+O164+O165+O166+O167+O168+O169+O170+O171+O172+O173</f>
    </oc>
    <nc r="O174">
      <f>'январь 2014г. по 6-10'!O174+'январь 2014г. по 0,4'!O174</f>
    </nc>
    <odxf>
      <numFmt numFmtId="0" formatCode="General"/>
    </odxf>
    <ndxf>
      <numFmt numFmtId="2" formatCode="0.00"/>
    </ndxf>
  </rcc>
  <rcc rId="9709" sId="1" odxf="1" dxf="1">
    <oc r="P174">
      <f>P163+P164+P165+P166+P167+P168+P169+P170+P171+P172+P173</f>
    </oc>
    <nc r="P174">
      <f>'январь 2014г. по 6-10'!P174+'январь 2014г. по 0,4'!P174</f>
    </nc>
    <odxf>
      <numFmt numFmtId="0" formatCode="General"/>
    </odxf>
    <ndxf>
      <numFmt numFmtId="2" formatCode="0.00"/>
    </ndxf>
  </rcc>
  <rcc rId="9710" sId="1" odxf="1" dxf="1">
    <oc r="Q174">
      <f>Q163+Q164+Q165+Q166+Q167+Q168+Q169+Q170+Q171+Q172+Q173</f>
    </oc>
    <nc r="Q174">
      <f>'январь 2014г. по 6-10'!Q174+'январь 2014г. по 0,4'!Q174</f>
    </nc>
    <odxf>
      <numFmt numFmtId="0" formatCode="General"/>
    </odxf>
    <ndxf>
      <numFmt numFmtId="2" formatCode="0.00"/>
    </ndxf>
  </rcc>
  <rcc rId="9711" sId="1" odxf="1" dxf="1">
    <nc r="H175">
      <f>'январь 2014г. по 6-10'!H175+'январь 2014г. по 0,4'!H175</f>
    </nc>
    <odxf>
      <numFmt numFmtId="0" formatCode="General"/>
    </odxf>
    <ndxf>
      <numFmt numFmtId="2" formatCode="0.00"/>
    </ndxf>
  </rcc>
  <rcc rId="9712" sId="1" odxf="1" dxf="1">
    <nc r="I175">
      <f>'январь 2014г. по 6-10'!I175+'январь 2014г. по 0,4'!I175</f>
    </nc>
    <odxf>
      <numFmt numFmtId="0" formatCode="General"/>
    </odxf>
    <ndxf>
      <numFmt numFmtId="2" formatCode="0.00"/>
    </ndxf>
  </rcc>
  <rcc rId="9713" sId="1">
    <nc r="J175">
      <f>'январь 2014г. по 6-10'!J175+'январь 2014г. по 0,4'!J175</f>
    </nc>
  </rcc>
  <rcc rId="9714" sId="1">
    <nc r="K175">
      <f>'январь 2014г. по 6-10'!K175+'январь 2014г. по 0,4'!K175</f>
    </nc>
  </rcc>
  <rcc rId="9715" sId="1" odxf="1" dxf="1" numFmtId="4">
    <oc r="L175">
      <v>0</v>
    </oc>
    <nc r="L175">
      <f>'январь 2014г. по 6-10'!L175+'январь 2014г. по 0,4'!L175</f>
    </nc>
    <odxf>
      <numFmt numFmtId="0" formatCode="General"/>
    </odxf>
    <ndxf>
      <numFmt numFmtId="2" formatCode="0.00"/>
    </ndxf>
  </rcc>
  <rcc rId="9716" sId="1" odxf="1" dxf="1" numFmtId="4">
    <oc r="M175">
      <v>0</v>
    </oc>
    <nc r="M175">
      <f>'январь 2014г. по 6-10'!M175+'январь 2014г. по 0,4'!M175</f>
    </nc>
    <odxf>
      <numFmt numFmtId="0" formatCode="General"/>
    </odxf>
    <ndxf>
      <numFmt numFmtId="2" formatCode="0.00"/>
    </ndxf>
  </rcc>
  <rcc rId="9717" sId="1" odxf="1" dxf="1" numFmtId="4">
    <oc r="N175">
      <v>0</v>
    </oc>
    <nc r="N175">
      <f>'январь 2014г. по 6-10'!N175+'январь 2014г. по 0,4'!N175</f>
    </nc>
    <odxf>
      <numFmt numFmtId="0" formatCode="General"/>
    </odxf>
    <ndxf>
      <numFmt numFmtId="2" formatCode="0.00"/>
    </ndxf>
  </rcc>
  <rcc rId="9718" sId="1" odxf="1" dxf="1" numFmtId="4">
    <oc r="O175">
      <v>0</v>
    </oc>
    <nc r="O175">
      <f>'январь 2014г. по 6-10'!O175+'январь 2014г. по 0,4'!O175</f>
    </nc>
    <odxf>
      <numFmt numFmtId="0" formatCode="General"/>
    </odxf>
    <ndxf>
      <numFmt numFmtId="2" formatCode="0.00"/>
    </ndxf>
  </rcc>
  <rcc rId="9719" sId="1" odxf="1" dxf="1" numFmtId="4">
    <oc r="P175">
      <v>0</v>
    </oc>
    <nc r="P175">
      <f>'январь 2014г. по 6-10'!P175+'январь 2014г. по 0,4'!P175</f>
    </nc>
    <odxf>
      <numFmt numFmtId="0" formatCode="General"/>
    </odxf>
    <ndxf>
      <numFmt numFmtId="2" formatCode="0.00"/>
    </ndxf>
  </rcc>
  <rcc rId="9720" sId="1" odxf="1" dxf="1" numFmtId="4">
    <oc r="Q175">
      <v>0</v>
    </oc>
    <nc r="Q175">
      <f>'январь 2014г. по 6-10'!Q175+'январь 2014г. по 0,4'!Q175</f>
    </nc>
    <odxf>
      <numFmt numFmtId="0" formatCode="General"/>
    </odxf>
    <ndxf>
      <numFmt numFmtId="2" formatCode="0.00"/>
    </ndxf>
  </rcc>
  <rcc rId="9721" sId="1" odxf="1" dxf="1">
    <nc r="H176">
      <f>'январь 2014г. по 6-10'!H176+'январь 2014г. по 0,4'!H176</f>
    </nc>
    <odxf>
      <numFmt numFmtId="0" formatCode="General"/>
    </odxf>
    <ndxf>
      <numFmt numFmtId="2" formatCode="0.00"/>
    </ndxf>
  </rcc>
  <rcc rId="9722" sId="1" odxf="1" dxf="1">
    <nc r="I176">
      <f>'январь 2014г. по 6-10'!I176+'январь 2014г. по 0,4'!I176</f>
    </nc>
    <odxf>
      <numFmt numFmtId="0" formatCode="General"/>
    </odxf>
    <ndxf>
      <numFmt numFmtId="2" formatCode="0.00"/>
    </ndxf>
  </rcc>
  <rcc rId="9723" sId="1">
    <nc r="J176">
      <f>'январь 2014г. по 6-10'!J176+'январь 2014г. по 0,4'!J176</f>
    </nc>
  </rcc>
  <rcc rId="9724" sId="1">
    <nc r="K176">
      <f>'январь 2014г. по 6-10'!K176+'январь 2014г. по 0,4'!K176</f>
    </nc>
  </rcc>
  <rcc rId="9725" sId="1" odxf="1" dxf="1" numFmtId="4">
    <oc r="L176">
      <v>0</v>
    </oc>
    <nc r="L176">
      <f>'январь 2014г. по 6-10'!L176+'январь 2014г. по 0,4'!L176</f>
    </nc>
    <odxf>
      <numFmt numFmtId="0" formatCode="General"/>
    </odxf>
    <ndxf>
      <numFmt numFmtId="2" formatCode="0.00"/>
    </ndxf>
  </rcc>
  <rcc rId="9726" sId="1" odxf="1" dxf="1" numFmtId="4">
    <oc r="M176">
      <v>0</v>
    </oc>
    <nc r="M176">
      <f>'январь 2014г. по 6-10'!M176+'январь 2014г. по 0,4'!M176</f>
    </nc>
    <odxf>
      <numFmt numFmtId="0" formatCode="General"/>
    </odxf>
    <ndxf>
      <numFmt numFmtId="2" formatCode="0.00"/>
    </ndxf>
  </rcc>
  <rcc rId="9727" sId="1" odxf="1" dxf="1" numFmtId="4">
    <oc r="N176">
      <v>0</v>
    </oc>
    <nc r="N176">
      <f>'январь 2014г. по 6-10'!N176+'январь 2014г. по 0,4'!N176</f>
    </nc>
    <odxf>
      <numFmt numFmtId="0" formatCode="General"/>
    </odxf>
    <ndxf>
      <numFmt numFmtId="2" formatCode="0.00"/>
    </ndxf>
  </rcc>
  <rcc rId="9728" sId="1" odxf="1" dxf="1" numFmtId="4">
    <oc r="O176">
      <v>0</v>
    </oc>
    <nc r="O176">
      <f>'январь 2014г. по 6-10'!O176+'январь 2014г. по 0,4'!O176</f>
    </nc>
    <odxf>
      <numFmt numFmtId="0" formatCode="General"/>
    </odxf>
    <ndxf>
      <numFmt numFmtId="2" formatCode="0.00"/>
    </ndxf>
  </rcc>
  <rcc rId="9729" sId="1" odxf="1" dxf="1" numFmtId="4">
    <oc r="P176">
      <v>0</v>
    </oc>
    <nc r="P176">
      <f>'январь 2014г. по 6-10'!P176+'январь 2014г. по 0,4'!P176</f>
    </nc>
    <odxf>
      <numFmt numFmtId="0" formatCode="General"/>
    </odxf>
    <ndxf>
      <numFmt numFmtId="2" formatCode="0.00"/>
    </ndxf>
  </rcc>
  <rcc rId="9730" sId="1" odxf="1" dxf="1" numFmtId="4">
    <oc r="Q176">
      <v>0</v>
    </oc>
    <nc r="Q176">
      <f>'январь 2014г. по 6-10'!Q176+'январь 2014г. по 0,4'!Q176</f>
    </nc>
    <odxf>
      <numFmt numFmtId="0" formatCode="General"/>
    </odxf>
    <ndxf>
      <numFmt numFmtId="2" formatCode="0.00"/>
    </ndxf>
  </rcc>
  <rcc rId="9731" sId="1" odxf="1" dxf="1">
    <nc r="H177">
      <f>'январь 2014г. по 6-10'!H177+'январь 2014г. по 0,4'!H177</f>
    </nc>
    <odxf>
      <numFmt numFmtId="0" formatCode="General"/>
    </odxf>
    <ndxf>
      <numFmt numFmtId="2" formatCode="0.00"/>
    </ndxf>
  </rcc>
  <rcc rId="9732" sId="1" odxf="1" dxf="1">
    <nc r="I177">
      <f>'январь 2014г. по 6-10'!I177+'январь 2014г. по 0,4'!I177</f>
    </nc>
    <odxf>
      <numFmt numFmtId="0" formatCode="General"/>
    </odxf>
    <ndxf>
      <numFmt numFmtId="2" formatCode="0.00"/>
    </ndxf>
  </rcc>
  <rcc rId="9733" sId="1">
    <nc r="J177">
      <f>'январь 2014г. по 6-10'!J177+'январь 2014г. по 0,4'!J177</f>
    </nc>
  </rcc>
  <rcc rId="9734" sId="1">
    <nc r="K177">
      <f>'январь 2014г. по 6-10'!K177+'январь 2014г. по 0,4'!K177</f>
    </nc>
  </rcc>
  <rcc rId="9735" sId="1" odxf="1" dxf="1" numFmtId="4">
    <oc r="L177">
      <v>0</v>
    </oc>
    <nc r="L177">
      <f>'январь 2014г. по 6-10'!L177+'январь 2014г. по 0,4'!L177</f>
    </nc>
    <odxf>
      <numFmt numFmtId="0" formatCode="General"/>
    </odxf>
    <ndxf>
      <numFmt numFmtId="2" formatCode="0.00"/>
    </ndxf>
  </rcc>
  <rcc rId="9736" sId="1" odxf="1" dxf="1" numFmtId="4">
    <oc r="M177">
      <v>0</v>
    </oc>
    <nc r="M177">
      <f>'январь 2014г. по 6-10'!M177+'январь 2014г. по 0,4'!M177</f>
    </nc>
    <odxf>
      <numFmt numFmtId="0" formatCode="General"/>
    </odxf>
    <ndxf>
      <numFmt numFmtId="2" formatCode="0.00"/>
    </ndxf>
  </rcc>
  <rcc rId="9737" sId="1" odxf="1" dxf="1" numFmtId="4">
    <oc r="N177">
      <v>0</v>
    </oc>
    <nc r="N177">
      <f>'январь 2014г. по 6-10'!N177+'январь 2014г. по 0,4'!N177</f>
    </nc>
    <odxf>
      <numFmt numFmtId="0" formatCode="General"/>
    </odxf>
    <ndxf>
      <numFmt numFmtId="2" formatCode="0.00"/>
    </ndxf>
  </rcc>
  <rcc rId="9738" sId="1" odxf="1" dxf="1" numFmtId="4">
    <oc r="O177">
      <v>0</v>
    </oc>
    <nc r="O177">
      <f>'январь 2014г. по 6-10'!O177+'январь 2014г. по 0,4'!O177</f>
    </nc>
    <odxf>
      <numFmt numFmtId="0" formatCode="General"/>
    </odxf>
    <ndxf>
      <numFmt numFmtId="2" formatCode="0.00"/>
    </ndxf>
  </rcc>
  <rcc rId="9739" sId="1" odxf="1" dxf="1" numFmtId="4">
    <oc r="P177">
      <v>0</v>
    </oc>
    <nc r="P177">
      <f>'январь 2014г. по 6-10'!P177+'январь 2014г. по 0,4'!P177</f>
    </nc>
    <odxf>
      <numFmt numFmtId="0" formatCode="General"/>
    </odxf>
    <ndxf>
      <numFmt numFmtId="2" formatCode="0.00"/>
    </ndxf>
  </rcc>
  <rcc rId="9740" sId="1" odxf="1" dxf="1" numFmtId="4">
    <oc r="Q177">
      <v>0</v>
    </oc>
    <nc r="Q177">
      <f>'январь 2014г. по 6-10'!Q177+'январь 2014г. по 0,4'!Q177</f>
    </nc>
    <odxf>
      <numFmt numFmtId="0" formatCode="General"/>
    </odxf>
    <ndxf>
      <numFmt numFmtId="2" formatCode="0.00"/>
    </ndxf>
  </rcc>
  <rcc rId="9741" sId="1" odxf="1" dxf="1">
    <nc r="H178">
      <f>'январь 2014г. по 6-10'!H178+'январь 2014г. по 0,4'!H178</f>
    </nc>
    <odxf>
      <numFmt numFmtId="0" formatCode="General"/>
    </odxf>
    <ndxf>
      <numFmt numFmtId="2" formatCode="0.00"/>
    </ndxf>
  </rcc>
  <rcc rId="9742" sId="1" odxf="1" dxf="1">
    <nc r="I178">
      <f>'январь 2014г. по 6-10'!I178+'январь 2014г. по 0,4'!I178</f>
    </nc>
    <odxf>
      <numFmt numFmtId="0" formatCode="General"/>
    </odxf>
    <ndxf>
      <numFmt numFmtId="2" formatCode="0.00"/>
    </ndxf>
  </rcc>
  <rcc rId="9743" sId="1">
    <nc r="J178">
      <f>'январь 2014г. по 6-10'!J178+'январь 2014г. по 0,4'!J178</f>
    </nc>
  </rcc>
  <rcc rId="9744" sId="1">
    <nc r="K178">
      <f>'январь 2014г. по 6-10'!K178+'январь 2014г. по 0,4'!K178</f>
    </nc>
  </rcc>
  <rcc rId="9745" sId="1" odxf="1" dxf="1" numFmtId="4">
    <oc r="L178">
      <v>0</v>
    </oc>
    <nc r="L178">
      <f>'январь 2014г. по 6-10'!L178+'январь 2014г. по 0,4'!L178</f>
    </nc>
    <odxf>
      <numFmt numFmtId="0" formatCode="General"/>
    </odxf>
    <ndxf>
      <numFmt numFmtId="2" formatCode="0.00"/>
    </ndxf>
  </rcc>
  <rcc rId="9746" sId="1" odxf="1" dxf="1" numFmtId="4">
    <oc r="M178">
      <v>0</v>
    </oc>
    <nc r="M178">
      <f>'январь 2014г. по 6-10'!M178+'январь 2014г. по 0,4'!M178</f>
    </nc>
    <odxf>
      <numFmt numFmtId="0" formatCode="General"/>
    </odxf>
    <ndxf>
      <numFmt numFmtId="2" formatCode="0.00"/>
    </ndxf>
  </rcc>
  <rcc rId="9747" sId="1" odxf="1" dxf="1" numFmtId="4">
    <oc r="N178">
      <v>0</v>
    </oc>
    <nc r="N178">
      <f>'январь 2014г. по 6-10'!N178+'январь 2014г. по 0,4'!N178</f>
    </nc>
    <odxf>
      <numFmt numFmtId="0" formatCode="General"/>
    </odxf>
    <ndxf>
      <numFmt numFmtId="2" formatCode="0.00"/>
    </ndxf>
  </rcc>
  <rcc rId="9748" sId="1" odxf="1" dxf="1" numFmtId="4">
    <oc r="O178">
      <v>0</v>
    </oc>
    <nc r="O178">
      <f>'январь 2014г. по 6-10'!O178+'январь 2014г. по 0,4'!O178</f>
    </nc>
    <odxf>
      <numFmt numFmtId="0" formatCode="General"/>
    </odxf>
    <ndxf>
      <numFmt numFmtId="2" formatCode="0.00"/>
    </ndxf>
  </rcc>
  <rcc rId="9749" sId="1" odxf="1" dxf="1" numFmtId="4">
    <oc r="P178">
      <v>0</v>
    </oc>
    <nc r="P178">
      <f>'январь 2014г. по 6-10'!P178+'январь 2014г. по 0,4'!P178</f>
    </nc>
    <odxf>
      <numFmt numFmtId="0" formatCode="General"/>
    </odxf>
    <ndxf>
      <numFmt numFmtId="2" formatCode="0.00"/>
    </ndxf>
  </rcc>
  <rcc rId="9750" sId="1" odxf="1" dxf="1" numFmtId="4">
    <oc r="Q178">
      <v>0</v>
    </oc>
    <nc r="Q178">
      <f>'январь 2014г. по 6-10'!Q178+'январь 2014г. по 0,4'!Q178</f>
    </nc>
    <odxf>
      <numFmt numFmtId="0" formatCode="General"/>
    </odxf>
    <ndxf>
      <numFmt numFmtId="2" formatCode="0.00"/>
    </ndxf>
  </rcc>
  <rcc rId="9751" sId="1" odxf="1" dxf="1">
    <nc r="H179">
      <f>'январь 2014г. по 6-10'!H179+'январь 2014г. по 0,4'!H179</f>
    </nc>
    <odxf>
      <numFmt numFmtId="0" formatCode="General"/>
    </odxf>
    <ndxf>
      <numFmt numFmtId="2" formatCode="0.00"/>
    </ndxf>
  </rcc>
  <rcc rId="9752" sId="1" odxf="1" dxf="1">
    <nc r="I179">
      <f>'январь 2014г. по 6-10'!I179+'январь 2014г. по 0,4'!I179</f>
    </nc>
    <odxf>
      <numFmt numFmtId="0" formatCode="General"/>
    </odxf>
    <ndxf>
      <numFmt numFmtId="2" formatCode="0.00"/>
    </ndxf>
  </rcc>
  <rcc rId="9753" sId="1">
    <nc r="J179">
      <f>'январь 2014г. по 6-10'!J179+'январь 2014г. по 0,4'!J179</f>
    </nc>
  </rcc>
  <rcc rId="9754" sId="1">
    <nc r="K179">
      <f>'январь 2014г. по 6-10'!K179+'январь 2014г. по 0,4'!K179</f>
    </nc>
  </rcc>
  <rcc rId="9755" sId="1" odxf="1" dxf="1" numFmtId="4">
    <oc r="L179">
      <v>0</v>
    </oc>
    <nc r="L179">
      <f>'январь 2014г. по 6-10'!L179+'январь 2014г. по 0,4'!L179</f>
    </nc>
    <odxf>
      <numFmt numFmtId="0" formatCode="General"/>
    </odxf>
    <ndxf>
      <numFmt numFmtId="2" formatCode="0.00"/>
    </ndxf>
  </rcc>
  <rcc rId="9756" sId="1" odxf="1" dxf="1" numFmtId="4">
    <oc r="M179">
      <v>0</v>
    </oc>
    <nc r="M179">
      <f>'январь 2014г. по 6-10'!M179+'январь 2014г. по 0,4'!M179</f>
    </nc>
    <odxf>
      <numFmt numFmtId="0" formatCode="General"/>
    </odxf>
    <ndxf>
      <numFmt numFmtId="2" formatCode="0.00"/>
    </ndxf>
  </rcc>
  <rcc rId="9757" sId="1" odxf="1" dxf="1" numFmtId="4">
    <oc r="N179">
      <v>0</v>
    </oc>
    <nc r="N179">
      <f>'январь 2014г. по 6-10'!N179+'январь 2014г. по 0,4'!N179</f>
    </nc>
    <odxf>
      <numFmt numFmtId="0" formatCode="General"/>
    </odxf>
    <ndxf>
      <numFmt numFmtId="2" formatCode="0.00"/>
    </ndxf>
  </rcc>
  <rcc rId="9758" sId="1" odxf="1" dxf="1" numFmtId="4">
    <oc r="O179">
      <v>0</v>
    </oc>
    <nc r="O179">
      <f>'январь 2014г. по 6-10'!O179+'январь 2014г. по 0,4'!O179</f>
    </nc>
    <odxf>
      <numFmt numFmtId="0" formatCode="General"/>
    </odxf>
    <ndxf>
      <numFmt numFmtId="2" formatCode="0.00"/>
    </ndxf>
  </rcc>
  <rcc rId="9759" sId="1" odxf="1" dxf="1" numFmtId="4">
    <oc r="P179">
      <v>0</v>
    </oc>
    <nc r="P179">
      <f>'январь 2014г. по 6-10'!P179+'январь 2014г. по 0,4'!P179</f>
    </nc>
    <odxf>
      <numFmt numFmtId="0" formatCode="General"/>
    </odxf>
    <ndxf>
      <numFmt numFmtId="2" formatCode="0.00"/>
    </ndxf>
  </rcc>
  <rcc rId="9760" sId="1" odxf="1" dxf="1" numFmtId="4">
    <oc r="Q179">
      <v>0</v>
    </oc>
    <nc r="Q179">
      <f>'январь 2014г. по 6-10'!Q179+'январь 2014г. по 0,4'!Q179</f>
    </nc>
    <odxf>
      <numFmt numFmtId="0" formatCode="General"/>
    </odxf>
    <ndxf>
      <numFmt numFmtId="2" formatCode="0.00"/>
    </ndxf>
  </rcc>
  <rcc rId="9761" sId="1" odxf="1" dxf="1">
    <nc r="H180">
      <f>'январь 2014г. по 6-10'!H180+'январь 2014г. по 0,4'!H180</f>
    </nc>
    <odxf>
      <numFmt numFmtId="0" formatCode="General"/>
    </odxf>
    <ndxf>
      <numFmt numFmtId="2" formatCode="0.00"/>
    </ndxf>
  </rcc>
  <rcc rId="9762" sId="1" odxf="1" dxf="1">
    <nc r="I180">
      <f>'январь 2014г. по 6-10'!I180+'январь 2014г. по 0,4'!I180</f>
    </nc>
    <odxf>
      <numFmt numFmtId="0" formatCode="General"/>
    </odxf>
    <ndxf>
      <numFmt numFmtId="2" formatCode="0.00"/>
    </ndxf>
  </rcc>
  <rcc rId="9763" sId="1">
    <nc r="J180">
      <f>'январь 2014г. по 6-10'!J180+'январь 2014г. по 0,4'!J180</f>
    </nc>
  </rcc>
  <rcc rId="9764" sId="1">
    <nc r="K180">
      <f>'январь 2014г. по 6-10'!K180+'январь 2014г. по 0,4'!K180</f>
    </nc>
  </rcc>
  <rcc rId="9765" sId="1" odxf="1" dxf="1" numFmtId="4">
    <oc r="L180">
      <v>0</v>
    </oc>
    <nc r="L180">
      <f>'январь 2014г. по 6-10'!L180+'январь 2014г. по 0,4'!L180</f>
    </nc>
    <odxf>
      <numFmt numFmtId="0" formatCode="General"/>
    </odxf>
    <ndxf>
      <numFmt numFmtId="2" formatCode="0.00"/>
    </ndxf>
  </rcc>
  <rcc rId="9766" sId="1" odxf="1" dxf="1" numFmtId="4">
    <oc r="M180">
      <v>0</v>
    </oc>
    <nc r="M180">
      <f>'январь 2014г. по 6-10'!M180+'январь 2014г. по 0,4'!M180</f>
    </nc>
    <odxf>
      <numFmt numFmtId="0" formatCode="General"/>
    </odxf>
    <ndxf>
      <numFmt numFmtId="2" formatCode="0.00"/>
    </ndxf>
  </rcc>
  <rcc rId="9767" sId="1" odxf="1" dxf="1" numFmtId="4">
    <oc r="N180">
      <v>0</v>
    </oc>
    <nc r="N180">
      <f>'январь 2014г. по 6-10'!N180+'январь 2014г. по 0,4'!N180</f>
    </nc>
    <odxf>
      <numFmt numFmtId="0" formatCode="General"/>
    </odxf>
    <ndxf>
      <numFmt numFmtId="2" formatCode="0.00"/>
    </ndxf>
  </rcc>
  <rcc rId="9768" sId="1" odxf="1" dxf="1" numFmtId="4">
    <oc r="O180">
      <v>0</v>
    </oc>
    <nc r="O180">
      <f>'январь 2014г. по 6-10'!O180+'январь 2014г. по 0,4'!O180</f>
    </nc>
    <odxf>
      <numFmt numFmtId="0" formatCode="General"/>
    </odxf>
    <ndxf>
      <numFmt numFmtId="2" formatCode="0.00"/>
    </ndxf>
  </rcc>
  <rcc rId="9769" sId="1" odxf="1" dxf="1" numFmtId="4">
    <oc r="P180">
      <v>0</v>
    </oc>
    <nc r="P180">
      <f>'январь 2014г. по 6-10'!P180+'январь 2014г. по 0,4'!P180</f>
    </nc>
    <odxf>
      <numFmt numFmtId="0" formatCode="General"/>
    </odxf>
    <ndxf>
      <numFmt numFmtId="2" formatCode="0.00"/>
    </ndxf>
  </rcc>
  <rcc rId="9770" sId="1" odxf="1" dxf="1" numFmtId="4">
    <oc r="Q180">
      <v>0</v>
    </oc>
    <nc r="Q180">
      <f>'январь 2014г. по 6-10'!Q180+'январь 2014г. по 0,4'!Q180</f>
    </nc>
    <odxf>
      <numFmt numFmtId="0" formatCode="General"/>
    </odxf>
    <ndxf>
      <numFmt numFmtId="2" formatCode="0.00"/>
    </ndxf>
  </rcc>
  <rcc rId="9771" sId="1" odxf="1" dxf="1">
    <nc r="H181">
      <f>'январь 2014г. по 6-10'!H181+'январь 2014г. по 0,4'!H181</f>
    </nc>
    <odxf>
      <numFmt numFmtId="0" formatCode="General"/>
    </odxf>
    <ndxf>
      <numFmt numFmtId="2" formatCode="0.00"/>
    </ndxf>
  </rcc>
  <rcc rId="9772" sId="1" odxf="1" dxf="1">
    <nc r="I181">
      <f>'январь 2014г. по 6-10'!I181+'январь 2014г. по 0,4'!I181</f>
    </nc>
    <odxf>
      <numFmt numFmtId="0" formatCode="General"/>
    </odxf>
    <ndxf>
      <numFmt numFmtId="2" formatCode="0.00"/>
    </ndxf>
  </rcc>
  <rcc rId="9773" sId="1">
    <nc r="J181">
      <f>'январь 2014г. по 6-10'!J181+'январь 2014г. по 0,4'!J181</f>
    </nc>
  </rcc>
  <rcc rId="9774" sId="1">
    <nc r="K181">
      <f>'январь 2014г. по 6-10'!K181+'январь 2014г. по 0,4'!K181</f>
    </nc>
  </rcc>
  <rcc rId="9775" sId="1" odxf="1" dxf="1" numFmtId="4">
    <oc r="L181">
      <v>0</v>
    </oc>
    <nc r="L181">
      <f>'январь 2014г. по 6-10'!L181+'январь 2014г. по 0,4'!L181</f>
    </nc>
    <odxf>
      <numFmt numFmtId="0" formatCode="General"/>
    </odxf>
    <ndxf>
      <numFmt numFmtId="2" formatCode="0.00"/>
    </ndxf>
  </rcc>
  <rcc rId="9776" sId="1" odxf="1" dxf="1" numFmtId="4">
    <oc r="M181">
      <v>0</v>
    </oc>
    <nc r="M181">
      <f>'январь 2014г. по 6-10'!M181+'январь 2014г. по 0,4'!M181</f>
    </nc>
    <odxf>
      <numFmt numFmtId="0" formatCode="General"/>
    </odxf>
    <ndxf>
      <numFmt numFmtId="2" formatCode="0.00"/>
    </ndxf>
  </rcc>
  <rcc rId="9777" sId="1" odxf="1" dxf="1" numFmtId="4">
    <oc r="N181">
      <v>0</v>
    </oc>
    <nc r="N181">
      <f>'январь 2014г. по 6-10'!N181+'январь 2014г. по 0,4'!N181</f>
    </nc>
    <odxf>
      <numFmt numFmtId="0" formatCode="General"/>
    </odxf>
    <ndxf>
      <numFmt numFmtId="2" formatCode="0.00"/>
    </ndxf>
  </rcc>
  <rcc rId="9778" sId="1" odxf="1" dxf="1" numFmtId="4">
    <oc r="O181">
      <v>0</v>
    </oc>
    <nc r="O181">
      <f>'январь 2014г. по 6-10'!O181+'январь 2014г. по 0,4'!O181</f>
    </nc>
    <odxf>
      <numFmt numFmtId="0" formatCode="General"/>
    </odxf>
    <ndxf>
      <numFmt numFmtId="2" formatCode="0.00"/>
    </ndxf>
  </rcc>
  <rcc rId="9779" sId="1" odxf="1" dxf="1" numFmtId="4">
    <oc r="P181">
      <v>0</v>
    </oc>
    <nc r="P181">
      <f>'январь 2014г. по 6-10'!P181+'январь 2014г. по 0,4'!P181</f>
    </nc>
    <odxf>
      <numFmt numFmtId="0" formatCode="General"/>
    </odxf>
    <ndxf>
      <numFmt numFmtId="2" formatCode="0.00"/>
    </ndxf>
  </rcc>
  <rcc rId="9780" sId="1" odxf="1" dxf="1" numFmtId="4">
    <oc r="Q181">
      <v>0</v>
    </oc>
    <nc r="Q181">
      <f>'январь 2014г. по 6-10'!Q181+'январь 2014г. по 0,4'!Q181</f>
    </nc>
    <odxf>
      <numFmt numFmtId="0" formatCode="General"/>
    </odxf>
    <ndxf>
      <numFmt numFmtId="2" formatCode="0.00"/>
    </ndxf>
  </rcc>
  <rcc rId="9781" sId="1" odxf="1" dxf="1">
    <nc r="H182">
      <f>'январь 2014г. по 6-10'!H182+'январь 2014г. по 0,4'!H182</f>
    </nc>
    <odxf>
      <numFmt numFmtId="0" formatCode="General"/>
    </odxf>
    <ndxf>
      <numFmt numFmtId="2" formatCode="0.00"/>
    </ndxf>
  </rcc>
  <rcc rId="9782" sId="1" odxf="1" dxf="1">
    <nc r="I182">
      <f>'январь 2014г. по 6-10'!I182+'январь 2014г. по 0,4'!I182</f>
    </nc>
    <odxf>
      <numFmt numFmtId="0" formatCode="General"/>
    </odxf>
    <ndxf>
      <numFmt numFmtId="2" formatCode="0.00"/>
    </ndxf>
  </rcc>
  <rcc rId="9783" sId="1">
    <nc r="J182">
      <f>'январь 2014г. по 6-10'!J182+'январь 2014г. по 0,4'!J182</f>
    </nc>
  </rcc>
  <rcc rId="9784" sId="1">
    <nc r="K182">
      <f>'январь 2014г. по 6-10'!K182+'январь 2014г. по 0,4'!K182</f>
    </nc>
  </rcc>
  <rcc rId="9785" sId="1" odxf="1" dxf="1" numFmtId="4">
    <oc r="L182">
      <v>0</v>
    </oc>
    <nc r="L182">
      <f>'январь 2014г. по 6-10'!L182+'январь 2014г. по 0,4'!L182</f>
    </nc>
    <odxf>
      <numFmt numFmtId="0" formatCode="General"/>
    </odxf>
    <ndxf>
      <numFmt numFmtId="2" formatCode="0.00"/>
    </ndxf>
  </rcc>
  <rcc rId="9786" sId="1" odxf="1" dxf="1" numFmtId="4">
    <oc r="M182">
      <v>0</v>
    </oc>
    <nc r="M182">
      <f>'январь 2014г. по 6-10'!M182+'январь 2014г. по 0,4'!M182</f>
    </nc>
    <odxf>
      <numFmt numFmtId="0" formatCode="General"/>
    </odxf>
    <ndxf>
      <numFmt numFmtId="2" formatCode="0.00"/>
    </ndxf>
  </rcc>
  <rcc rId="9787" sId="1" odxf="1" dxf="1" numFmtId="4">
    <oc r="N182">
      <v>0</v>
    </oc>
    <nc r="N182">
      <f>'январь 2014г. по 6-10'!N182+'январь 2014г. по 0,4'!N182</f>
    </nc>
    <odxf>
      <numFmt numFmtId="0" formatCode="General"/>
    </odxf>
    <ndxf>
      <numFmt numFmtId="2" formatCode="0.00"/>
    </ndxf>
  </rcc>
  <rcc rId="9788" sId="1" odxf="1" dxf="1" numFmtId="4">
    <oc r="O182">
      <v>0</v>
    </oc>
    <nc r="O182">
      <f>'январь 2014г. по 6-10'!O182+'январь 2014г. по 0,4'!O182</f>
    </nc>
    <odxf>
      <numFmt numFmtId="0" formatCode="General"/>
    </odxf>
    <ndxf>
      <numFmt numFmtId="2" formatCode="0.00"/>
    </ndxf>
  </rcc>
  <rcc rId="9789" sId="1" odxf="1" dxf="1" numFmtId="4">
    <oc r="P182">
      <v>0</v>
    </oc>
    <nc r="P182">
      <f>'январь 2014г. по 6-10'!P182+'январь 2014г. по 0,4'!P182</f>
    </nc>
    <odxf>
      <numFmt numFmtId="0" formatCode="General"/>
    </odxf>
    <ndxf>
      <numFmt numFmtId="2" formatCode="0.00"/>
    </ndxf>
  </rcc>
  <rcc rId="9790" sId="1" odxf="1" dxf="1" numFmtId="4">
    <oc r="Q182">
      <v>0</v>
    </oc>
    <nc r="Q182">
      <f>'январь 2014г. по 6-10'!Q182+'январь 2014г. по 0,4'!Q182</f>
    </nc>
    <odxf>
      <numFmt numFmtId="0" formatCode="General"/>
    </odxf>
    <ndxf>
      <numFmt numFmtId="2" formatCode="0.00"/>
    </ndxf>
  </rcc>
  <rcc rId="9791" sId="1" odxf="1" dxf="1">
    <nc r="H183">
      <f>'январь 2014г. по 6-10'!H183+'январь 2014г. по 0,4'!H183</f>
    </nc>
    <odxf>
      <numFmt numFmtId="0" formatCode="General"/>
    </odxf>
    <ndxf>
      <numFmt numFmtId="2" formatCode="0.00"/>
    </ndxf>
  </rcc>
  <rcc rId="9792" sId="1" odxf="1" dxf="1">
    <nc r="I183">
      <f>'январь 2014г. по 6-10'!I183+'январь 2014г. по 0,4'!I183</f>
    </nc>
    <odxf>
      <numFmt numFmtId="0" formatCode="General"/>
    </odxf>
    <ndxf>
      <numFmt numFmtId="2" formatCode="0.00"/>
    </ndxf>
  </rcc>
  <rcc rId="9793" sId="1">
    <nc r="J183">
      <f>'январь 2014г. по 6-10'!J183+'январь 2014г. по 0,4'!J183</f>
    </nc>
  </rcc>
  <rcc rId="9794" sId="1">
    <nc r="K183">
      <f>'январь 2014г. по 6-10'!K183+'январь 2014г. по 0,4'!K183</f>
    </nc>
  </rcc>
  <rcc rId="9795" sId="1" odxf="1" dxf="1" numFmtId="4">
    <oc r="L183">
      <v>0</v>
    </oc>
    <nc r="L183">
      <f>'январь 2014г. по 6-10'!L183+'январь 2014г. по 0,4'!L183</f>
    </nc>
    <odxf>
      <numFmt numFmtId="0" formatCode="General"/>
    </odxf>
    <ndxf>
      <numFmt numFmtId="2" formatCode="0.00"/>
    </ndxf>
  </rcc>
  <rcc rId="9796" sId="1" odxf="1" dxf="1" numFmtId="4">
    <oc r="M183">
      <v>0</v>
    </oc>
    <nc r="M183">
      <f>'январь 2014г. по 6-10'!M183+'январь 2014г. по 0,4'!M183</f>
    </nc>
    <odxf>
      <numFmt numFmtId="0" formatCode="General"/>
    </odxf>
    <ndxf>
      <numFmt numFmtId="2" formatCode="0.00"/>
    </ndxf>
  </rcc>
  <rcc rId="9797" sId="1" odxf="1" dxf="1" numFmtId="4">
    <oc r="N183">
      <v>0</v>
    </oc>
    <nc r="N183">
      <f>'январь 2014г. по 6-10'!N183+'январь 2014г. по 0,4'!N183</f>
    </nc>
    <odxf>
      <numFmt numFmtId="0" formatCode="General"/>
    </odxf>
    <ndxf>
      <numFmt numFmtId="2" formatCode="0.00"/>
    </ndxf>
  </rcc>
  <rcc rId="9798" sId="1" odxf="1" dxf="1" numFmtId="4">
    <oc r="O183">
      <v>0</v>
    </oc>
    <nc r="O183">
      <f>'январь 2014г. по 6-10'!O183+'январь 2014г. по 0,4'!O183</f>
    </nc>
    <odxf>
      <numFmt numFmtId="0" formatCode="General"/>
    </odxf>
    <ndxf>
      <numFmt numFmtId="2" formatCode="0.00"/>
    </ndxf>
  </rcc>
  <rcc rId="9799" sId="1" odxf="1" dxf="1" numFmtId="4">
    <oc r="P183">
      <v>0</v>
    </oc>
    <nc r="P183">
      <f>'январь 2014г. по 6-10'!P183+'январь 2014г. по 0,4'!P183</f>
    </nc>
    <odxf>
      <numFmt numFmtId="0" formatCode="General"/>
    </odxf>
    <ndxf>
      <numFmt numFmtId="2" formatCode="0.00"/>
    </ndxf>
  </rcc>
  <rcc rId="9800" sId="1" odxf="1" dxf="1" numFmtId="4">
    <oc r="Q183">
      <v>0</v>
    </oc>
    <nc r="Q183">
      <f>'январь 2014г. по 6-10'!Q183+'январь 2014г. по 0,4'!Q183</f>
    </nc>
    <odxf>
      <numFmt numFmtId="0" formatCode="General"/>
    </odxf>
    <ndxf>
      <numFmt numFmtId="2" formatCode="0.00"/>
    </ndxf>
  </rcc>
  <rcc rId="9801" sId="1" odxf="1" dxf="1">
    <nc r="H184">
      <f>'январь 2014г. по 6-10'!H184+'январь 2014г. по 0,4'!H184</f>
    </nc>
    <odxf>
      <numFmt numFmtId="0" formatCode="General"/>
    </odxf>
    <ndxf>
      <numFmt numFmtId="2" formatCode="0.00"/>
    </ndxf>
  </rcc>
  <rcc rId="9802" sId="1" odxf="1" dxf="1">
    <nc r="I184">
      <f>'январь 2014г. по 6-10'!I184+'январь 2014г. по 0,4'!I184</f>
    </nc>
    <odxf>
      <numFmt numFmtId="0" formatCode="General"/>
    </odxf>
    <ndxf>
      <numFmt numFmtId="2" formatCode="0.00"/>
    </ndxf>
  </rcc>
  <rcc rId="9803" sId="1">
    <nc r="J184">
      <f>'январь 2014г. по 6-10'!J184+'январь 2014г. по 0,4'!J184</f>
    </nc>
  </rcc>
  <rcc rId="9804" sId="1">
    <nc r="K184">
      <f>'январь 2014г. по 6-10'!K184+'январь 2014г. по 0,4'!K184</f>
    </nc>
  </rcc>
  <rcc rId="9805" sId="1" odxf="1" dxf="1" numFmtId="4">
    <oc r="L184">
      <v>0</v>
    </oc>
    <nc r="L184">
      <f>'январь 2014г. по 6-10'!L184+'январь 2014г. по 0,4'!L184</f>
    </nc>
    <odxf>
      <numFmt numFmtId="0" formatCode="General"/>
    </odxf>
    <ndxf>
      <numFmt numFmtId="2" formatCode="0.00"/>
    </ndxf>
  </rcc>
  <rcc rId="9806" sId="1" odxf="1" dxf="1" numFmtId="4">
    <oc r="M184">
      <v>0</v>
    </oc>
    <nc r="M184">
      <f>'январь 2014г. по 6-10'!M184+'январь 2014г. по 0,4'!M184</f>
    </nc>
    <odxf>
      <numFmt numFmtId="0" formatCode="General"/>
    </odxf>
    <ndxf>
      <numFmt numFmtId="2" formatCode="0.00"/>
    </ndxf>
  </rcc>
  <rcc rId="9807" sId="1" odxf="1" dxf="1" numFmtId="4">
    <oc r="N184">
      <v>0</v>
    </oc>
    <nc r="N184">
      <f>'январь 2014г. по 6-10'!N184+'январь 2014г. по 0,4'!N184</f>
    </nc>
    <odxf>
      <numFmt numFmtId="0" formatCode="General"/>
    </odxf>
    <ndxf>
      <numFmt numFmtId="2" formatCode="0.00"/>
    </ndxf>
  </rcc>
  <rcc rId="9808" sId="1" odxf="1" dxf="1" numFmtId="4">
    <oc r="O184">
      <v>0</v>
    </oc>
    <nc r="O184">
      <f>'январь 2014г. по 6-10'!O184+'январь 2014г. по 0,4'!O184</f>
    </nc>
    <odxf>
      <numFmt numFmtId="0" formatCode="General"/>
    </odxf>
    <ndxf>
      <numFmt numFmtId="2" formatCode="0.00"/>
    </ndxf>
  </rcc>
  <rcc rId="9809" sId="1" odxf="1" dxf="1" numFmtId="4">
    <oc r="P184">
      <v>0</v>
    </oc>
    <nc r="P184">
      <f>'январь 2014г. по 6-10'!P184+'январь 2014г. по 0,4'!P184</f>
    </nc>
    <odxf>
      <numFmt numFmtId="0" formatCode="General"/>
    </odxf>
    <ndxf>
      <numFmt numFmtId="2" formatCode="0.00"/>
    </ndxf>
  </rcc>
  <rcc rId="9810" sId="1" odxf="1" dxf="1" numFmtId="4">
    <oc r="Q184">
      <v>0</v>
    </oc>
    <nc r="Q184">
      <f>'январь 2014г. по 6-10'!Q184+'январь 2014г. по 0,4'!Q184</f>
    </nc>
    <odxf>
      <numFmt numFmtId="0" formatCode="General"/>
    </odxf>
    <ndxf>
      <numFmt numFmtId="2" formatCode="0.00"/>
    </ndxf>
  </rcc>
  <rcc rId="9811" sId="1" odxf="1" dxf="1">
    <nc r="H185">
      <f>'январь 2014г. по 6-10'!H185+'январь 2014г. по 0,4'!H185</f>
    </nc>
    <odxf>
      <numFmt numFmtId="0" formatCode="General"/>
    </odxf>
    <ndxf>
      <numFmt numFmtId="2" formatCode="0.00"/>
    </ndxf>
  </rcc>
  <rcc rId="9812" sId="1" odxf="1" dxf="1">
    <nc r="I185">
      <f>'январь 2014г. по 6-10'!I185+'январь 2014г. по 0,4'!I185</f>
    </nc>
    <odxf>
      <numFmt numFmtId="0" formatCode="General"/>
    </odxf>
    <ndxf>
      <numFmt numFmtId="2" formatCode="0.00"/>
    </ndxf>
  </rcc>
  <rcc rId="9813" sId="1">
    <nc r="J185">
      <f>'январь 2014г. по 6-10'!J185+'январь 2014г. по 0,4'!J185</f>
    </nc>
  </rcc>
  <rcc rId="9814" sId="1">
    <nc r="K185">
      <f>'январь 2014г. по 6-10'!K185+'январь 2014г. по 0,4'!K185</f>
    </nc>
  </rcc>
  <rcc rId="9815" sId="1" odxf="1" dxf="1" numFmtId="4">
    <oc r="L185">
      <v>0</v>
    </oc>
    <nc r="L185">
      <f>'январь 2014г. по 6-10'!L185+'январь 2014г. по 0,4'!L185</f>
    </nc>
    <odxf>
      <numFmt numFmtId="0" formatCode="General"/>
    </odxf>
    <ndxf>
      <numFmt numFmtId="2" formatCode="0.00"/>
    </ndxf>
  </rcc>
  <rcc rId="9816" sId="1" odxf="1" dxf="1" numFmtId="4">
    <oc r="M185">
      <v>0</v>
    </oc>
    <nc r="M185">
      <f>'январь 2014г. по 6-10'!M185+'январь 2014г. по 0,4'!M185</f>
    </nc>
    <odxf>
      <numFmt numFmtId="0" formatCode="General"/>
    </odxf>
    <ndxf>
      <numFmt numFmtId="2" formatCode="0.00"/>
    </ndxf>
  </rcc>
  <rcc rId="9817" sId="1" odxf="1" dxf="1" numFmtId="4">
    <oc r="N185">
      <v>0</v>
    </oc>
    <nc r="N185">
      <f>'январь 2014г. по 6-10'!N185+'январь 2014г. по 0,4'!N185</f>
    </nc>
    <odxf>
      <numFmt numFmtId="0" formatCode="General"/>
    </odxf>
    <ndxf>
      <numFmt numFmtId="2" formatCode="0.00"/>
    </ndxf>
  </rcc>
  <rcc rId="9818" sId="1" odxf="1" dxf="1" numFmtId="4">
    <oc r="O185">
      <v>0</v>
    </oc>
    <nc r="O185">
      <f>'январь 2014г. по 6-10'!O185+'январь 2014г. по 0,4'!O185</f>
    </nc>
    <odxf>
      <numFmt numFmtId="0" formatCode="General"/>
    </odxf>
    <ndxf>
      <numFmt numFmtId="2" formatCode="0.00"/>
    </ndxf>
  </rcc>
  <rcc rId="9819" sId="1" odxf="1" dxf="1" numFmtId="4">
    <oc r="P185">
      <v>0</v>
    </oc>
    <nc r="P185">
      <f>'январь 2014г. по 6-10'!P185+'январь 2014г. по 0,4'!P185</f>
    </nc>
    <odxf>
      <numFmt numFmtId="0" formatCode="General"/>
    </odxf>
    <ndxf>
      <numFmt numFmtId="2" formatCode="0.00"/>
    </ndxf>
  </rcc>
  <rcc rId="9820" sId="1" odxf="1" dxf="1" numFmtId="4">
    <oc r="Q185">
      <v>0</v>
    </oc>
    <nc r="Q185">
      <f>'январь 2014г. по 6-10'!Q185+'январь 2014г. по 0,4'!Q185</f>
    </nc>
    <odxf>
      <numFmt numFmtId="0" formatCode="General"/>
    </odxf>
    <ndxf>
      <numFmt numFmtId="2" formatCode="0.00"/>
    </ndxf>
  </rcc>
  <rcc rId="9821" sId="1">
    <oc r="H186">
      <f>SUM(H156:H185)</f>
    </oc>
    <nc r="H186">
      <f>SUM(H156:H185)</f>
    </nc>
  </rcc>
  <rcc rId="9822" sId="1">
    <oc r="I186">
      <f>SUM(I156:I185)</f>
    </oc>
    <nc r="I186">
      <f>SUM(I156:I185)</f>
    </nc>
  </rcc>
  <rcc rId="9823" sId="1">
    <oc r="J186">
      <f>SUM(J156:J185)</f>
    </oc>
    <nc r="J186">
      <f>SUM(J156:J185)</f>
    </nc>
  </rcc>
  <rcc rId="9824" sId="1">
    <oc r="K186">
      <f>SUM(K156:K185)</f>
    </oc>
    <nc r="K186">
      <f>SUM(K156:K185)</f>
    </nc>
  </rcc>
  <rcc rId="9825" sId="1" odxf="1" dxf="1">
    <nc r="L186">
      <f>SUM(L156:L185)</f>
    </nc>
    <odxf>
      <numFmt numFmtId="0" formatCode="General"/>
    </odxf>
    <ndxf>
      <numFmt numFmtId="2" formatCode="0.00"/>
    </ndxf>
  </rcc>
  <rcc rId="9826" sId="1" odxf="1" dxf="1">
    <nc r="M186">
      <f>SUM(M156:M185)</f>
    </nc>
    <odxf>
      <numFmt numFmtId="0" formatCode="General"/>
    </odxf>
    <ndxf>
      <numFmt numFmtId="2" formatCode="0.00"/>
    </ndxf>
  </rcc>
  <rcc rId="9827" sId="1" odxf="1" dxf="1">
    <nc r="N186">
      <f>SUM(N156:N185)</f>
    </nc>
    <odxf>
      <numFmt numFmtId="0" formatCode="General"/>
    </odxf>
    <ndxf>
      <numFmt numFmtId="2" formatCode="0.00"/>
    </ndxf>
  </rcc>
  <rcc rId="9828" sId="1" odxf="1" dxf="1">
    <nc r="O186">
      <f>SUM(O156:O185)</f>
    </nc>
    <odxf>
      <numFmt numFmtId="0" formatCode="General"/>
    </odxf>
    <ndxf>
      <numFmt numFmtId="2" formatCode="0.00"/>
    </ndxf>
  </rcc>
  <rcc rId="9829" sId="1" odxf="1" dxf="1">
    <nc r="P186">
      <f>SUM(P156:P185)</f>
    </nc>
    <odxf>
      <numFmt numFmtId="0" formatCode="General"/>
    </odxf>
    <ndxf>
      <numFmt numFmtId="2" formatCode="0.00"/>
    </ndxf>
  </rcc>
  <rcc rId="9830" sId="1" odxf="1" dxf="1">
    <nc r="Q186">
      <f>SUM(Q156:Q185)</f>
    </nc>
    <odxf>
      <numFmt numFmtId="0" formatCode="General"/>
    </odxf>
    <ndxf>
      <numFmt numFmtId="2" formatCode="0.00"/>
    </ndxf>
  </rcc>
  <rcc rId="9831" sId="1" odxf="1" dxf="1">
    <nc r="H188">
      <f>'январь 2014г. по 6-10'!H188+'январь 2014г. по 0,4'!H188</f>
    </nc>
    <odxf>
      <numFmt numFmtId="0" formatCode="General"/>
    </odxf>
    <ndxf>
      <numFmt numFmtId="2" formatCode="0.00"/>
    </ndxf>
  </rcc>
  <rcc rId="9832" sId="1" odxf="1" dxf="1">
    <nc r="I188">
      <f>'январь 2014г. по 6-10'!I188+'январь 2014г. по 0,4'!I188</f>
    </nc>
    <odxf>
      <numFmt numFmtId="0" formatCode="General"/>
    </odxf>
    <ndxf>
      <numFmt numFmtId="2" formatCode="0.00"/>
    </ndxf>
  </rcc>
  <rcc rId="9833" sId="1">
    <nc r="J188">
      <f>'январь 2014г. по 6-10'!J188+'январь 2014г. по 0,4'!J188</f>
    </nc>
  </rcc>
  <rcc rId="9834" sId="1">
    <nc r="K188">
      <f>'январь 2014г. по 6-10'!K188+'январь 2014г. по 0,4'!K188</f>
    </nc>
  </rcc>
  <rcc rId="9835" sId="1" odxf="1" dxf="1">
    <nc r="L188">
      <f>'январь 2014г. по 6-10'!L188+'январь 2014г. по 0,4'!L188</f>
    </nc>
    <odxf>
      <numFmt numFmtId="0" formatCode="General"/>
    </odxf>
    <ndxf>
      <numFmt numFmtId="2" formatCode="0.00"/>
    </ndxf>
  </rcc>
  <rcc rId="9836" sId="1" odxf="1" dxf="1">
    <nc r="M188">
      <f>'январь 2014г. по 6-10'!M188+'январь 2014г. по 0,4'!M188</f>
    </nc>
    <odxf>
      <numFmt numFmtId="0" formatCode="General"/>
    </odxf>
    <ndxf>
      <numFmt numFmtId="2" formatCode="0.00"/>
    </ndxf>
  </rcc>
  <rcc rId="9837" sId="1" odxf="1" dxf="1">
    <nc r="N188">
      <f>'январь 2014г. по 6-10'!N188+'январь 2014г. по 0,4'!N188</f>
    </nc>
    <odxf>
      <numFmt numFmtId="0" formatCode="General"/>
    </odxf>
    <ndxf>
      <numFmt numFmtId="2" formatCode="0.00"/>
    </ndxf>
  </rcc>
  <rcc rId="9838" sId="1" odxf="1" dxf="1">
    <nc r="O188">
      <f>'январь 2014г. по 6-10'!O188+'январь 2014г. по 0,4'!O188</f>
    </nc>
    <odxf>
      <numFmt numFmtId="0" formatCode="General"/>
    </odxf>
    <ndxf>
      <numFmt numFmtId="2" formatCode="0.00"/>
    </ndxf>
  </rcc>
  <rcc rId="9839" sId="1" odxf="1" dxf="1">
    <nc r="P188">
      <f>'январь 2014г. по 6-10'!P188+'январь 2014г. по 0,4'!P188</f>
    </nc>
    <odxf>
      <numFmt numFmtId="0" formatCode="General"/>
    </odxf>
    <ndxf>
      <numFmt numFmtId="2" formatCode="0.00"/>
    </ndxf>
  </rcc>
  <rcc rId="9840" sId="1" odxf="1" dxf="1">
    <nc r="Q188">
      <f>'январь 2014г. по 6-10'!Q188+'январь 2014г. по 0,4'!Q188</f>
    </nc>
    <odxf>
      <numFmt numFmtId="0" formatCode="General"/>
    </odxf>
    <ndxf>
      <numFmt numFmtId="2" formatCode="0.00"/>
    </ndxf>
  </rcc>
  <rcc rId="9841" sId="1" odxf="1" dxf="1">
    <nc r="H189">
      <f>'январь 2014г. по 6-10'!H189+'январь 2014г. по 0,4'!H189</f>
    </nc>
    <odxf>
      <numFmt numFmtId="0" formatCode="General"/>
    </odxf>
    <ndxf>
      <numFmt numFmtId="2" formatCode="0.00"/>
    </ndxf>
  </rcc>
  <rcc rId="9842" sId="1" odxf="1" dxf="1">
    <nc r="I189">
      <f>'январь 2014г. по 6-10'!I189+'январь 2014г. по 0,4'!I189</f>
    </nc>
    <odxf>
      <numFmt numFmtId="0" formatCode="General"/>
    </odxf>
    <ndxf>
      <numFmt numFmtId="2" formatCode="0.00"/>
    </ndxf>
  </rcc>
  <rcc rId="9843" sId="1">
    <nc r="J189">
      <f>'январь 2014г. по 6-10'!J189+'январь 2014г. по 0,4'!J189</f>
    </nc>
  </rcc>
  <rcc rId="9844" sId="1">
    <nc r="K189">
      <f>'январь 2014г. по 6-10'!K189+'январь 2014г. по 0,4'!K189</f>
    </nc>
  </rcc>
  <rcc rId="9845" sId="1" odxf="1" dxf="1">
    <nc r="L189">
      <f>'январь 2014г. по 6-10'!L189+'январь 2014г. по 0,4'!L189</f>
    </nc>
    <odxf>
      <numFmt numFmtId="0" formatCode="General"/>
    </odxf>
    <ndxf>
      <numFmt numFmtId="2" formatCode="0.00"/>
    </ndxf>
  </rcc>
  <rcc rId="9846" sId="1" odxf="1" dxf="1">
    <nc r="M189">
      <f>'январь 2014г. по 6-10'!M189+'январь 2014г. по 0,4'!M189</f>
    </nc>
    <odxf>
      <numFmt numFmtId="0" formatCode="General"/>
    </odxf>
    <ndxf>
      <numFmt numFmtId="2" formatCode="0.00"/>
    </ndxf>
  </rcc>
  <rcc rId="9847" sId="1" odxf="1" dxf="1">
    <nc r="N189">
      <f>'январь 2014г. по 6-10'!N189+'январь 2014г. по 0,4'!N189</f>
    </nc>
    <odxf>
      <numFmt numFmtId="0" formatCode="General"/>
    </odxf>
    <ndxf>
      <numFmt numFmtId="2" formatCode="0.00"/>
    </ndxf>
  </rcc>
  <rcc rId="9848" sId="1" odxf="1" dxf="1">
    <nc r="O189">
      <f>'январь 2014г. по 6-10'!O189+'январь 2014г. по 0,4'!O189</f>
    </nc>
    <odxf>
      <numFmt numFmtId="0" formatCode="General"/>
    </odxf>
    <ndxf>
      <numFmt numFmtId="2" formatCode="0.00"/>
    </ndxf>
  </rcc>
  <rcc rId="9849" sId="1" odxf="1" dxf="1">
    <nc r="P189">
      <f>'январь 2014г. по 6-10'!P189+'январь 2014г. по 0,4'!P189</f>
    </nc>
    <odxf>
      <numFmt numFmtId="0" formatCode="General"/>
    </odxf>
    <ndxf>
      <numFmt numFmtId="2" formatCode="0.00"/>
    </ndxf>
  </rcc>
  <rcc rId="9850" sId="1" odxf="1" dxf="1">
    <nc r="Q189">
      <f>'январь 2014г. по 6-10'!Q189+'январь 2014г. по 0,4'!Q189</f>
    </nc>
    <odxf>
      <numFmt numFmtId="0" formatCode="General"/>
    </odxf>
    <ndxf>
      <numFmt numFmtId="2" formatCode="0.00"/>
    </ndxf>
  </rcc>
  <rcc rId="9851" sId="1" odxf="1" dxf="1">
    <nc r="H190">
      <f>'январь 2014г. по 6-10'!H190+'январь 2014г. по 0,4'!H190</f>
    </nc>
    <odxf>
      <numFmt numFmtId="0" formatCode="General"/>
    </odxf>
    <ndxf>
      <numFmt numFmtId="2" formatCode="0.00"/>
    </ndxf>
  </rcc>
  <rcc rId="9852" sId="1" odxf="1" dxf="1">
    <nc r="I190">
      <f>'январь 2014г. по 6-10'!I190+'январь 2014г. по 0,4'!I190</f>
    </nc>
    <odxf>
      <numFmt numFmtId="0" formatCode="General"/>
    </odxf>
    <ndxf>
      <numFmt numFmtId="2" formatCode="0.00"/>
    </ndxf>
  </rcc>
  <rcc rId="9853" sId="1">
    <nc r="J190">
      <f>'январь 2014г. по 6-10'!J190+'январь 2014г. по 0,4'!J190</f>
    </nc>
  </rcc>
  <rcc rId="9854" sId="1">
    <nc r="K190">
      <f>'январь 2014г. по 6-10'!K190+'январь 2014г. по 0,4'!K190</f>
    </nc>
  </rcc>
  <rcc rId="9855" sId="1" odxf="1" dxf="1">
    <nc r="L190">
      <f>'январь 2014г. по 6-10'!L190+'январь 2014г. по 0,4'!L190</f>
    </nc>
    <odxf>
      <numFmt numFmtId="0" formatCode="General"/>
    </odxf>
    <ndxf>
      <numFmt numFmtId="2" formatCode="0.00"/>
    </ndxf>
  </rcc>
  <rcc rId="9856" sId="1" odxf="1" dxf="1">
    <nc r="M190">
      <f>'январь 2014г. по 6-10'!M190+'январь 2014г. по 0,4'!M190</f>
    </nc>
    <odxf>
      <numFmt numFmtId="0" formatCode="General"/>
    </odxf>
    <ndxf>
      <numFmt numFmtId="2" formatCode="0.00"/>
    </ndxf>
  </rcc>
  <rcc rId="9857" sId="1" odxf="1" dxf="1">
    <nc r="N190">
      <f>'январь 2014г. по 6-10'!N190+'январь 2014г. по 0,4'!N190</f>
    </nc>
    <odxf>
      <numFmt numFmtId="0" formatCode="General"/>
    </odxf>
    <ndxf>
      <numFmt numFmtId="2" formatCode="0.00"/>
    </ndxf>
  </rcc>
  <rcc rId="9858" sId="1" odxf="1" dxf="1">
    <nc r="O190">
      <f>'январь 2014г. по 6-10'!O190+'январь 2014г. по 0,4'!O190</f>
    </nc>
    <odxf>
      <numFmt numFmtId="0" formatCode="General"/>
    </odxf>
    <ndxf>
      <numFmt numFmtId="2" formatCode="0.00"/>
    </ndxf>
  </rcc>
  <rcc rId="9859" sId="1" odxf="1" dxf="1">
    <nc r="P190">
      <f>'январь 2014г. по 6-10'!P190+'январь 2014г. по 0,4'!P190</f>
    </nc>
    <odxf>
      <numFmt numFmtId="0" formatCode="General"/>
    </odxf>
    <ndxf>
      <numFmt numFmtId="2" formatCode="0.00"/>
    </ndxf>
  </rcc>
  <rcc rId="9860" sId="1" odxf="1" dxf="1">
    <nc r="Q190">
      <f>'январь 2014г. по 6-10'!Q190+'январь 2014г. по 0,4'!Q190</f>
    </nc>
    <odxf>
      <numFmt numFmtId="0" formatCode="General"/>
    </odxf>
    <ndxf>
      <numFmt numFmtId="2" formatCode="0.00"/>
    </ndxf>
  </rcc>
  <rcc rId="9861" sId="1" odxf="1" dxf="1">
    <nc r="H191">
      <f>'январь 2014г. по 6-10'!H191+'январь 2014г. по 0,4'!H191</f>
    </nc>
    <odxf>
      <numFmt numFmtId="0" formatCode="General"/>
    </odxf>
    <ndxf>
      <numFmt numFmtId="2" formatCode="0.00"/>
    </ndxf>
  </rcc>
  <rcc rId="9862" sId="1" odxf="1" dxf="1">
    <nc r="I191">
      <f>'январь 2014г. по 6-10'!I191+'январь 2014г. по 0,4'!I191</f>
    </nc>
    <odxf>
      <numFmt numFmtId="0" formatCode="General"/>
    </odxf>
    <ndxf>
      <numFmt numFmtId="2" formatCode="0.00"/>
    </ndxf>
  </rcc>
  <rcc rId="9863" sId="1">
    <nc r="J191">
      <f>'январь 2014г. по 6-10'!J191+'январь 2014г. по 0,4'!J191</f>
    </nc>
  </rcc>
  <rcc rId="9864" sId="1">
    <nc r="K191">
      <f>'январь 2014г. по 6-10'!K191+'январь 2014г. по 0,4'!K191</f>
    </nc>
  </rcc>
  <rcc rId="9865" sId="1" odxf="1" dxf="1">
    <nc r="L191">
      <f>'январь 2014г. по 6-10'!L191+'январь 2014г. по 0,4'!L191</f>
    </nc>
    <odxf>
      <numFmt numFmtId="0" formatCode="General"/>
    </odxf>
    <ndxf>
      <numFmt numFmtId="2" formatCode="0.00"/>
    </ndxf>
  </rcc>
  <rcc rId="9866" sId="1" odxf="1" dxf="1">
    <nc r="M191">
      <f>'январь 2014г. по 6-10'!M191+'январь 2014г. по 0,4'!M191</f>
    </nc>
    <odxf>
      <numFmt numFmtId="0" formatCode="General"/>
    </odxf>
    <ndxf>
      <numFmt numFmtId="2" formatCode="0.00"/>
    </ndxf>
  </rcc>
  <rcc rId="9867" sId="1" odxf="1" dxf="1">
    <nc r="N191">
      <f>'январь 2014г. по 6-10'!N191+'январь 2014г. по 0,4'!N191</f>
    </nc>
    <odxf>
      <numFmt numFmtId="0" formatCode="General"/>
    </odxf>
    <ndxf>
      <numFmt numFmtId="2" formatCode="0.00"/>
    </ndxf>
  </rcc>
  <rcc rId="9868" sId="1" odxf="1" dxf="1">
    <nc r="O191">
      <f>'январь 2014г. по 6-10'!O191+'январь 2014г. по 0,4'!O191</f>
    </nc>
    <odxf>
      <numFmt numFmtId="0" formatCode="General"/>
    </odxf>
    <ndxf>
      <numFmt numFmtId="2" formatCode="0.00"/>
    </ndxf>
  </rcc>
  <rcc rId="9869" sId="1" odxf="1" dxf="1">
    <nc r="P191">
      <f>'январь 2014г. по 6-10'!P191+'январь 2014г. по 0,4'!P191</f>
    </nc>
    <odxf>
      <numFmt numFmtId="0" formatCode="General"/>
    </odxf>
    <ndxf>
      <numFmt numFmtId="2" formatCode="0.00"/>
    </ndxf>
  </rcc>
  <rcc rId="9870" sId="1" odxf="1" dxf="1">
    <nc r="Q191">
      <f>'январь 2014г. по 6-10'!Q191+'январь 2014г. по 0,4'!Q191</f>
    </nc>
    <odxf>
      <numFmt numFmtId="0" formatCode="General"/>
    </odxf>
    <ndxf>
      <numFmt numFmtId="2" formatCode="0.00"/>
    </ndxf>
  </rcc>
  <rcc rId="9871" sId="1" odxf="1" dxf="1">
    <nc r="H192">
      <f>'январь 2014г. по 6-10'!H192+'январь 2014г. по 0,4'!H192</f>
    </nc>
    <odxf>
      <numFmt numFmtId="0" formatCode="General"/>
    </odxf>
    <ndxf>
      <numFmt numFmtId="2" formatCode="0.00"/>
    </ndxf>
  </rcc>
  <rcc rId="9872" sId="1" odxf="1" dxf="1">
    <nc r="I192">
      <f>'январь 2014г. по 6-10'!I192+'январь 2014г. по 0,4'!I192</f>
    </nc>
    <odxf>
      <numFmt numFmtId="0" formatCode="General"/>
    </odxf>
    <ndxf>
      <numFmt numFmtId="2" formatCode="0.00"/>
    </ndxf>
  </rcc>
  <rcc rId="9873" sId="1">
    <nc r="J192">
      <f>'январь 2014г. по 6-10'!J192+'январь 2014г. по 0,4'!J192</f>
    </nc>
  </rcc>
  <rcc rId="9874" sId="1">
    <nc r="K192">
      <f>'январь 2014г. по 6-10'!K192+'январь 2014г. по 0,4'!K192</f>
    </nc>
  </rcc>
  <rcc rId="9875" sId="1" odxf="1" dxf="1">
    <nc r="L192">
      <f>'январь 2014г. по 6-10'!L192+'январь 2014г. по 0,4'!L192</f>
    </nc>
    <odxf>
      <numFmt numFmtId="0" formatCode="General"/>
    </odxf>
    <ndxf>
      <numFmt numFmtId="2" formatCode="0.00"/>
    </ndxf>
  </rcc>
  <rcc rId="9876" sId="1" odxf="1" dxf="1">
    <nc r="M192">
      <f>'январь 2014г. по 6-10'!M192+'январь 2014г. по 0,4'!M192</f>
    </nc>
    <odxf>
      <numFmt numFmtId="0" formatCode="General"/>
    </odxf>
    <ndxf>
      <numFmt numFmtId="2" formatCode="0.00"/>
    </ndxf>
  </rcc>
  <rcc rId="9877" sId="1" odxf="1" dxf="1">
    <nc r="N192">
      <f>'январь 2014г. по 6-10'!N192+'январь 2014г. по 0,4'!N192</f>
    </nc>
    <odxf>
      <numFmt numFmtId="0" formatCode="General"/>
    </odxf>
    <ndxf>
      <numFmt numFmtId="2" formatCode="0.00"/>
    </ndxf>
  </rcc>
  <rcc rId="9878" sId="1" odxf="1" dxf="1">
    <nc r="O192">
      <f>'январь 2014г. по 6-10'!O192+'январь 2014г. по 0,4'!O192</f>
    </nc>
    <odxf>
      <numFmt numFmtId="0" formatCode="General"/>
    </odxf>
    <ndxf>
      <numFmt numFmtId="2" formatCode="0.00"/>
    </ndxf>
  </rcc>
  <rcc rId="9879" sId="1" odxf="1" dxf="1">
    <nc r="P192">
      <f>'январь 2014г. по 6-10'!P192+'январь 2014г. по 0,4'!P192</f>
    </nc>
    <odxf>
      <numFmt numFmtId="0" formatCode="General"/>
    </odxf>
    <ndxf>
      <numFmt numFmtId="2" formatCode="0.00"/>
    </ndxf>
  </rcc>
  <rcc rId="9880" sId="1" odxf="1" dxf="1">
    <nc r="Q192">
      <f>'январь 2014г. по 6-10'!Q192+'январь 2014г. по 0,4'!Q192</f>
    </nc>
    <odxf>
      <numFmt numFmtId="0" formatCode="General"/>
    </odxf>
    <ndxf>
      <numFmt numFmtId="2" formatCode="0.00"/>
    </ndxf>
  </rcc>
  <rcc rId="9881" sId="1" odxf="1" dxf="1">
    <nc r="H193">
      <f>'январь 2014г. по 6-10'!H193+'январь 2014г. по 0,4'!H193</f>
    </nc>
    <odxf>
      <numFmt numFmtId="0" formatCode="General"/>
    </odxf>
    <ndxf>
      <numFmt numFmtId="2" formatCode="0.00"/>
    </ndxf>
  </rcc>
  <rcc rId="9882" sId="1" odxf="1" dxf="1">
    <nc r="I193">
      <f>'январь 2014г. по 6-10'!I193+'январь 2014г. по 0,4'!I193</f>
    </nc>
    <odxf>
      <numFmt numFmtId="0" formatCode="General"/>
    </odxf>
    <ndxf>
      <numFmt numFmtId="2" formatCode="0.00"/>
    </ndxf>
  </rcc>
  <rcc rId="9883" sId="1">
    <nc r="J193">
      <f>'январь 2014г. по 6-10'!J193+'январь 2014г. по 0,4'!J193</f>
    </nc>
  </rcc>
  <rcc rId="9884" sId="1">
    <nc r="K193">
      <f>'январь 2014г. по 6-10'!K193+'январь 2014г. по 0,4'!K193</f>
    </nc>
  </rcc>
  <rcc rId="9885" sId="1" odxf="1" dxf="1">
    <nc r="L193">
      <f>'январь 2014г. по 6-10'!L193+'январь 2014г. по 0,4'!L193</f>
    </nc>
    <odxf>
      <numFmt numFmtId="0" formatCode="General"/>
    </odxf>
    <ndxf>
      <numFmt numFmtId="2" formatCode="0.00"/>
    </ndxf>
  </rcc>
  <rcc rId="9886" sId="1" odxf="1" dxf="1">
    <nc r="M193">
      <f>'январь 2014г. по 6-10'!M193+'январь 2014г. по 0,4'!M193</f>
    </nc>
    <odxf>
      <numFmt numFmtId="0" formatCode="General"/>
    </odxf>
    <ndxf>
      <numFmt numFmtId="2" formatCode="0.00"/>
    </ndxf>
  </rcc>
  <rcc rId="9887" sId="1" odxf="1" dxf="1">
    <nc r="N193">
      <f>'январь 2014г. по 6-10'!N193+'январь 2014г. по 0,4'!N193</f>
    </nc>
    <odxf>
      <numFmt numFmtId="0" formatCode="General"/>
    </odxf>
    <ndxf>
      <numFmt numFmtId="2" formatCode="0.00"/>
    </ndxf>
  </rcc>
  <rcc rId="9888" sId="1" odxf="1" dxf="1">
    <nc r="O193">
      <f>'январь 2014г. по 6-10'!O193+'январь 2014г. по 0,4'!O193</f>
    </nc>
    <odxf>
      <numFmt numFmtId="0" formatCode="General"/>
    </odxf>
    <ndxf>
      <numFmt numFmtId="2" formatCode="0.00"/>
    </ndxf>
  </rcc>
  <rcc rId="9889" sId="1" odxf="1" dxf="1">
    <nc r="P193">
      <f>'январь 2014г. по 6-10'!P193+'январь 2014г. по 0,4'!P193</f>
    </nc>
    <odxf>
      <numFmt numFmtId="0" formatCode="General"/>
    </odxf>
    <ndxf>
      <numFmt numFmtId="2" formatCode="0.00"/>
    </ndxf>
  </rcc>
  <rcc rId="9890" sId="1" odxf="1" dxf="1">
    <nc r="Q193">
      <f>'январь 2014г. по 6-10'!Q193+'январь 2014г. по 0,4'!Q193</f>
    </nc>
    <odxf>
      <numFmt numFmtId="0" formatCode="General"/>
    </odxf>
    <ndxf>
      <numFmt numFmtId="2" formatCode="0.00"/>
    </ndxf>
  </rcc>
  <rcc rId="9891" sId="1" odxf="1" dxf="1">
    <nc r="H194">
      <f>'январь 2014г. по 6-10'!H194+'январь 2014г. по 0,4'!H194</f>
    </nc>
    <odxf>
      <numFmt numFmtId="0" formatCode="General"/>
    </odxf>
    <ndxf>
      <numFmt numFmtId="2" formatCode="0.00"/>
    </ndxf>
  </rcc>
  <rcc rId="9892" sId="1" odxf="1" dxf="1">
    <nc r="I194">
      <f>'январь 2014г. по 6-10'!I194+'январь 2014г. по 0,4'!I194</f>
    </nc>
    <odxf>
      <numFmt numFmtId="0" formatCode="General"/>
    </odxf>
    <ndxf>
      <numFmt numFmtId="2" formatCode="0.00"/>
    </ndxf>
  </rcc>
  <rcc rId="9893" sId="1">
    <nc r="J194">
      <f>'январь 2014г. по 6-10'!J194+'январь 2014г. по 0,4'!J194</f>
    </nc>
  </rcc>
  <rcc rId="9894" sId="1">
    <nc r="K194">
      <f>'январь 2014г. по 6-10'!K194+'январь 2014г. по 0,4'!K194</f>
    </nc>
  </rcc>
  <rcc rId="9895" sId="1" odxf="1" dxf="1">
    <nc r="L194">
      <f>'январь 2014г. по 6-10'!L194+'январь 2014г. по 0,4'!L194</f>
    </nc>
    <odxf>
      <numFmt numFmtId="0" formatCode="General"/>
    </odxf>
    <ndxf>
      <numFmt numFmtId="2" formatCode="0.00"/>
    </ndxf>
  </rcc>
  <rcc rId="9896" sId="1" odxf="1" dxf="1">
    <nc r="M194">
      <f>'январь 2014г. по 6-10'!M194+'январь 2014г. по 0,4'!M194</f>
    </nc>
    <odxf>
      <numFmt numFmtId="0" formatCode="General"/>
    </odxf>
    <ndxf>
      <numFmt numFmtId="2" formatCode="0.00"/>
    </ndxf>
  </rcc>
  <rcc rId="9897" sId="1" odxf="1" dxf="1">
    <nc r="N194">
      <f>'январь 2014г. по 6-10'!N194+'январь 2014г. по 0,4'!N194</f>
    </nc>
    <odxf>
      <numFmt numFmtId="0" formatCode="General"/>
    </odxf>
    <ndxf>
      <numFmt numFmtId="2" formatCode="0.00"/>
    </ndxf>
  </rcc>
  <rcc rId="9898" sId="1" odxf="1" dxf="1">
    <nc r="O194">
      <f>'январь 2014г. по 6-10'!O194+'январь 2014г. по 0,4'!O194</f>
    </nc>
    <odxf>
      <numFmt numFmtId="0" formatCode="General"/>
    </odxf>
    <ndxf>
      <numFmt numFmtId="2" formatCode="0.00"/>
    </ndxf>
  </rcc>
  <rcc rId="9899" sId="1" odxf="1" dxf="1">
    <nc r="P194">
      <f>'январь 2014г. по 6-10'!P194+'январь 2014г. по 0,4'!P194</f>
    </nc>
    <odxf>
      <numFmt numFmtId="0" formatCode="General"/>
    </odxf>
    <ndxf>
      <numFmt numFmtId="2" formatCode="0.00"/>
    </ndxf>
  </rcc>
  <rcc rId="9900" sId="1" odxf="1" dxf="1">
    <nc r="Q194">
      <f>'январь 2014г. по 6-10'!Q194+'январь 2014г. по 0,4'!Q194</f>
    </nc>
    <odxf>
      <numFmt numFmtId="0" formatCode="General"/>
    </odxf>
    <ndxf>
      <numFmt numFmtId="2" formatCode="0.00"/>
    </ndxf>
  </rcc>
  <rcc rId="9901" sId="1" odxf="1" dxf="1">
    <nc r="H195">
      <f>'январь 2014г. по 6-10'!H195+'январь 2014г. по 0,4'!H195</f>
    </nc>
    <odxf>
      <numFmt numFmtId="0" formatCode="General"/>
    </odxf>
    <ndxf>
      <numFmt numFmtId="2" formatCode="0.00"/>
    </ndxf>
  </rcc>
  <rcc rId="9902" sId="1" odxf="1" dxf="1">
    <nc r="I195">
      <f>'январь 2014г. по 6-10'!I195+'январь 2014г. по 0,4'!I195</f>
    </nc>
    <odxf>
      <numFmt numFmtId="0" formatCode="General"/>
    </odxf>
    <ndxf>
      <numFmt numFmtId="2" formatCode="0.00"/>
    </ndxf>
  </rcc>
  <rcc rId="9903" sId="1">
    <nc r="J195">
      <f>'январь 2014г. по 6-10'!J195+'январь 2014г. по 0,4'!J195</f>
    </nc>
  </rcc>
  <rcc rId="9904" sId="1">
    <nc r="K195">
      <f>'январь 2014г. по 6-10'!K195+'январь 2014г. по 0,4'!K195</f>
    </nc>
  </rcc>
  <rcc rId="9905" sId="1" odxf="1" dxf="1">
    <nc r="L195">
      <f>'январь 2014г. по 6-10'!L195+'январь 2014г. по 0,4'!L195</f>
    </nc>
    <odxf>
      <numFmt numFmtId="0" formatCode="General"/>
    </odxf>
    <ndxf>
      <numFmt numFmtId="2" formatCode="0.00"/>
    </ndxf>
  </rcc>
  <rcc rId="9906" sId="1" odxf="1" dxf="1">
    <nc r="M195">
      <f>'январь 2014г. по 6-10'!M195+'январь 2014г. по 0,4'!M195</f>
    </nc>
    <odxf>
      <numFmt numFmtId="0" formatCode="General"/>
    </odxf>
    <ndxf>
      <numFmt numFmtId="2" formatCode="0.00"/>
    </ndxf>
  </rcc>
  <rcc rId="9907" sId="1" odxf="1" dxf="1">
    <nc r="N195">
      <f>'январь 2014г. по 6-10'!N195+'январь 2014г. по 0,4'!N195</f>
    </nc>
    <odxf>
      <numFmt numFmtId="0" formatCode="General"/>
    </odxf>
    <ndxf>
      <numFmt numFmtId="2" formatCode="0.00"/>
    </ndxf>
  </rcc>
  <rcc rId="9908" sId="1" odxf="1" dxf="1">
    <nc r="O195">
      <f>'январь 2014г. по 6-10'!O195+'январь 2014г. по 0,4'!O195</f>
    </nc>
    <odxf>
      <numFmt numFmtId="0" formatCode="General"/>
    </odxf>
    <ndxf>
      <numFmt numFmtId="2" formatCode="0.00"/>
    </ndxf>
  </rcc>
  <rcc rId="9909" sId="1" odxf="1" dxf="1">
    <nc r="P195">
      <f>'январь 2014г. по 6-10'!P195+'январь 2014г. по 0,4'!P195</f>
    </nc>
    <odxf>
      <numFmt numFmtId="0" formatCode="General"/>
    </odxf>
    <ndxf>
      <numFmt numFmtId="2" formatCode="0.00"/>
    </ndxf>
  </rcc>
  <rcc rId="9910" sId="1" odxf="1" dxf="1">
    <nc r="Q195">
      <f>'январь 2014г. по 6-10'!Q195+'январь 2014г. по 0,4'!Q195</f>
    </nc>
    <odxf>
      <numFmt numFmtId="0" formatCode="General"/>
    </odxf>
    <ndxf>
      <numFmt numFmtId="2" formatCode="0.00"/>
    </ndxf>
  </rcc>
  <rcc rId="9911" sId="1">
    <oc r="G196">
      <f>SUM(G188:G195)</f>
    </oc>
    <nc r="G196">
      <f>SUM(G188:G195)</f>
    </nc>
  </rcc>
  <rcc rId="9912" sId="1">
    <oc r="H196">
      <f>SUM(H188:H195)</f>
    </oc>
    <nc r="H196">
      <f>SUM(H188:H195)</f>
    </nc>
  </rcc>
  <rcc rId="9913" sId="1">
    <oc r="I196">
      <f>SUM(I188:I195)</f>
    </oc>
    <nc r="I196">
      <f>SUM(I188:I195)</f>
    </nc>
  </rcc>
  <rcc rId="9914" sId="1">
    <oc r="J196">
      <f>SUM(J188:J195)</f>
    </oc>
    <nc r="J196">
      <f>SUM(J188:J195)</f>
    </nc>
  </rcc>
  <rcc rId="9915" sId="1">
    <oc r="K196">
      <f>SUM(K188:K195)</f>
    </oc>
    <nc r="K196">
      <f>SUM(K188:K195)</f>
    </nc>
  </rcc>
  <rcc rId="9916" sId="1" odxf="1" dxf="1">
    <nc r="L196">
      <f>SUM(L188:L195)</f>
    </nc>
    <odxf>
      <numFmt numFmtId="0" formatCode="General"/>
    </odxf>
    <ndxf>
      <numFmt numFmtId="2" formatCode="0.00"/>
    </ndxf>
  </rcc>
  <rcc rId="9917" sId="1" odxf="1" dxf="1">
    <nc r="M196">
      <f>SUM(M188:M195)</f>
    </nc>
    <odxf>
      <numFmt numFmtId="0" formatCode="General"/>
    </odxf>
    <ndxf>
      <numFmt numFmtId="2" formatCode="0.00"/>
    </ndxf>
  </rcc>
  <rcc rId="9918" sId="1" odxf="1" dxf="1">
    <nc r="N196">
      <f>SUM(N188:N195)</f>
    </nc>
    <odxf>
      <numFmt numFmtId="0" formatCode="General"/>
    </odxf>
    <ndxf>
      <numFmt numFmtId="2" formatCode="0.00"/>
    </ndxf>
  </rcc>
  <rcc rId="9919" sId="1" odxf="1" dxf="1">
    <nc r="O196">
      <f>SUM(O188:O195)</f>
    </nc>
    <odxf>
      <numFmt numFmtId="0" formatCode="General"/>
    </odxf>
    <ndxf>
      <numFmt numFmtId="2" formatCode="0.00"/>
    </ndxf>
  </rcc>
  <rcc rId="9920" sId="1" odxf="1" dxf="1">
    <nc r="P196">
      <f>SUM(P188:P195)</f>
    </nc>
    <odxf>
      <numFmt numFmtId="0" formatCode="General"/>
    </odxf>
    <ndxf>
      <numFmt numFmtId="2" formatCode="0.00"/>
    </ndxf>
  </rcc>
  <rcc rId="9921" sId="1" odxf="1" dxf="1">
    <nc r="Q196">
      <f>SUM(Q188:Q195)</f>
    </nc>
    <odxf>
      <numFmt numFmtId="0" formatCode="General"/>
    </odxf>
    <ndxf>
      <numFmt numFmtId="2" formatCode="0.00"/>
    </ndxf>
  </rcc>
  <rcc rId="9922" sId="1" odxf="1" dxf="1">
    <nc r="H198">
      <f>'январь 2014г. по 6-10'!H198+'январь 2014г. по 0,4'!H198</f>
    </nc>
    <odxf>
      <numFmt numFmtId="0" formatCode="General"/>
    </odxf>
    <ndxf>
      <numFmt numFmtId="2" formatCode="0.00"/>
    </ndxf>
  </rcc>
  <rcc rId="9923" sId="1" odxf="1" dxf="1">
    <nc r="I198">
      <f>'январь 2014г. по 6-10'!I198+'январь 2014г. по 0,4'!I198</f>
    </nc>
    <odxf>
      <numFmt numFmtId="0" formatCode="General"/>
    </odxf>
    <ndxf>
      <numFmt numFmtId="2" formatCode="0.00"/>
    </ndxf>
  </rcc>
  <rcc rId="9924" sId="1">
    <nc r="J198">
      <f>'январь 2014г. по 6-10'!J198+'январь 2014г. по 0,4'!J198</f>
    </nc>
  </rcc>
  <rcc rId="9925" sId="1">
    <nc r="K198">
      <f>'январь 2014г. по 6-10'!K198+'январь 2014г. по 0,4'!K198</f>
    </nc>
  </rcc>
  <rcc rId="9926" sId="1" odxf="1" dxf="1">
    <nc r="L198">
      <f>'январь 2014г. по 6-10'!L198+'январь 2014г. по 0,4'!L198</f>
    </nc>
    <odxf>
      <numFmt numFmtId="0" formatCode="General"/>
    </odxf>
    <ndxf>
      <numFmt numFmtId="2" formatCode="0.00"/>
    </ndxf>
  </rcc>
  <rcc rId="9927" sId="1" odxf="1" dxf="1">
    <nc r="M198">
      <f>'январь 2014г. по 6-10'!M198+'январь 2014г. по 0,4'!M198</f>
    </nc>
    <odxf>
      <numFmt numFmtId="0" formatCode="General"/>
    </odxf>
    <ndxf>
      <numFmt numFmtId="2" formatCode="0.00"/>
    </ndxf>
  </rcc>
  <rcc rId="9928" sId="1" odxf="1" dxf="1">
    <nc r="N198">
      <f>'январь 2014г. по 6-10'!N198+'январь 2014г. по 0,4'!N198</f>
    </nc>
    <odxf>
      <numFmt numFmtId="0" formatCode="General"/>
    </odxf>
    <ndxf>
      <numFmt numFmtId="2" formatCode="0.00"/>
    </ndxf>
  </rcc>
  <rcc rId="9929" sId="1" odxf="1" dxf="1">
    <nc r="O198">
      <f>'январь 2014г. по 6-10'!O198+'январь 2014г. по 0,4'!O198</f>
    </nc>
    <odxf>
      <numFmt numFmtId="0" formatCode="General"/>
    </odxf>
    <ndxf>
      <numFmt numFmtId="2" formatCode="0.00"/>
    </ndxf>
  </rcc>
  <rcc rId="9930" sId="1" odxf="1" dxf="1">
    <nc r="P198">
      <f>'январь 2014г. по 6-10'!P198+'январь 2014г. по 0,4'!P198</f>
    </nc>
    <odxf>
      <numFmt numFmtId="0" formatCode="General"/>
    </odxf>
    <ndxf>
      <numFmt numFmtId="2" formatCode="0.00"/>
    </ndxf>
  </rcc>
  <rcc rId="9931" sId="1" odxf="1" dxf="1">
    <nc r="Q198">
      <f>'январь 2014г. по 6-10'!Q198+'январь 2014г. по 0,4'!Q198</f>
    </nc>
    <odxf>
      <numFmt numFmtId="0" formatCode="General"/>
    </odxf>
    <ndxf>
      <numFmt numFmtId="2" formatCode="0.00"/>
    </ndxf>
  </rcc>
  <rcc rId="9932" sId="1" odxf="1" dxf="1">
    <nc r="H199">
      <f>'январь 2014г. по 6-10'!H199+'январь 2014г. по 0,4'!H199</f>
    </nc>
    <odxf>
      <numFmt numFmtId="0" formatCode="General"/>
    </odxf>
    <ndxf>
      <numFmt numFmtId="2" formatCode="0.00"/>
    </ndxf>
  </rcc>
  <rcc rId="9933" sId="1" odxf="1" dxf="1">
    <nc r="I199">
      <f>'январь 2014г. по 6-10'!I199+'январь 2014г. по 0,4'!I199</f>
    </nc>
    <odxf>
      <numFmt numFmtId="0" formatCode="General"/>
    </odxf>
    <ndxf>
      <numFmt numFmtId="2" formatCode="0.00"/>
    </ndxf>
  </rcc>
  <rcc rId="9934" sId="1">
    <nc r="J199">
      <f>'январь 2014г. по 6-10'!J199+'январь 2014г. по 0,4'!J199</f>
    </nc>
  </rcc>
  <rcc rId="9935" sId="1">
    <nc r="K199">
      <f>'январь 2014г. по 6-10'!K199+'январь 2014г. по 0,4'!K199</f>
    </nc>
  </rcc>
  <rcc rId="9936" sId="1" odxf="1" dxf="1">
    <nc r="L199">
      <f>'январь 2014г. по 6-10'!L199+'январь 2014г. по 0,4'!L199</f>
    </nc>
    <odxf>
      <numFmt numFmtId="0" formatCode="General"/>
    </odxf>
    <ndxf>
      <numFmt numFmtId="2" formatCode="0.00"/>
    </ndxf>
  </rcc>
  <rcc rId="9937" sId="1" odxf="1" dxf="1">
    <nc r="M199">
      <f>'январь 2014г. по 6-10'!M199+'январь 2014г. по 0,4'!M199</f>
    </nc>
    <odxf>
      <numFmt numFmtId="0" formatCode="General"/>
    </odxf>
    <ndxf>
      <numFmt numFmtId="2" formatCode="0.00"/>
    </ndxf>
  </rcc>
  <rcc rId="9938" sId="1" odxf="1" dxf="1">
    <nc r="N199">
      <f>'январь 2014г. по 6-10'!N199+'январь 2014г. по 0,4'!N199</f>
    </nc>
    <odxf>
      <numFmt numFmtId="0" formatCode="General"/>
    </odxf>
    <ndxf>
      <numFmt numFmtId="2" formatCode="0.00"/>
    </ndxf>
  </rcc>
  <rcc rId="9939" sId="1" odxf="1" dxf="1">
    <nc r="O199">
      <f>'январь 2014г. по 6-10'!O199+'январь 2014г. по 0,4'!O199</f>
    </nc>
    <odxf>
      <numFmt numFmtId="0" formatCode="General"/>
    </odxf>
    <ndxf>
      <numFmt numFmtId="2" formatCode="0.00"/>
    </ndxf>
  </rcc>
  <rcc rId="9940" sId="1" odxf="1" dxf="1">
    <nc r="P199">
      <f>'январь 2014г. по 6-10'!P199+'январь 2014г. по 0,4'!P199</f>
    </nc>
    <odxf>
      <numFmt numFmtId="0" formatCode="General"/>
    </odxf>
    <ndxf>
      <numFmt numFmtId="2" formatCode="0.00"/>
    </ndxf>
  </rcc>
  <rcc rId="9941" sId="1" odxf="1" dxf="1">
    <nc r="Q199">
      <f>'январь 2014г. по 6-10'!Q199+'январь 2014г. по 0,4'!Q199</f>
    </nc>
    <odxf>
      <numFmt numFmtId="0" formatCode="General"/>
    </odxf>
    <ndxf>
      <numFmt numFmtId="2" formatCode="0.00"/>
    </ndxf>
  </rcc>
  <rcc rId="9942" sId="1" odxf="1" dxf="1">
    <nc r="H200">
      <f>'январь 2014г. по 6-10'!H200+'январь 2014г. по 0,4'!H200</f>
    </nc>
    <odxf>
      <numFmt numFmtId="0" formatCode="General"/>
    </odxf>
    <ndxf>
      <numFmt numFmtId="2" formatCode="0.00"/>
    </ndxf>
  </rcc>
  <rcc rId="9943" sId="1" odxf="1" dxf="1">
    <nc r="I200">
      <f>'январь 2014г. по 6-10'!I200+'январь 2014г. по 0,4'!I200</f>
    </nc>
    <odxf>
      <numFmt numFmtId="0" formatCode="General"/>
    </odxf>
    <ndxf>
      <numFmt numFmtId="2" formatCode="0.00"/>
    </ndxf>
  </rcc>
  <rcc rId="9944" sId="1">
    <nc r="J200">
      <f>'январь 2014г. по 6-10'!J200+'январь 2014г. по 0,4'!J200</f>
    </nc>
  </rcc>
  <rcc rId="9945" sId="1">
    <nc r="K200">
      <f>'январь 2014г. по 6-10'!K200+'январь 2014г. по 0,4'!K200</f>
    </nc>
  </rcc>
  <rcc rId="9946" sId="1" odxf="1" dxf="1">
    <nc r="L200">
      <f>'январь 2014г. по 6-10'!L200+'январь 2014г. по 0,4'!L200</f>
    </nc>
    <odxf>
      <numFmt numFmtId="0" formatCode="General"/>
    </odxf>
    <ndxf>
      <numFmt numFmtId="2" formatCode="0.00"/>
    </ndxf>
  </rcc>
  <rcc rId="9947" sId="1" odxf="1" dxf="1">
    <nc r="M200">
      <f>'январь 2014г. по 6-10'!M200+'январь 2014г. по 0,4'!M200</f>
    </nc>
    <odxf>
      <numFmt numFmtId="0" formatCode="General"/>
    </odxf>
    <ndxf>
      <numFmt numFmtId="2" formatCode="0.00"/>
    </ndxf>
  </rcc>
  <rcc rId="9948" sId="1" odxf="1" dxf="1">
    <nc r="N200">
      <f>'январь 2014г. по 6-10'!N200+'январь 2014г. по 0,4'!N200</f>
    </nc>
    <odxf>
      <numFmt numFmtId="0" formatCode="General"/>
    </odxf>
    <ndxf>
      <numFmt numFmtId="2" formatCode="0.00"/>
    </ndxf>
  </rcc>
  <rcc rId="9949" sId="1" odxf="1" dxf="1">
    <nc r="O200">
      <f>'январь 2014г. по 6-10'!O200+'январь 2014г. по 0,4'!O200</f>
    </nc>
    <odxf>
      <numFmt numFmtId="0" formatCode="General"/>
    </odxf>
    <ndxf>
      <numFmt numFmtId="2" formatCode="0.00"/>
    </ndxf>
  </rcc>
  <rcc rId="9950" sId="1" odxf="1" dxf="1">
    <nc r="P200">
      <f>'январь 2014г. по 6-10'!P200+'январь 2014г. по 0,4'!P200</f>
    </nc>
    <odxf>
      <numFmt numFmtId="0" formatCode="General"/>
    </odxf>
    <ndxf>
      <numFmt numFmtId="2" formatCode="0.00"/>
    </ndxf>
  </rcc>
  <rcc rId="9951" sId="1" odxf="1" dxf="1">
    <nc r="Q200">
      <f>'январь 2014г. по 6-10'!Q200+'январь 2014г. по 0,4'!Q200</f>
    </nc>
    <odxf>
      <numFmt numFmtId="0" formatCode="General"/>
    </odxf>
    <ndxf>
      <numFmt numFmtId="2" formatCode="0.00"/>
    </ndxf>
  </rcc>
  <rcc rId="9952" sId="1" odxf="1" dxf="1">
    <nc r="H201">
      <f>'январь 2014г. по 6-10'!H201+'январь 2014г. по 0,4'!H201</f>
    </nc>
    <odxf>
      <numFmt numFmtId="0" formatCode="General"/>
    </odxf>
    <ndxf>
      <numFmt numFmtId="2" formatCode="0.00"/>
    </ndxf>
  </rcc>
  <rcc rId="9953" sId="1" odxf="1" dxf="1">
    <nc r="I201">
      <f>'январь 2014г. по 6-10'!I201+'январь 2014г. по 0,4'!I201</f>
    </nc>
    <odxf>
      <numFmt numFmtId="0" formatCode="General"/>
    </odxf>
    <ndxf>
      <numFmt numFmtId="2" formatCode="0.00"/>
    </ndxf>
  </rcc>
  <rcc rId="9954" sId="1">
    <nc r="J201">
      <f>'январь 2014г. по 6-10'!J201+'январь 2014г. по 0,4'!J201</f>
    </nc>
  </rcc>
  <rcc rId="9955" sId="1">
    <nc r="K201">
      <f>'январь 2014г. по 6-10'!K201+'январь 2014г. по 0,4'!K201</f>
    </nc>
  </rcc>
  <rcc rId="9956" sId="1" odxf="1" dxf="1">
    <nc r="L201">
      <f>'январь 2014г. по 6-10'!L201+'январь 2014г. по 0,4'!L201</f>
    </nc>
    <odxf>
      <numFmt numFmtId="0" formatCode="General"/>
    </odxf>
    <ndxf>
      <numFmt numFmtId="2" formatCode="0.00"/>
    </ndxf>
  </rcc>
  <rcc rId="9957" sId="1" odxf="1" dxf="1">
    <nc r="M201">
      <f>'январь 2014г. по 6-10'!M201+'январь 2014г. по 0,4'!M201</f>
    </nc>
    <odxf>
      <numFmt numFmtId="0" formatCode="General"/>
    </odxf>
    <ndxf>
      <numFmt numFmtId="2" formatCode="0.00"/>
    </ndxf>
  </rcc>
  <rcc rId="9958" sId="1" odxf="1" dxf="1">
    <nc r="N201">
      <f>'январь 2014г. по 6-10'!N201+'январь 2014г. по 0,4'!N201</f>
    </nc>
    <odxf>
      <numFmt numFmtId="0" formatCode="General"/>
    </odxf>
    <ndxf>
      <numFmt numFmtId="2" formatCode="0.00"/>
    </ndxf>
  </rcc>
  <rcc rId="9959" sId="1" odxf="1" dxf="1">
    <nc r="O201">
      <f>'январь 2014г. по 6-10'!O201+'январь 2014г. по 0,4'!O201</f>
    </nc>
    <odxf>
      <numFmt numFmtId="0" formatCode="General"/>
    </odxf>
    <ndxf>
      <numFmt numFmtId="2" formatCode="0.00"/>
    </ndxf>
  </rcc>
  <rcc rId="9960" sId="1" odxf="1" dxf="1">
    <nc r="P201">
      <f>'январь 2014г. по 6-10'!P201+'январь 2014г. по 0,4'!P201</f>
    </nc>
    <odxf>
      <numFmt numFmtId="0" formatCode="General"/>
    </odxf>
    <ndxf>
      <numFmt numFmtId="2" formatCode="0.00"/>
    </ndxf>
  </rcc>
  <rcc rId="9961" sId="1" odxf="1" dxf="1">
    <nc r="Q201">
      <f>'январь 2014г. по 6-10'!Q201+'январь 2014г. по 0,4'!Q201</f>
    </nc>
    <odxf>
      <numFmt numFmtId="0" formatCode="General"/>
    </odxf>
    <ndxf>
      <numFmt numFmtId="2" formatCode="0.00"/>
    </ndxf>
  </rcc>
  <rcc rId="9962" sId="1" odxf="1" dxf="1">
    <nc r="H202">
      <f>'январь 2014г. по 6-10'!H202+'январь 2014г. по 0,4'!H202</f>
    </nc>
    <odxf>
      <numFmt numFmtId="0" formatCode="General"/>
    </odxf>
    <ndxf>
      <numFmt numFmtId="2" formatCode="0.00"/>
    </ndxf>
  </rcc>
  <rcc rId="9963" sId="1" odxf="1" dxf="1">
    <nc r="I202">
      <f>'январь 2014г. по 6-10'!I202+'январь 2014г. по 0,4'!I202</f>
    </nc>
    <odxf>
      <numFmt numFmtId="0" formatCode="General"/>
    </odxf>
    <ndxf>
      <numFmt numFmtId="2" formatCode="0.00"/>
    </ndxf>
  </rcc>
  <rcc rId="9964" sId="1">
    <nc r="J202">
      <f>'январь 2014г. по 6-10'!J202+'январь 2014г. по 0,4'!J202</f>
    </nc>
  </rcc>
  <rcc rId="9965" sId="1">
    <nc r="K202">
      <f>'январь 2014г. по 6-10'!K202+'январь 2014г. по 0,4'!K202</f>
    </nc>
  </rcc>
  <rcc rId="9966" sId="1" odxf="1" dxf="1">
    <nc r="L202">
      <f>'январь 2014г. по 6-10'!L202+'январь 2014г. по 0,4'!L202</f>
    </nc>
    <odxf>
      <numFmt numFmtId="0" formatCode="General"/>
    </odxf>
    <ndxf>
      <numFmt numFmtId="2" formatCode="0.00"/>
    </ndxf>
  </rcc>
  <rcc rId="9967" sId="1" odxf="1" dxf="1">
    <nc r="M202">
      <f>'январь 2014г. по 6-10'!M202+'январь 2014г. по 0,4'!M202</f>
    </nc>
    <odxf>
      <numFmt numFmtId="0" formatCode="General"/>
    </odxf>
    <ndxf>
      <numFmt numFmtId="2" formatCode="0.00"/>
    </ndxf>
  </rcc>
  <rcc rId="9968" sId="1" odxf="1" dxf="1">
    <nc r="N202">
      <f>'январь 2014г. по 6-10'!N202+'январь 2014г. по 0,4'!N202</f>
    </nc>
    <odxf>
      <numFmt numFmtId="0" formatCode="General"/>
    </odxf>
    <ndxf>
      <numFmt numFmtId="2" formatCode="0.00"/>
    </ndxf>
  </rcc>
  <rcc rId="9969" sId="1" odxf="1" dxf="1">
    <nc r="O202">
      <f>'январь 2014г. по 6-10'!O202+'январь 2014г. по 0,4'!O202</f>
    </nc>
    <odxf>
      <numFmt numFmtId="0" formatCode="General"/>
    </odxf>
    <ndxf>
      <numFmt numFmtId="2" formatCode="0.00"/>
    </ndxf>
  </rcc>
  <rcc rId="9970" sId="1" odxf="1" dxf="1">
    <nc r="P202">
      <f>'январь 2014г. по 6-10'!P202+'январь 2014г. по 0,4'!P202</f>
    </nc>
    <odxf>
      <numFmt numFmtId="0" formatCode="General"/>
    </odxf>
    <ndxf>
      <numFmt numFmtId="2" formatCode="0.00"/>
    </ndxf>
  </rcc>
  <rcc rId="9971" sId="1" odxf="1" dxf="1">
    <nc r="Q202">
      <f>'январь 2014г. по 6-10'!Q202+'январь 2014г. по 0,4'!Q202</f>
    </nc>
    <odxf>
      <numFmt numFmtId="0" formatCode="General"/>
    </odxf>
    <ndxf>
      <numFmt numFmtId="2" formatCode="0.00"/>
    </ndxf>
  </rcc>
  <rcc rId="9972" sId="1" odxf="1" dxf="1">
    <nc r="H203">
      <f>'январь 2014г. по 6-10'!H203+'январь 2014г. по 0,4'!H203</f>
    </nc>
    <odxf>
      <numFmt numFmtId="0" formatCode="General"/>
    </odxf>
    <ndxf>
      <numFmt numFmtId="2" formatCode="0.00"/>
    </ndxf>
  </rcc>
  <rcc rId="9973" sId="1" odxf="1" dxf="1">
    <nc r="I203">
      <f>'январь 2014г. по 6-10'!I203+'январь 2014г. по 0,4'!I203</f>
    </nc>
    <odxf>
      <numFmt numFmtId="0" formatCode="General"/>
    </odxf>
    <ndxf>
      <numFmt numFmtId="2" formatCode="0.00"/>
    </ndxf>
  </rcc>
  <rcc rId="9974" sId="1">
    <nc r="J203">
      <f>'январь 2014г. по 6-10'!J203+'январь 2014г. по 0,4'!J203</f>
    </nc>
  </rcc>
  <rcc rId="9975" sId="1">
    <nc r="K203">
      <f>'январь 2014г. по 6-10'!K203+'январь 2014г. по 0,4'!K203</f>
    </nc>
  </rcc>
  <rcc rId="9976" sId="1" odxf="1" dxf="1">
    <nc r="L203">
      <f>'январь 2014г. по 6-10'!L203+'январь 2014г. по 0,4'!L203</f>
    </nc>
    <odxf>
      <numFmt numFmtId="0" formatCode="General"/>
    </odxf>
    <ndxf>
      <numFmt numFmtId="2" formatCode="0.00"/>
    </ndxf>
  </rcc>
  <rcc rId="9977" sId="1" odxf="1" dxf="1">
    <nc r="M203">
      <f>'январь 2014г. по 6-10'!M203+'январь 2014г. по 0,4'!M203</f>
    </nc>
    <odxf>
      <numFmt numFmtId="0" formatCode="General"/>
    </odxf>
    <ndxf>
      <numFmt numFmtId="2" formatCode="0.00"/>
    </ndxf>
  </rcc>
  <rcc rId="9978" sId="1" odxf="1" dxf="1">
    <nc r="N203">
      <f>'январь 2014г. по 6-10'!N203+'январь 2014г. по 0,4'!N203</f>
    </nc>
    <odxf>
      <numFmt numFmtId="0" formatCode="General"/>
    </odxf>
    <ndxf>
      <numFmt numFmtId="2" formatCode="0.00"/>
    </ndxf>
  </rcc>
  <rcc rId="9979" sId="1" odxf="1" dxf="1">
    <nc r="O203">
      <f>'январь 2014г. по 6-10'!O203+'январь 2014г. по 0,4'!O203</f>
    </nc>
    <odxf>
      <numFmt numFmtId="0" formatCode="General"/>
    </odxf>
    <ndxf>
      <numFmt numFmtId="2" formatCode="0.00"/>
    </ndxf>
  </rcc>
  <rcc rId="9980" sId="1" odxf="1" dxf="1">
    <nc r="P203">
      <f>'январь 2014г. по 6-10'!P203+'январь 2014г. по 0,4'!P203</f>
    </nc>
    <odxf>
      <numFmt numFmtId="0" formatCode="General"/>
    </odxf>
    <ndxf>
      <numFmt numFmtId="2" formatCode="0.00"/>
    </ndxf>
  </rcc>
  <rcc rId="9981" sId="1" odxf="1" dxf="1">
    <nc r="Q203">
      <f>'январь 2014г. по 6-10'!Q203+'январь 2014г. по 0,4'!Q203</f>
    </nc>
    <odxf>
      <numFmt numFmtId="0" formatCode="General"/>
    </odxf>
    <ndxf>
      <numFmt numFmtId="2" formatCode="0.00"/>
    </ndxf>
  </rcc>
  <rcc rId="9982" sId="1">
    <oc r="H204">
      <f>SUM(H198:H203)</f>
    </oc>
    <nc r="H204">
      <f>SUM(H198:H203)</f>
    </nc>
  </rcc>
  <rcc rId="9983" sId="1">
    <oc r="I204">
      <f>SUM(I198:I203)</f>
    </oc>
    <nc r="I204">
      <f>SUM(I198:I203)</f>
    </nc>
  </rcc>
  <rcc rId="9984" sId="1">
    <oc r="J204">
      <f>SUM(J198:J203)</f>
    </oc>
    <nc r="J204">
      <f>SUM(J198:J203)</f>
    </nc>
  </rcc>
  <rcc rId="9985" sId="1">
    <oc r="K204">
      <f>SUM(K198:K203)</f>
    </oc>
    <nc r="K204">
      <f>SUM(K198:K203)</f>
    </nc>
  </rcc>
  <rcc rId="9986" sId="1" odxf="1" dxf="1">
    <nc r="L204">
      <f>SUM(L198:L203)</f>
    </nc>
    <odxf>
      <numFmt numFmtId="0" formatCode="General"/>
    </odxf>
    <ndxf>
      <numFmt numFmtId="2" formatCode="0.00"/>
    </ndxf>
  </rcc>
  <rcc rId="9987" sId="1" odxf="1" dxf="1">
    <nc r="M204">
      <f>SUM(M198:M203)</f>
    </nc>
    <odxf>
      <numFmt numFmtId="0" formatCode="General"/>
    </odxf>
    <ndxf>
      <numFmt numFmtId="2" formatCode="0.00"/>
    </ndxf>
  </rcc>
  <rcc rId="9988" sId="1" odxf="1" dxf="1">
    <nc r="N204">
      <f>SUM(N198:N203)</f>
    </nc>
    <odxf>
      <numFmt numFmtId="0" formatCode="General"/>
    </odxf>
    <ndxf>
      <numFmt numFmtId="2" formatCode="0.00"/>
    </ndxf>
  </rcc>
  <rcc rId="9989" sId="1" odxf="1" dxf="1">
    <nc r="O204">
      <f>SUM(O198:O203)</f>
    </nc>
    <odxf>
      <numFmt numFmtId="0" formatCode="General"/>
    </odxf>
    <ndxf>
      <numFmt numFmtId="2" formatCode="0.00"/>
    </ndxf>
  </rcc>
  <rcc rId="9990" sId="1" odxf="1" dxf="1">
    <nc r="P204">
      <f>SUM(P198:P203)</f>
    </nc>
    <odxf>
      <numFmt numFmtId="0" formatCode="General"/>
    </odxf>
    <ndxf>
      <numFmt numFmtId="2" formatCode="0.00"/>
    </ndxf>
  </rcc>
  <rcc rId="9991" sId="1" odxf="1" dxf="1">
    <nc r="Q204">
      <f>SUM(Q198:Q203)</f>
    </nc>
    <odxf>
      <numFmt numFmtId="0" formatCode="General"/>
    </odxf>
    <ndxf>
      <numFmt numFmtId="2" formatCode="0.00"/>
    </ndxf>
  </rcc>
  <rcc rId="9992" sId="1" odxf="1" dxf="1">
    <nc r="H206">
      <f>'январь 2014г. по 6-10'!H206+'январь 2014г. по 0,4'!H206</f>
    </nc>
    <odxf>
      <numFmt numFmtId="0" formatCode="General"/>
    </odxf>
    <ndxf>
      <numFmt numFmtId="2" formatCode="0.00"/>
    </ndxf>
  </rcc>
  <rcc rId="9993" sId="1" odxf="1" dxf="1">
    <nc r="I206">
      <f>'январь 2014г. по 6-10'!I206+'январь 2014г. по 0,4'!I206</f>
    </nc>
    <odxf>
      <numFmt numFmtId="0" formatCode="General"/>
    </odxf>
    <ndxf>
      <numFmt numFmtId="2" formatCode="0.00"/>
    </ndxf>
  </rcc>
  <rcc rId="9994" sId="1">
    <nc r="J206">
      <f>'январь 2014г. по 6-10'!J206+'январь 2014г. по 0,4'!J206</f>
    </nc>
  </rcc>
  <rcc rId="9995" sId="1">
    <nc r="K206">
      <f>'январь 2014г. по 6-10'!K206+'январь 2014г. по 0,4'!K206</f>
    </nc>
  </rcc>
  <rcc rId="9996" sId="1" odxf="1" dxf="1">
    <nc r="L206">
      <f>'январь 2014г. по 6-10'!L206+'январь 2014г. по 0,4'!L206</f>
    </nc>
    <odxf>
      <numFmt numFmtId="0" formatCode="General"/>
    </odxf>
    <ndxf>
      <numFmt numFmtId="2" formatCode="0.00"/>
    </ndxf>
  </rcc>
  <rcc rId="9997" sId="1" odxf="1" dxf="1">
    <nc r="M206">
      <f>'январь 2014г. по 6-10'!M206+'январь 2014г. по 0,4'!M206</f>
    </nc>
    <odxf>
      <numFmt numFmtId="0" formatCode="General"/>
    </odxf>
    <ndxf>
      <numFmt numFmtId="2" formatCode="0.00"/>
    </ndxf>
  </rcc>
  <rcc rId="9998" sId="1" odxf="1" dxf="1">
    <nc r="N206">
      <f>'январь 2014г. по 6-10'!N206+'январь 2014г. по 0,4'!N206</f>
    </nc>
    <odxf>
      <numFmt numFmtId="0" formatCode="General"/>
    </odxf>
    <ndxf>
      <numFmt numFmtId="2" formatCode="0.00"/>
    </ndxf>
  </rcc>
  <rcc rId="9999" sId="1" odxf="1" dxf="1">
    <nc r="O206">
      <f>'январь 2014г. по 6-10'!O206+'январь 2014г. по 0,4'!O206</f>
    </nc>
    <odxf>
      <numFmt numFmtId="0" formatCode="General"/>
    </odxf>
    <ndxf>
      <numFmt numFmtId="2" formatCode="0.00"/>
    </ndxf>
  </rcc>
  <rcc rId="10000" sId="1" odxf="1" dxf="1">
    <nc r="P206">
      <f>'январь 2014г. по 6-10'!P206+'январь 2014г. по 0,4'!P206</f>
    </nc>
    <odxf>
      <numFmt numFmtId="0" formatCode="General"/>
    </odxf>
    <ndxf>
      <numFmt numFmtId="2" formatCode="0.00"/>
    </ndxf>
  </rcc>
  <rcc rId="10001" sId="1" odxf="1" dxf="1">
    <nc r="Q206">
      <f>'январь 2014г. по 6-10'!Q206+'январь 2014г. по 0,4'!Q206</f>
    </nc>
    <odxf>
      <numFmt numFmtId="0" formatCode="General"/>
    </odxf>
    <ndxf>
      <numFmt numFmtId="2" formatCode="0.00"/>
    </ndxf>
  </rcc>
  <rcc rId="10002" sId="1" odxf="1" dxf="1">
    <nc r="H207">
      <f>'январь 2014г. по 6-10'!H207+'январь 2014г. по 0,4'!H207</f>
    </nc>
    <odxf>
      <numFmt numFmtId="0" formatCode="General"/>
    </odxf>
    <ndxf>
      <numFmt numFmtId="2" formatCode="0.00"/>
    </ndxf>
  </rcc>
  <rcc rId="10003" sId="1" odxf="1" dxf="1">
    <nc r="I207">
      <f>'январь 2014г. по 6-10'!I207+'январь 2014г. по 0,4'!I207</f>
    </nc>
    <odxf>
      <numFmt numFmtId="0" formatCode="General"/>
    </odxf>
    <ndxf>
      <numFmt numFmtId="2" formatCode="0.00"/>
    </ndxf>
  </rcc>
  <rcc rId="10004" sId="1">
    <nc r="J207">
      <f>'январь 2014г. по 6-10'!J207+'январь 2014г. по 0,4'!J207</f>
    </nc>
  </rcc>
  <rcc rId="10005" sId="1">
    <nc r="K207">
      <f>'январь 2014г. по 6-10'!K207+'январь 2014г. по 0,4'!K207</f>
    </nc>
  </rcc>
  <rcc rId="10006" sId="1" odxf="1" dxf="1">
    <nc r="L207">
      <f>'январь 2014г. по 6-10'!L207+'январь 2014г. по 0,4'!L207</f>
    </nc>
    <odxf>
      <numFmt numFmtId="0" formatCode="General"/>
    </odxf>
    <ndxf>
      <numFmt numFmtId="2" formatCode="0.00"/>
    </ndxf>
  </rcc>
  <rcc rId="10007" sId="1" odxf="1" dxf="1">
    <nc r="M207">
      <f>'январь 2014г. по 6-10'!M207+'январь 2014г. по 0,4'!M207</f>
    </nc>
    <odxf>
      <numFmt numFmtId="0" formatCode="General"/>
    </odxf>
    <ndxf>
      <numFmt numFmtId="2" formatCode="0.00"/>
    </ndxf>
  </rcc>
  <rcc rId="10008" sId="1" odxf="1" dxf="1">
    <nc r="N207">
      <f>'январь 2014г. по 6-10'!N207+'январь 2014г. по 0,4'!N207</f>
    </nc>
    <odxf>
      <numFmt numFmtId="0" formatCode="General"/>
    </odxf>
    <ndxf>
      <numFmt numFmtId="2" formatCode="0.00"/>
    </ndxf>
  </rcc>
  <rcc rId="10009" sId="1" odxf="1" dxf="1">
    <nc r="O207">
      <f>'январь 2014г. по 6-10'!O207+'январь 2014г. по 0,4'!O207</f>
    </nc>
    <odxf>
      <numFmt numFmtId="0" formatCode="General"/>
    </odxf>
    <ndxf>
      <numFmt numFmtId="2" formatCode="0.00"/>
    </ndxf>
  </rcc>
  <rcc rId="10010" sId="1" odxf="1" dxf="1">
    <nc r="P207">
      <f>'январь 2014г. по 6-10'!P207+'январь 2014г. по 0,4'!P207</f>
    </nc>
    <odxf>
      <numFmt numFmtId="0" formatCode="General"/>
    </odxf>
    <ndxf>
      <numFmt numFmtId="2" formatCode="0.00"/>
    </ndxf>
  </rcc>
  <rcc rId="10011" sId="1" odxf="1" dxf="1">
    <nc r="Q207">
      <f>'январь 2014г. по 6-10'!Q207+'январь 2014г. по 0,4'!Q207</f>
    </nc>
    <odxf>
      <numFmt numFmtId="0" formatCode="General"/>
    </odxf>
    <ndxf>
      <numFmt numFmtId="2" formatCode="0.00"/>
    </ndxf>
  </rcc>
  <rcc rId="10012" sId="1" odxf="1" dxf="1">
    <nc r="H208">
      <f>'январь 2014г. по 6-10'!H208+'январь 2014г. по 0,4'!H208</f>
    </nc>
    <odxf>
      <numFmt numFmtId="0" formatCode="General"/>
    </odxf>
    <ndxf>
      <numFmt numFmtId="2" formatCode="0.00"/>
    </ndxf>
  </rcc>
  <rcc rId="10013" sId="1" odxf="1" dxf="1">
    <nc r="I208">
      <f>'январь 2014г. по 6-10'!I208+'январь 2014г. по 0,4'!I208</f>
    </nc>
    <odxf>
      <numFmt numFmtId="0" formatCode="General"/>
    </odxf>
    <ndxf>
      <numFmt numFmtId="2" formatCode="0.00"/>
    </ndxf>
  </rcc>
  <rcc rId="10014" sId="1">
    <nc r="J208">
      <f>'январь 2014г. по 6-10'!J208+'январь 2014г. по 0,4'!J208</f>
    </nc>
  </rcc>
  <rcc rId="10015" sId="1">
    <nc r="K208">
      <f>'январь 2014г. по 6-10'!K208+'январь 2014г. по 0,4'!K208</f>
    </nc>
  </rcc>
  <rcc rId="10016" sId="1" odxf="1" dxf="1">
    <nc r="L208">
      <f>'январь 2014г. по 6-10'!L208+'январь 2014г. по 0,4'!L208</f>
    </nc>
    <odxf>
      <numFmt numFmtId="0" formatCode="General"/>
    </odxf>
    <ndxf>
      <numFmt numFmtId="2" formatCode="0.00"/>
    </ndxf>
  </rcc>
  <rcc rId="10017" sId="1" odxf="1" dxf="1">
    <nc r="M208">
      <f>'январь 2014г. по 6-10'!M208+'январь 2014г. по 0,4'!M208</f>
    </nc>
    <odxf>
      <numFmt numFmtId="0" formatCode="General"/>
    </odxf>
    <ndxf>
      <numFmt numFmtId="2" formatCode="0.00"/>
    </ndxf>
  </rcc>
  <rcc rId="10018" sId="1" odxf="1" dxf="1">
    <nc r="N208">
      <f>'январь 2014г. по 6-10'!N208+'январь 2014г. по 0,4'!N208</f>
    </nc>
    <odxf>
      <numFmt numFmtId="0" formatCode="General"/>
    </odxf>
    <ndxf>
      <numFmt numFmtId="2" formatCode="0.00"/>
    </ndxf>
  </rcc>
  <rcc rId="10019" sId="1" odxf="1" dxf="1">
    <nc r="O208">
      <f>'январь 2014г. по 6-10'!O208+'январь 2014г. по 0,4'!O208</f>
    </nc>
    <odxf>
      <numFmt numFmtId="0" formatCode="General"/>
    </odxf>
    <ndxf>
      <numFmt numFmtId="2" formatCode="0.00"/>
    </ndxf>
  </rcc>
  <rcc rId="10020" sId="1" odxf="1" dxf="1">
    <nc r="P208">
      <f>'январь 2014г. по 6-10'!P208+'январь 2014г. по 0,4'!P208</f>
    </nc>
    <odxf>
      <numFmt numFmtId="0" formatCode="General"/>
    </odxf>
    <ndxf>
      <numFmt numFmtId="2" formatCode="0.00"/>
    </ndxf>
  </rcc>
  <rcc rId="10021" sId="1" odxf="1" dxf="1">
    <nc r="Q208">
      <f>'январь 2014г. по 6-10'!Q208+'январь 2014г. по 0,4'!Q208</f>
    </nc>
    <odxf>
      <numFmt numFmtId="0" formatCode="General"/>
    </odxf>
    <ndxf>
      <numFmt numFmtId="2" formatCode="0.00"/>
    </ndxf>
  </rcc>
  <rcc rId="10022" sId="1" odxf="1" dxf="1">
    <nc r="H209">
      <f>'январь 2014г. по 6-10'!H209+'январь 2014г. по 0,4'!H209</f>
    </nc>
    <odxf>
      <numFmt numFmtId="0" formatCode="General"/>
    </odxf>
    <ndxf>
      <numFmt numFmtId="2" formatCode="0.00"/>
    </ndxf>
  </rcc>
  <rcc rId="10023" sId="1" odxf="1" dxf="1">
    <nc r="I209">
      <f>'январь 2014г. по 6-10'!I209+'январь 2014г. по 0,4'!I209</f>
    </nc>
    <odxf>
      <numFmt numFmtId="0" formatCode="General"/>
    </odxf>
    <ndxf>
      <numFmt numFmtId="2" formatCode="0.00"/>
    </ndxf>
  </rcc>
  <rcc rId="10024" sId="1">
    <nc r="J209">
      <f>'январь 2014г. по 6-10'!J209+'январь 2014г. по 0,4'!J209</f>
    </nc>
  </rcc>
  <rcc rId="10025" sId="1">
    <nc r="K209">
      <f>'январь 2014г. по 6-10'!K209+'январь 2014г. по 0,4'!K209</f>
    </nc>
  </rcc>
  <rcc rId="10026" sId="1" odxf="1" dxf="1">
    <nc r="L209">
      <f>'январь 2014г. по 6-10'!L209+'январь 2014г. по 0,4'!L209</f>
    </nc>
    <odxf>
      <numFmt numFmtId="0" formatCode="General"/>
    </odxf>
    <ndxf>
      <numFmt numFmtId="2" formatCode="0.00"/>
    </ndxf>
  </rcc>
  <rcc rId="10027" sId="1" odxf="1" dxf="1">
    <nc r="M209">
      <f>'январь 2014г. по 6-10'!M209+'январь 2014г. по 0,4'!M209</f>
    </nc>
    <odxf>
      <numFmt numFmtId="0" formatCode="General"/>
    </odxf>
    <ndxf>
      <numFmt numFmtId="2" formatCode="0.00"/>
    </ndxf>
  </rcc>
  <rcc rId="10028" sId="1" odxf="1" dxf="1">
    <nc r="N209">
      <f>'январь 2014г. по 6-10'!N209+'январь 2014г. по 0,4'!N209</f>
    </nc>
    <odxf>
      <numFmt numFmtId="0" formatCode="General"/>
    </odxf>
    <ndxf>
      <numFmt numFmtId="2" formatCode="0.00"/>
    </ndxf>
  </rcc>
  <rcc rId="10029" sId="1" odxf="1" dxf="1">
    <nc r="O209">
      <f>'январь 2014г. по 6-10'!O209+'январь 2014г. по 0,4'!O209</f>
    </nc>
    <odxf>
      <numFmt numFmtId="0" formatCode="General"/>
    </odxf>
    <ndxf>
      <numFmt numFmtId="2" formatCode="0.00"/>
    </ndxf>
  </rcc>
  <rcc rId="10030" sId="1" odxf="1" dxf="1">
    <nc r="P209">
      <f>'январь 2014г. по 6-10'!P209+'январь 2014г. по 0,4'!P209</f>
    </nc>
    <odxf>
      <numFmt numFmtId="0" formatCode="General"/>
    </odxf>
    <ndxf>
      <numFmt numFmtId="2" formatCode="0.00"/>
    </ndxf>
  </rcc>
  <rcc rId="10031" sId="1" odxf="1" dxf="1">
    <nc r="Q209">
      <f>'январь 2014г. по 6-10'!Q209+'январь 2014г. по 0,4'!Q209</f>
    </nc>
    <odxf>
      <numFmt numFmtId="0" formatCode="General"/>
    </odxf>
    <ndxf>
      <numFmt numFmtId="2" formatCode="0.00"/>
    </ndxf>
  </rcc>
  <rcc rId="10032" sId="1" odxf="1" dxf="1">
    <nc r="H210">
      <f>'январь 2014г. по 6-10'!H210+'январь 2014г. по 0,4'!H210</f>
    </nc>
    <odxf>
      <numFmt numFmtId="0" formatCode="General"/>
    </odxf>
    <ndxf>
      <numFmt numFmtId="2" formatCode="0.00"/>
    </ndxf>
  </rcc>
  <rcc rId="10033" sId="1" odxf="1" dxf="1">
    <nc r="I210">
      <f>'январь 2014г. по 6-10'!I210+'январь 2014г. по 0,4'!I210</f>
    </nc>
    <odxf>
      <numFmt numFmtId="0" formatCode="General"/>
    </odxf>
    <ndxf>
      <numFmt numFmtId="2" formatCode="0.00"/>
    </ndxf>
  </rcc>
  <rcc rId="10034" sId="1">
    <nc r="J210">
      <f>'январь 2014г. по 6-10'!J210+'январь 2014г. по 0,4'!J210</f>
    </nc>
  </rcc>
  <rcc rId="10035" sId="1">
    <nc r="K210">
      <f>'январь 2014г. по 6-10'!K210+'январь 2014г. по 0,4'!K210</f>
    </nc>
  </rcc>
  <rcc rId="10036" sId="1" odxf="1" dxf="1">
    <nc r="L210">
      <f>'январь 2014г. по 6-10'!L210+'январь 2014г. по 0,4'!L210</f>
    </nc>
    <odxf>
      <numFmt numFmtId="0" formatCode="General"/>
    </odxf>
    <ndxf>
      <numFmt numFmtId="2" formatCode="0.00"/>
    </ndxf>
  </rcc>
  <rcc rId="10037" sId="1" odxf="1" dxf="1">
    <nc r="M210">
      <f>'январь 2014г. по 6-10'!M210+'январь 2014г. по 0,4'!M210</f>
    </nc>
    <odxf>
      <numFmt numFmtId="0" formatCode="General"/>
    </odxf>
    <ndxf>
      <numFmt numFmtId="2" formatCode="0.00"/>
    </ndxf>
  </rcc>
  <rcc rId="10038" sId="1" odxf="1" dxf="1">
    <nc r="N210">
      <f>'январь 2014г. по 6-10'!N210+'январь 2014г. по 0,4'!N210</f>
    </nc>
    <odxf>
      <numFmt numFmtId="0" formatCode="General"/>
    </odxf>
    <ndxf>
      <numFmt numFmtId="2" formatCode="0.00"/>
    </ndxf>
  </rcc>
  <rcc rId="10039" sId="1" odxf="1" dxf="1">
    <nc r="O210">
      <f>'январь 2014г. по 6-10'!O210+'январь 2014г. по 0,4'!O210</f>
    </nc>
    <odxf>
      <numFmt numFmtId="0" formatCode="General"/>
    </odxf>
    <ndxf>
      <numFmt numFmtId="2" formatCode="0.00"/>
    </ndxf>
  </rcc>
  <rcc rId="10040" sId="1" odxf="1" dxf="1">
    <nc r="P210">
      <f>'январь 2014г. по 6-10'!P210+'январь 2014г. по 0,4'!P210</f>
    </nc>
    <odxf>
      <numFmt numFmtId="0" formatCode="General"/>
    </odxf>
    <ndxf>
      <numFmt numFmtId="2" formatCode="0.00"/>
    </ndxf>
  </rcc>
  <rcc rId="10041" sId="1" odxf="1" dxf="1">
    <nc r="Q210">
      <f>'январь 2014г. по 6-10'!Q210+'январь 2014г. по 0,4'!Q210</f>
    </nc>
    <odxf>
      <numFmt numFmtId="0" formatCode="General"/>
    </odxf>
    <ndxf>
      <numFmt numFmtId="2" formatCode="0.00"/>
    </ndxf>
  </rcc>
  <rcc rId="10042" sId="1" odxf="1" dxf="1">
    <nc r="H211">
      <f>'январь 2014г. по 6-10'!H211+'январь 2014г. по 0,4'!H211</f>
    </nc>
    <odxf>
      <numFmt numFmtId="0" formatCode="General"/>
    </odxf>
    <ndxf>
      <numFmt numFmtId="2" formatCode="0.00"/>
    </ndxf>
  </rcc>
  <rcc rId="10043" sId="1" odxf="1" dxf="1">
    <nc r="I211">
      <f>'январь 2014г. по 6-10'!I211+'январь 2014г. по 0,4'!I211</f>
    </nc>
    <odxf>
      <numFmt numFmtId="0" formatCode="General"/>
    </odxf>
    <ndxf>
      <numFmt numFmtId="2" formatCode="0.00"/>
    </ndxf>
  </rcc>
  <rcc rId="10044" sId="1">
    <nc r="J211">
      <f>'январь 2014г. по 6-10'!J211+'январь 2014г. по 0,4'!J211</f>
    </nc>
  </rcc>
  <rcc rId="10045" sId="1">
    <nc r="K211">
      <f>'январь 2014г. по 6-10'!K211+'январь 2014г. по 0,4'!K211</f>
    </nc>
  </rcc>
  <rcc rId="10046" sId="1" odxf="1" dxf="1">
    <nc r="L211">
      <f>'январь 2014г. по 6-10'!L211+'январь 2014г. по 0,4'!L211</f>
    </nc>
    <odxf>
      <numFmt numFmtId="0" formatCode="General"/>
    </odxf>
    <ndxf>
      <numFmt numFmtId="2" formatCode="0.00"/>
    </ndxf>
  </rcc>
  <rcc rId="10047" sId="1" odxf="1" dxf="1">
    <nc r="M211">
      <f>'январь 2014г. по 6-10'!M211+'январь 2014г. по 0,4'!M211</f>
    </nc>
    <odxf>
      <numFmt numFmtId="0" formatCode="General"/>
    </odxf>
    <ndxf>
      <numFmt numFmtId="2" formatCode="0.00"/>
    </ndxf>
  </rcc>
  <rcc rId="10048" sId="1" odxf="1" dxf="1">
    <nc r="N211">
      <f>'январь 2014г. по 6-10'!N211+'январь 2014г. по 0,4'!N211</f>
    </nc>
    <odxf>
      <numFmt numFmtId="0" formatCode="General"/>
    </odxf>
    <ndxf>
      <numFmt numFmtId="2" formatCode="0.00"/>
    </ndxf>
  </rcc>
  <rcc rId="10049" sId="1" odxf="1" dxf="1">
    <nc r="O211">
      <f>'январь 2014г. по 6-10'!O211+'январь 2014г. по 0,4'!O211</f>
    </nc>
    <odxf>
      <numFmt numFmtId="0" formatCode="General"/>
    </odxf>
    <ndxf>
      <numFmt numFmtId="2" formatCode="0.00"/>
    </ndxf>
  </rcc>
  <rcc rId="10050" sId="1" odxf="1" dxf="1">
    <nc r="P211">
      <f>'январь 2014г. по 6-10'!P211+'январь 2014г. по 0,4'!P211</f>
    </nc>
    <odxf>
      <numFmt numFmtId="0" formatCode="General"/>
    </odxf>
    <ndxf>
      <numFmt numFmtId="2" formatCode="0.00"/>
    </ndxf>
  </rcc>
  <rcc rId="10051" sId="1" odxf="1" dxf="1">
    <nc r="Q211">
      <f>'январь 2014г. по 6-10'!Q211+'январь 2014г. по 0,4'!Q211</f>
    </nc>
    <odxf>
      <numFmt numFmtId="0" formatCode="General"/>
    </odxf>
    <ndxf>
      <numFmt numFmtId="2" formatCode="0.00"/>
    </ndxf>
  </rcc>
  <rcc rId="10052" sId="1" odxf="1" dxf="1">
    <nc r="H212">
      <f>'январь 2014г. по 6-10'!H212+'январь 2014г. по 0,4'!H212</f>
    </nc>
    <odxf>
      <numFmt numFmtId="0" formatCode="General"/>
    </odxf>
    <ndxf>
      <numFmt numFmtId="2" formatCode="0.00"/>
    </ndxf>
  </rcc>
  <rcc rId="10053" sId="1" odxf="1" dxf="1">
    <nc r="I212">
      <f>'январь 2014г. по 6-10'!I212+'январь 2014г. по 0,4'!I212</f>
    </nc>
    <odxf>
      <numFmt numFmtId="0" formatCode="General"/>
    </odxf>
    <ndxf>
      <numFmt numFmtId="2" formatCode="0.00"/>
    </ndxf>
  </rcc>
  <rcc rId="10054" sId="1">
    <nc r="J212">
      <f>'январь 2014г. по 6-10'!J212+'январь 2014г. по 0,4'!J212</f>
    </nc>
  </rcc>
  <rcc rId="10055" sId="1">
    <nc r="K212">
      <f>'январь 2014г. по 6-10'!K212+'январь 2014г. по 0,4'!K212</f>
    </nc>
  </rcc>
  <rcc rId="10056" sId="1" odxf="1" dxf="1">
    <nc r="L212">
      <f>'январь 2014г. по 6-10'!L212+'январь 2014г. по 0,4'!L212</f>
    </nc>
    <odxf>
      <numFmt numFmtId="0" formatCode="General"/>
    </odxf>
    <ndxf>
      <numFmt numFmtId="2" formatCode="0.00"/>
    </ndxf>
  </rcc>
  <rcc rId="10057" sId="1" odxf="1" dxf="1">
    <nc r="M212">
      <f>'январь 2014г. по 6-10'!M212+'январь 2014г. по 0,4'!M212</f>
    </nc>
    <odxf>
      <numFmt numFmtId="0" formatCode="General"/>
    </odxf>
    <ndxf>
      <numFmt numFmtId="2" formatCode="0.00"/>
    </ndxf>
  </rcc>
  <rcc rId="10058" sId="1" odxf="1" dxf="1">
    <nc r="N212">
      <f>'январь 2014г. по 6-10'!N212+'январь 2014г. по 0,4'!N212</f>
    </nc>
    <odxf>
      <numFmt numFmtId="0" formatCode="General"/>
    </odxf>
    <ndxf>
      <numFmt numFmtId="2" formatCode="0.00"/>
    </ndxf>
  </rcc>
  <rcc rId="10059" sId="1" odxf="1" dxf="1">
    <nc r="O212">
      <f>'январь 2014г. по 6-10'!O212+'январь 2014г. по 0,4'!O212</f>
    </nc>
    <odxf>
      <numFmt numFmtId="0" formatCode="General"/>
    </odxf>
    <ndxf>
      <numFmt numFmtId="2" formatCode="0.00"/>
    </ndxf>
  </rcc>
  <rcc rId="10060" sId="1" odxf="1" dxf="1">
    <nc r="P212">
      <f>'январь 2014г. по 6-10'!P212+'январь 2014г. по 0,4'!P212</f>
    </nc>
    <odxf>
      <numFmt numFmtId="0" formatCode="General"/>
    </odxf>
    <ndxf>
      <numFmt numFmtId="2" formatCode="0.00"/>
    </ndxf>
  </rcc>
  <rcc rId="10061" sId="1" odxf="1" dxf="1">
    <nc r="Q212">
      <f>'январь 2014г. по 6-10'!Q212+'январь 2014г. по 0,4'!Q212</f>
    </nc>
    <odxf>
      <numFmt numFmtId="0" formatCode="General"/>
    </odxf>
    <ndxf>
      <numFmt numFmtId="2" formatCode="0.00"/>
    </ndxf>
  </rcc>
  <rcc rId="10062" sId="1" odxf="1" dxf="1">
    <nc r="H213">
      <f>'январь 2014г. по 6-10'!H213+'январь 2014г. по 0,4'!H213</f>
    </nc>
    <odxf>
      <numFmt numFmtId="0" formatCode="General"/>
    </odxf>
    <ndxf>
      <numFmt numFmtId="2" formatCode="0.00"/>
    </ndxf>
  </rcc>
  <rcc rId="10063" sId="1" odxf="1" dxf="1">
    <nc r="I213">
      <f>'январь 2014г. по 6-10'!I213+'январь 2014г. по 0,4'!I213</f>
    </nc>
    <odxf>
      <numFmt numFmtId="0" formatCode="General"/>
    </odxf>
    <ndxf>
      <numFmt numFmtId="2" formatCode="0.00"/>
    </ndxf>
  </rcc>
  <rcc rId="10064" sId="1">
    <nc r="J213">
      <f>'январь 2014г. по 6-10'!J213+'январь 2014г. по 0,4'!J213</f>
    </nc>
  </rcc>
  <rcc rId="10065" sId="1">
    <nc r="K213">
      <f>'январь 2014г. по 6-10'!K213+'январь 2014г. по 0,4'!K213</f>
    </nc>
  </rcc>
  <rcc rId="10066" sId="1" odxf="1" dxf="1">
    <nc r="L213">
      <f>'январь 2014г. по 6-10'!L213+'январь 2014г. по 0,4'!L213</f>
    </nc>
    <odxf>
      <numFmt numFmtId="0" formatCode="General"/>
    </odxf>
    <ndxf>
      <numFmt numFmtId="2" formatCode="0.00"/>
    </ndxf>
  </rcc>
  <rcc rId="10067" sId="1" odxf="1" dxf="1">
    <nc r="M213">
      <f>'январь 2014г. по 6-10'!M213+'январь 2014г. по 0,4'!M213</f>
    </nc>
    <odxf>
      <numFmt numFmtId="0" formatCode="General"/>
    </odxf>
    <ndxf>
      <numFmt numFmtId="2" formatCode="0.00"/>
    </ndxf>
  </rcc>
  <rcc rId="10068" sId="1" odxf="1" dxf="1">
    <nc r="N213">
      <f>'январь 2014г. по 6-10'!N213+'январь 2014г. по 0,4'!N213</f>
    </nc>
    <odxf>
      <numFmt numFmtId="0" formatCode="General"/>
    </odxf>
    <ndxf>
      <numFmt numFmtId="2" formatCode="0.00"/>
    </ndxf>
  </rcc>
  <rcc rId="10069" sId="1" odxf="1" dxf="1">
    <nc r="O213">
      <f>'январь 2014г. по 6-10'!O213+'январь 2014г. по 0,4'!O213</f>
    </nc>
    <odxf>
      <numFmt numFmtId="0" formatCode="General"/>
    </odxf>
    <ndxf>
      <numFmt numFmtId="2" formatCode="0.00"/>
    </ndxf>
  </rcc>
  <rcc rId="10070" sId="1" odxf="1" dxf="1">
    <nc r="P213">
      <f>'январь 2014г. по 6-10'!P213+'январь 2014г. по 0,4'!P213</f>
    </nc>
    <odxf>
      <numFmt numFmtId="0" formatCode="General"/>
    </odxf>
    <ndxf>
      <numFmt numFmtId="2" formatCode="0.00"/>
    </ndxf>
  </rcc>
  <rcc rId="10071" sId="1" odxf="1" dxf="1">
    <nc r="Q213">
      <f>'январь 2014г. по 6-10'!Q213+'январь 2014г. по 0,4'!Q213</f>
    </nc>
    <odxf>
      <numFmt numFmtId="0" formatCode="General"/>
    </odxf>
    <ndxf>
      <numFmt numFmtId="2" formatCode="0.00"/>
    </ndxf>
  </rcc>
  <rcc rId="10072" sId="1" odxf="1" dxf="1">
    <nc r="H214">
      <f>'январь 2014г. по 6-10'!H214+'январь 2014г. по 0,4'!H214</f>
    </nc>
    <odxf>
      <numFmt numFmtId="0" formatCode="General"/>
    </odxf>
    <ndxf>
      <numFmt numFmtId="2" formatCode="0.00"/>
    </ndxf>
  </rcc>
  <rcc rId="10073" sId="1" odxf="1" dxf="1">
    <nc r="I214">
      <f>'январь 2014г. по 6-10'!I214+'январь 2014г. по 0,4'!I214</f>
    </nc>
    <odxf>
      <numFmt numFmtId="0" formatCode="General"/>
    </odxf>
    <ndxf>
      <numFmt numFmtId="2" formatCode="0.00"/>
    </ndxf>
  </rcc>
  <rcc rId="10074" sId="1">
    <nc r="J214">
      <f>'январь 2014г. по 6-10'!J214+'январь 2014г. по 0,4'!J214</f>
    </nc>
  </rcc>
  <rcc rId="10075" sId="1">
    <nc r="K214">
      <f>'январь 2014г. по 6-10'!K214+'январь 2014г. по 0,4'!K214</f>
    </nc>
  </rcc>
  <rcc rId="10076" sId="1" odxf="1" dxf="1">
    <nc r="L214">
      <f>'январь 2014г. по 6-10'!L214+'январь 2014г. по 0,4'!L214</f>
    </nc>
    <odxf>
      <numFmt numFmtId="0" formatCode="General"/>
    </odxf>
    <ndxf>
      <numFmt numFmtId="2" formatCode="0.00"/>
    </ndxf>
  </rcc>
  <rcc rId="10077" sId="1" odxf="1" dxf="1">
    <nc r="M214">
      <f>'январь 2014г. по 6-10'!M214+'январь 2014г. по 0,4'!M214</f>
    </nc>
    <odxf>
      <numFmt numFmtId="0" formatCode="General"/>
    </odxf>
    <ndxf>
      <numFmt numFmtId="2" formatCode="0.00"/>
    </ndxf>
  </rcc>
  <rcc rId="10078" sId="1" odxf="1" dxf="1">
    <nc r="N214">
      <f>'январь 2014г. по 6-10'!N214+'январь 2014г. по 0,4'!N214</f>
    </nc>
    <odxf>
      <numFmt numFmtId="0" formatCode="General"/>
    </odxf>
    <ndxf>
      <numFmt numFmtId="2" formatCode="0.00"/>
    </ndxf>
  </rcc>
  <rcc rId="10079" sId="1" odxf="1" dxf="1">
    <nc r="O214">
      <f>'январь 2014г. по 6-10'!O214+'январь 2014г. по 0,4'!O214</f>
    </nc>
    <odxf>
      <numFmt numFmtId="0" formatCode="General"/>
    </odxf>
    <ndxf>
      <numFmt numFmtId="2" formatCode="0.00"/>
    </ndxf>
  </rcc>
  <rcc rId="10080" sId="1" odxf="1" dxf="1">
    <nc r="P214">
      <f>'январь 2014г. по 6-10'!P214+'январь 2014г. по 0,4'!P214</f>
    </nc>
    <odxf>
      <numFmt numFmtId="0" formatCode="General"/>
    </odxf>
    <ndxf>
      <numFmt numFmtId="2" formatCode="0.00"/>
    </ndxf>
  </rcc>
  <rcc rId="10081" sId="1" odxf="1" dxf="1">
    <nc r="Q214">
      <f>'январь 2014г. по 6-10'!Q214+'январь 2014г. по 0,4'!Q214</f>
    </nc>
    <odxf>
      <numFmt numFmtId="0" formatCode="General"/>
    </odxf>
    <ndxf>
      <numFmt numFmtId="2" formatCode="0.00"/>
    </ndxf>
  </rcc>
  <rcc rId="10082" sId="1" odxf="1" dxf="1">
    <nc r="H215">
      <f>'январь 2014г. по 6-10'!H215+'январь 2014г. по 0,4'!H215</f>
    </nc>
    <odxf>
      <numFmt numFmtId="0" formatCode="General"/>
    </odxf>
    <ndxf>
      <numFmt numFmtId="2" formatCode="0.00"/>
    </ndxf>
  </rcc>
  <rcc rId="10083" sId="1" odxf="1" dxf="1">
    <nc r="I215">
      <f>'январь 2014г. по 6-10'!I215+'январь 2014г. по 0,4'!I215</f>
    </nc>
    <odxf>
      <numFmt numFmtId="0" formatCode="General"/>
    </odxf>
    <ndxf>
      <numFmt numFmtId="2" formatCode="0.00"/>
    </ndxf>
  </rcc>
  <rcc rId="10084" sId="1">
    <nc r="J215">
      <f>'январь 2014г. по 6-10'!J215+'январь 2014г. по 0,4'!J215</f>
    </nc>
  </rcc>
  <rcc rId="10085" sId="1">
    <nc r="K215">
      <f>'январь 2014г. по 6-10'!K215+'январь 2014г. по 0,4'!K215</f>
    </nc>
  </rcc>
  <rcc rId="10086" sId="1" odxf="1" dxf="1">
    <nc r="L215">
      <f>'январь 2014г. по 6-10'!L215+'январь 2014г. по 0,4'!L215</f>
    </nc>
    <odxf>
      <numFmt numFmtId="0" formatCode="General"/>
    </odxf>
    <ndxf>
      <numFmt numFmtId="2" formatCode="0.00"/>
    </ndxf>
  </rcc>
  <rcc rId="10087" sId="1" odxf="1" dxf="1">
    <nc r="M215">
      <f>'январь 2014г. по 6-10'!M215+'январь 2014г. по 0,4'!M215</f>
    </nc>
    <odxf>
      <numFmt numFmtId="0" formatCode="General"/>
    </odxf>
    <ndxf>
      <numFmt numFmtId="2" formatCode="0.00"/>
    </ndxf>
  </rcc>
  <rcc rId="10088" sId="1" odxf="1" dxf="1">
    <nc r="N215">
      <f>'январь 2014г. по 6-10'!N215+'январь 2014г. по 0,4'!N215</f>
    </nc>
    <odxf>
      <numFmt numFmtId="0" formatCode="General"/>
    </odxf>
    <ndxf>
      <numFmt numFmtId="2" formatCode="0.00"/>
    </ndxf>
  </rcc>
  <rcc rId="10089" sId="1" odxf="1" dxf="1">
    <nc r="O215">
      <f>'январь 2014г. по 6-10'!O215+'январь 2014г. по 0,4'!O215</f>
    </nc>
    <odxf>
      <numFmt numFmtId="0" formatCode="General"/>
    </odxf>
    <ndxf>
      <numFmt numFmtId="2" formatCode="0.00"/>
    </ndxf>
  </rcc>
  <rcc rId="10090" sId="1" odxf="1" dxf="1">
    <nc r="P215">
      <f>'январь 2014г. по 6-10'!P215+'январь 2014г. по 0,4'!P215</f>
    </nc>
    <odxf>
      <numFmt numFmtId="0" formatCode="General"/>
    </odxf>
    <ndxf>
      <numFmt numFmtId="2" formatCode="0.00"/>
    </ndxf>
  </rcc>
  <rcc rId="10091" sId="1" odxf="1" dxf="1">
    <nc r="Q215">
      <f>'январь 2014г. по 6-10'!Q215+'январь 2014г. по 0,4'!Q215</f>
    </nc>
    <odxf>
      <numFmt numFmtId="0" formatCode="General"/>
    </odxf>
    <ndxf>
      <numFmt numFmtId="2" formatCode="0.00"/>
    </ndxf>
  </rcc>
  <rcc rId="10092" sId="1" odxf="1" dxf="1">
    <nc r="H216">
      <f>'январь 2014г. по 6-10'!H216+'январь 2014г. по 0,4'!H216</f>
    </nc>
    <odxf>
      <numFmt numFmtId="0" formatCode="General"/>
    </odxf>
    <ndxf>
      <numFmt numFmtId="2" formatCode="0.00"/>
    </ndxf>
  </rcc>
  <rcc rId="10093" sId="1" odxf="1" dxf="1">
    <nc r="I216">
      <f>'январь 2014г. по 6-10'!I216+'январь 2014г. по 0,4'!I216</f>
    </nc>
    <odxf>
      <numFmt numFmtId="0" formatCode="General"/>
    </odxf>
    <ndxf>
      <numFmt numFmtId="2" formatCode="0.00"/>
    </ndxf>
  </rcc>
  <rcc rId="10094" sId="1">
    <nc r="J216">
      <f>'январь 2014г. по 6-10'!J216+'январь 2014г. по 0,4'!J216</f>
    </nc>
  </rcc>
  <rcc rId="10095" sId="1">
    <nc r="K216">
      <f>'январь 2014г. по 6-10'!K216+'январь 2014г. по 0,4'!K216</f>
    </nc>
  </rcc>
  <rcc rId="10096" sId="1" odxf="1" dxf="1">
    <nc r="L216">
      <f>'январь 2014г. по 6-10'!L216+'январь 2014г. по 0,4'!L216</f>
    </nc>
    <odxf>
      <numFmt numFmtId="0" formatCode="General"/>
    </odxf>
    <ndxf>
      <numFmt numFmtId="2" formatCode="0.00"/>
    </ndxf>
  </rcc>
  <rcc rId="10097" sId="1" odxf="1" dxf="1">
    <nc r="M216">
      <f>'январь 2014г. по 6-10'!M216+'январь 2014г. по 0,4'!M216</f>
    </nc>
    <odxf>
      <numFmt numFmtId="0" formatCode="General"/>
    </odxf>
    <ndxf>
      <numFmt numFmtId="2" formatCode="0.00"/>
    </ndxf>
  </rcc>
  <rcc rId="10098" sId="1" odxf="1" dxf="1">
    <nc r="N216">
      <f>'январь 2014г. по 6-10'!N216+'январь 2014г. по 0,4'!N216</f>
    </nc>
    <odxf>
      <numFmt numFmtId="0" formatCode="General"/>
    </odxf>
    <ndxf>
      <numFmt numFmtId="2" formatCode="0.00"/>
    </ndxf>
  </rcc>
  <rcc rId="10099" sId="1" odxf="1" dxf="1">
    <nc r="O216">
      <f>'январь 2014г. по 6-10'!O216+'январь 2014г. по 0,4'!O216</f>
    </nc>
    <odxf>
      <numFmt numFmtId="0" formatCode="General"/>
    </odxf>
    <ndxf>
      <numFmt numFmtId="2" formatCode="0.00"/>
    </ndxf>
  </rcc>
  <rcc rId="10100" sId="1" odxf="1" dxf="1">
    <nc r="P216">
      <f>'январь 2014г. по 6-10'!P216+'январь 2014г. по 0,4'!P216</f>
    </nc>
    <odxf>
      <numFmt numFmtId="0" formatCode="General"/>
    </odxf>
    <ndxf>
      <numFmt numFmtId="2" formatCode="0.00"/>
    </ndxf>
  </rcc>
  <rcc rId="10101" sId="1" odxf="1" dxf="1">
    <nc r="Q216">
      <f>'январь 2014г. по 6-10'!Q216+'январь 2014г. по 0,4'!Q216</f>
    </nc>
    <odxf>
      <numFmt numFmtId="0" formatCode="General"/>
    </odxf>
    <ndxf>
      <numFmt numFmtId="2" formatCode="0.00"/>
    </ndxf>
  </rcc>
  <rcc rId="10102" sId="1" odxf="1" dxf="1">
    <nc r="H217">
      <f>'январь 2014г. по 6-10'!H217+'январь 2014г. по 0,4'!H217</f>
    </nc>
    <odxf>
      <numFmt numFmtId="0" formatCode="General"/>
    </odxf>
    <ndxf>
      <numFmt numFmtId="2" formatCode="0.00"/>
    </ndxf>
  </rcc>
  <rcc rId="10103" sId="1" odxf="1" dxf="1">
    <nc r="I217">
      <f>'январь 2014г. по 6-10'!I217+'январь 2014г. по 0,4'!I217</f>
    </nc>
    <odxf>
      <numFmt numFmtId="0" formatCode="General"/>
    </odxf>
    <ndxf>
      <numFmt numFmtId="2" formatCode="0.00"/>
    </ndxf>
  </rcc>
  <rcc rId="10104" sId="1">
    <nc r="J217">
      <f>'январь 2014г. по 6-10'!J217+'январь 2014г. по 0,4'!J217</f>
    </nc>
  </rcc>
  <rcc rId="10105" sId="1">
    <nc r="K217">
      <f>'январь 2014г. по 6-10'!K217+'январь 2014г. по 0,4'!K217</f>
    </nc>
  </rcc>
  <rcc rId="10106" sId="1" odxf="1" dxf="1">
    <nc r="L217">
      <f>'январь 2014г. по 6-10'!L217+'январь 2014г. по 0,4'!L217</f>
    </nc>
    <odxf>
      <numFmt numFmtId="0" formatCode="General"/>
    </odxf>
    <ndxf>
      <numFmt numFmtId="2" formatCode="0.00"/>
    </ndxf>
  </rcc>
  <rcc rId="10107" sId="1" odxf="1" dxf="1">
    <nc r="M217">
      <f>'январь 2014г. по 6-10'!M217+'январь 2014г. по 0,4'!M217</f>
    </nc>
    <odxf>
      <numFmt numFmtId="0" formatCode="General"/>
    </odxf>
    <ndxf>
      <numFmt numFmtId="2" formatCode="0.00"/>
    </ndxf>
  </rcc>
  <rcc rId="10108" sId="1" odxf="1" dxf="1">
    <nc r="N217">
      <f>'январь 2014г. по 6-10'!N217+'январь 2014г. по 0,4'!N217</f>
    </nc>
    <odxf>
      <numFmt numFmtId="0" formatCode="General"/>
    </odxf>
    <ndxf>
      <numFmt numFmtId="2" formatCode="0.00"/>
    </ndxf>
  </rcc>
  <rcc rId="10109" sId="1" odxf="1" dxf="1">
    <nc r="O217">
      <f>'январь 2014г. по 6-10'!O217+'январь 2014г. по 0,4'!O217</f>
    </nc>
    <odxf>
      <numFmt numFmtId="0" formatCode="General"/>
    </odxf>
    <ndxf>
      <numFmt numFmtId="2" formatCode="0.00"/>
    </ndxf>
  </rcc>
  <rcc rId="10110" sId="1" odxf="1" dxf="1">
    <nc r="P217">
      <f>'январь 2014г. по 6-10'!P217+'январь 2014г. по 0,4'!P217</f>
    </nc>
    <odxf>
      <numFmt numFmtId="0" formatCode="General"/>
    </odxf>
    <ndxf>
      <numFmt numFmtId="2" formatCode="0.00"/>
    </ndxf>
  </rcc>
  <rcc rId="10111" sId="1" odxf="1" dxf="1">
    <nc r="Q217">
      <f>'январь 2014г. по 6-10'!Q217+'январь 2014г. по 0,4'!Q217</f>
    </nc>
    <odxf>
      <numFmt numFmtId="0" formatCode="General"/>
    </odxf>
    <ndxf>
      <numFmt numFmtId="2" formatCode="0.00"/>
    </ndxf>
  </rcc>
  <rcc rId="10112" sId="1" odxf="1" dxf="1">
    <nc r="H218">
      <f>'январь 2014г. по 6-10'!H218+'январь 2014г. по 0,4'!H218</f>
    </nc>
    <odxf>
      <numFmt numFmtId="0" formatCode="General"/>
    </odxf>
    <ndxf>
      <numFmt numFmtId="2" formatCode="0.00"/>
    </ndxf>
  </rcc>
  <rcc rId="10113" sId="1" odxf="1" dxf="1">
    <nc r="I218">
      <f>'январь 2014г. по 6-10'!I218+'январь 2014г. по 0,4'!I218</f>
    </nc>
    <odxf>
      <numFmt numFmtId="0" formatCode="General"/>
    </odxf>
    <ndxf>
      <numFmt numFmtId="2" formatCode="0.00"/>
    </ndxf>
  </rcc>
  <rcc rId="10114" sId="1">
    <nc r="J218">
      <f>'январь 2014г. по 6-10'!J218+'январь 2014г. по 0,4'!J218</f>
    </nc>
  </rcc>
  <rcc rId="10115" sId="1">
    <nc r="K218">
      <f>'январь 2014г. по 6-10'!K218+'январь 2014г. по 0,4'!K218</f>
    </nc>
  </rcc>
  <rcc rId="10116" sId="1" odxf="1" dxf="1">
    <nc r="L218">
      <f>'январь 2014г. по 6-10'!L218+'январь 2014г. по 0,4'!L218</f>
    </nc>
    <odxf>
      <numFmt numFmtId="0" formatCode="General"/>
    </odxf>
    <ndxf>
      <numFmt numFmtId="2" formatCode="0.00"/>
    </ndxf>
  </rcc>
  <rcc rId="10117" sId="1" odxf="1" dxf="1">
    <nc r="M218">
      <f>'январь 2014г. по 6-10'!M218+'январь 2014г. по 0,4'!M218</f>
    </nc>
    <odxf>
      <numFmt numFmtId="0" formatCode="General"/>
    </odxf>
    <ndxf>
      <numFmt numFmtId="2" formatCode="0.00"/>
    </ndxf>
  </rcc>
  <rcc rId="10118" sId="1" odxf="1" dxf="1">
    <nc r="N218">
      <f>'январь 2014г. по 6-10'!N218+'январь 2014г. по 0,4'!N218</f>
    </nc>
    <odxf>
      <numFmt numFmtId="0" formatCode="General"/>
    </odxf>
    <ndxf>
      <numFmt numFmtId="2" formatCode="0.00"/>
    </ndxf>
  </rcc>
  <rcc rId="10119" sId="1" odxf="1" dxf="1">
    <nc r="O218">
      <f>'январь 2014г. по 6-10'!O218+'январь 2014г. по 0,4'!O218</f>
    </nc>
    <odxf>
      <numFmt numFmtId="0" formatCode="General"/>
    </odxf>
    <ndxf>
      <numFmt numFmtId="2" formatCode="0.00"/>
    </ndxf>
  </rcc>
  <rcc rId="10120" sId="1" odxf="1" dxf="1">
    <nc r="P218">
      <f>'январь 2014г. по 6-10'!P218+'январь 2014г. по 0,4'!P218</f>
    </nc>
    <odxf>
      <numFmt numFmtId="0" formatCode="General"/>
    </odxf>
    <ndxf>
      <numFmt numFmtId="2" formatCode="0.00"/>
    </ndxf>
  </rcc>
  <rcc rId="10121" sId="1" odxf="1" dxf="1">
    <nc r="Q218">
      <f>'январь 2014г. по 6-10'!Q218+'январь 2014г. по 0,4'!Q218</f>
    </nc>
    <odxf>
      <numFmt numFmtId="0" formatCode="General"/>
    </odxf>
    <ndxf>
      <numFmt numFmtId="2" formatCode="0.00"/>
    </ndxf>
  </rcc>
  <rcc rId="10122" sId="1" odxf="1" dxf="1">
    <nc r="H219">
      <f>'январь 2014г. по 6-10'!H219+'январь 2014г. по 0,4'!H219</f>
    </nc>
    <odxf>
      <numFmt numFmtId="0" formatCode="General"/>
    </odxf>
    <ndxf>
      <numFmt numFmtId="2" formatCode="0.00"/>
    </ndxf>
  </rcc>
  <rcc rId="10123" sId="1" odxf="1" dxf="1">
    <nc r="I219">
      <f>'январь 2014г. по 6-10'!I219+'январь 2014г. по 0,4'!I219</f>
    </nc>
    <odxf>
      <numFmt numFmtId="0" formatCode="General"/>
    </odxf>
    <ndxf>
      <numFmt numFmtId="2" formatCode="0.00"/>
    </ndxf>
  </rcc>
  <rcc rId="10124" sId="1">
    <nc r="J219">
      <f>'январь 2014г. по 6-10'!J219+'январь 2014г. по 0,4'!J219</f>
    </nc>
  </rcc>
  <rcc rId="10125" sId="1">
    <nc r="K219">
      <f>'январь 2014г. по 6-10'!K219+'январь 2014г. по 0,4'!K219</f>
    </nc>
  </rcc>
  <rcc rId="10126" sId="1" odxf="1" dxf="1">
    <nc r="L219">
      <f>'январь 2014г. по 6-10'!L219+'январь 2014г. по 0,4'!L219</f>
    </nc>
    <odxf>
      <numFmt numFmtId="0" formatCode="General"/>
    </odxf>
    <ndxf>
      <numFmt numFmtId="2" formatCode="0.00"/>
    </ndxf>
  </rcc>
  <rcc rId="10127" sId="1" odxf="1" dxf="1">
    <nc r="M219">
      <f>'январь 2014г. по 6-10'!M219+'январь 2014г. по 0,4'!M219</f>
    </nc>
    <odxf>
      <numFmt numFmtId="0" formatCode="General"/>
    </odxf>
    <ndxf>
      <numFmt numFmtId="2" formatCode="0.00"/>
    </ndxf>
  </rcc>
  <rcc rId="10128" sId="1" odxf="1" dxf="1">
    <nc r="N219">
      <f>'январь 2014г. по 6-10'!N219+'январь 2014г. по 0,4'!N219</f>
    </nc>
    <odxf>
      <numFmt numFmtId="0" formatCode="General"/>
    </odxf>
    <ndxf>
      <numFmt numFmtId="2" formatCode="0.00"/>
    </ndxf>
  </rcc>
  <rcc rId="10129" sId="1" odxf="1" dxf="1">
    <nc r="O219">
      <f>'январь 2014г. по 6-10'!O219+'январь 2014г. по 0,4'!O219</f>
    </nc>
    <odxf>
      <numFmt numFmtId="0" formatCode="General"/>
    </odxf>
    <ndxf>
      <numFmt numFmtId="2" formatCode="0.00"/>
    </ndxf>
  </rcc>
  <rcc rId="10130" sId="1" odxf="1" dxf="1">
    <nc r="P219">
      <f>'январь 2014г. по 6-10'!P219+'январь 2014г. по 0,4'!P219</f>
    </nc>
    <odxf>
      <numFmt numFmtId="0" formatCode="General"/>
    </odxf>
    <ndxf>
      <numFmt numFmtId="2" formatCode="0.00"/>
    </ndxf>
  </rcc>
  <rcc rId="10131" sId="1" odxf="1" dxf="1">
    <nc r="Q219">
      <f>'январь 2014г. по 6-10'!Q219+'январь 2014г. по 0,4'!Q219</f>
    </nc>
    <odxf>
      <numFmt numFmtId="0" formatCode="General"/>
    </odxf>
    <ndxf>
      <numFmt numFmtId="2" formatCode="0.00"/>
    </ndxf>
  </rcc>
  <rcc rId="10132" sId="1" odxf="1" dxf="1">
    <nc r="H220">
      <f>'январь 2014г. по 6-10'!H220+'январь 2014г. по 0,4'!H220</f>
    </nc>
    <odxf>
      <numFmt numFmtId="0" formatCode="General"/>
    </odxf>
    <ndxf>
      <numFmt numFmtId="2" formatCode="0.00"/>
    </ndxf>
  </rcc>
  <rcc rId="10133" sId="1" odxf="1" dxf="1">
    <nc r="I220">
      <f>'январь 2014г. по 6-10'!I220+'январь 2014г. по 0,4'!I220</f>
    </nc>
    <odxf>
      <numFmt numFmtId="0" formatCode="General"/>
    </odxf>
    <ndxf>
      <numFmt numFmtId="2" formatCode="0.00"/>
    </ndxf>
  </rcc>
  <rcc rId="10134" sId="1">
    <nc r="J220">
      <f>'январь 2014г. по 6-10'!J220+'январь 2014г. по 0,4'!J220</f>
    </nc>
  </rcc>
  <rcc rId="10135" sId="1">
    <nc r="K220">
      <f>'январь 2014г. по 6-10'!K220+'январь 2014г. по 0,4'!K220</f>
    </nc>
  </rcc>
  <rcc rId="10136" sId="1" odxf="1" dxf="1">
    <nc r="L220">
      <f>'январь 2014г. по 6-10'!L220+'январь 2014г. по 0,4'!L220</f>
    </nc>
    <odxf>
      <numFmt numFmtId="0" formatCode="General"/>
    </odxf>
    <ndxf>
      <numFmt numFmtId="2" formatCode="0.00"/>
    </ndxf>
  </rcc>
  <rcc rId="10137" sId="1" odxf="1" dxf="1">
    <nc r="M220">
      <f>'январь 2014г. по 6-10'!M220+'январь 2014г. по 0,4'!M220</f>
    </nc>
    <odxf>
      <numFmt numFmtId="0" formatCode="General"/>
    </odxf>
    <ndxf>
      <numFmt numFmtId="2" formatCode="0.00"/>
    </ndxf>
  </rcc>
  <rcc rId="10138" sId="1" odxf="1" dxf="1">
    <nc r="N220">
      <f>'январь 2014г. по 6-10'!N220+'январь 2014г. по 0,4'!N220</f>
    </nc>
    <odxf>
      <numFmt numFmtId="0" formatCode="General"/>
    </odxf>
    <ndxf>
      <numFmt numFmtId="2" formatCode="0.00"/>
    </ndxf>
  </rcc>
  <rcc rId="10139" sId="1" odxf="1" dxf="1">
    <nc r="O220">
      <f>'январь 2014г. по 6-10'!O220+'январь 2014г. по 0,4'!O220</f>
    </nc>
    <odxf>
      <numFmt numFmtId="0" formatCode="General"/>
    </odxf>
    <ndxf>
      <numFmt numFmtId="2" formatCode="0.00"/>
    </ndxf>
  </rcc>
  <rcc rId="10140" sId="1" odxf="1" dxf="1">
    <nc r="P220">
      <f>'январь 2014г. по 6-10'!P220+'январь 2014г. по 0,4'!P220</f>
    </nc>
    <odxf>
      <numFmt numFmtId="0" formatCode="General"/>
    </odxf>
    <ndxf>
      <numFmt numFmtId="2" formatCode="0.00"/>
    </ndxf>
  </rcc>
  <rcc rId="10141" sId="1" odxf="1" dxf="1">
    <nc r="Q220">
      <f>'январь 2014г. по 6-10'!Q220+'январь 2014г. по 0,4'!Q220</f>
    </nc>
    <odxf>
      <numFmt numFmtId="0" formatCode="General"/>
    </odxf>
    <ndxf>
      <numFmt numFmtId="2" formatCode="0.00"/>
    </ndxf>
  </rcc>
  <rcc rId="10142" sId="1" odxf="1" dxf="1">
    <nc r="H221">
      <f>'январь 2014г. по 6-10'!H221+'январь 2014г. по 0,4'!H221</f>
    </nc>
    <odxf>
      <numFmt numFmtId="0" formatCode="General"/>
    </odxf>
    <ndxf>
      <numFmt numFmtId="2" formatCode="0.00"/>
    </ndxf>
  </rcc>
  <rcc rId="10143" sId="1" odxf="1" dxf="1">
    <nc r="I221">
      <f>'январь 2014г. по 6-10'!I221+'январь 2014г. по 0,4'!I221</f>
    </nc>
    <odxf>
      <numFmt numFmtId="0" formatCode="General"/>
    </odxf>
    <ndxf>
      <numFmt numFmtId="2" formatCode="0.00"/>
    </ndxf>
  </rcc>
  <rcc rId="10144" sId="1">
    <nc r="J221">
      <f>'январь 2014г. по 6-10'!J221+'январь 2014г. по 0,4'!J221</f>
    </nc>
  </rcc>
  <rcc rId="10145" sId="1">
    <nc r="K221">
      <f>'январь 2014г. по 6-10'!K221+'январь 2014г. по 0,4'!K221</f>
    </nc>
  </rcc>
  <rcc rId="10146" sId="1" odxf="1" dxf="1">
    <nc r="L221">
      <f>'январь 2014г. по 6-10'!L221+'январь 2014г. по 0,4'!L221</f>
    </nc>
    <odxf>
      <numFmt numFmtId="0" formatCode="General"/>
    </odxf>
    <ndxf>
      <numFmt numFmtId="2" formatCode="0.00"/>
    </ndxf>
  </rcc>
  <rcc rId="10147" sId="1" odxf="1" dxf="1">
    <nc r="M221">
      <f>'январь 2014г. по 6-10'!M221+'январь 2014г. по 0,4'!M221</f>
    </nc>
    <odxf>
      <numFmt numFmtId="0" formatCode="General"/>
    </odxf>
    <ndxf>
      <numFmt numFmtId="2" formatCode="0.00"/>
    </ndxf>
  </rcc>
  <rcc rId="10148" sId="1" odxf="1" dxf="1">
    <nc r="N221">
      <f>'январь 2014г. по 6-10'!N221+'январь 2014г. по 0,4'!N221</f>
    </nc>
    <odxf>
      <numFmt numFmtId="0" formatCode="General"/>
    </odxf>
    <ndxf>
      <numFmt numFmtId="2" formatCode="0.00"/>
    </ndxf>
  </rcc>
  <rcc rId="10149" sId="1" odxf="1" dxf="1">
    <nc r="O221">
      <f>'январь 2014г. по 6-10'!O221+'январь 2014г. по 0,4'!O221</f>
    </nc>
    <odxf>
      <numFmt numFmtId="0" formatCode="General"/>
    </odxf>
    <ndxf>
      <numFmt numFmtId="2" formatCode="0.00"/>
    </ndxf>
  </rcc>
  <rcc rId="10150" sId="1" odxf="1" dxf="1">
    <nc r="P221">
      <f>'январь 2014г. по 6-10'!P221+'январь 2014г. по 0,4'!P221</f>
    </nc>
    <odxf>
      <numFmt numFmtId="0" formatCode="General"/>
    </odxf>
    <ndxf>
      <numFmt numFmtId="2" formatCode="0.00"/>
    </ndxf>
  </rcc>
  <rcc rId="10151" sId="1" odxf="1" dxf="1">
    <nc r="Q221">
      <f>'январь 2014г. по 6-10'!Q221+'январь 2014г. по 0,4'!Q221</f>
    </nc>
    <odxf>
      <numFmt numFmtId="0" formatCode="General"/>
    </odxf>
    <ndxf>
      <numFmt numFmtId="2" formatCode="0.00"/>
    </ndxf>
  </rcc>
  <rcc rId="10152" sId="1" odxf="1" dxf="1">
    <nc r="H222">
      <f>'январь 2014г. по 6-10'!H222+'январь 2014г. по 0,4'!H222</f>
    </nc>
    <odxf>
      <numFmt numFmtId="0" formatCode="General"/>
    </odxf>
    <ndxf>
      <numFmt numFmtId="2" formatCode="0.00"/>
    </ndxf>
  </rcc>
  <rcc rId="10153" sId="1" odxf="1" dxf="1">
    <nc r="I222">
      <f>'январь 2014г. по 6-10'!I222+'январь 2014г. по 0,4'!I222</f>
    </nc>
    <odxf>
      <numFmt numFmtId="0" formatCode="General"/>
    </odxf>
    <ndxf>
      <numFmt numFmtId="2" formatCode="0.00"/>
    </ndxf>
  </rcc>
  <rcc rId="10154" sId="1">
    <nc r="J222">
      <f>'январь 2014г. по 6-10'!J222+'январь 2014г. по 0,4'!J222</f>
    </nc>
  </rcc>
  <rcc rId="10155" sId="1">
    <nc r="K222">
      <f>'январь 2014г. по 6-10'!K222+'январь 2014г. по 0,4'!K222</f>
    </nc>
  </rcc>
  <rcc rId="10156" sId="1" odxf="1" dxf="1">
    <nc r="L222">
      <f>'январь 2014г. по 6-10'!L222+'январь 2014г. по 0,4'!L222</f>
    </nc>
    <odxf>
      <numFmt numFmtId="0" formatCode="General"/>
    </odxf>
    <ndxf>
      <numFmt numFmtId="2" formatCode="0.00"/>
    </ndxf>
  </rcc>
  <rcc rId="10157" sId="1" odxf="1" dxf="1">
    <nc r="M222">
      <f>'январь 2014г. по 6-10'!M222+'январь 2014г. по 0,4'!M222</f>
    </nc>
    <odxf>
      <numFmt numFmtId="0" formatCode="General"/>
    </odxf>
    <ndxf>
      <numFmt numFmtId="2" formatCode="0.00"/>
    </ndxf>
  </rcc>
  <rcc rId="10158" sId="1" odxf="1" dxf="1">
    <nc r="N222">
      <f>'январь 2014г. по 6-10'!N222+'январь 2014г. по 0,4'!N222</f>
    </nc>
    <odxf>
      <numFmt numFmtId="0" formatCode="General"/>
    </odxf>
    <ndxf>
      <numFmt numFmtId="2" formatCode="0.00"/>
    </ndxf>
  </rcc>
  <rcc rId="10159" sId="1" odxf="1" dxf="1">
    <nc r="O222">
      <f>'январь 2014г. по 6-10'!O222+'январь 2014г. по 0,4'!O222</f>
    </nc>
    <odxf>
      <numFmt numFmtId="0" formatCode="General"/>
    </odxf>
    <ndxf>
      <numFmt numFmtId="2" formatCode="0.00"/>
    </ndxf>
  </rcc>
  <rcc rId="10160" sId="1" odxf="1" dxf="1">
    <nc r="P222">
      <f>'январь 2014г. по 6-10'!P222+'январь 2014г. по 0,4'!P222</f>
    </nc>
    <odxf>
      <numFmt numFmtId="0" formatCode="General"/>
    </odxf>
    <ndxf>
      <numFmt numFmtId="2" formatCode="0.00"/>
    </ndxf>
  </rcc>
  <rcc rId="10161" sId="1" odxf="1" dxf="1">
    <nc r="Q222">
      <f>'январь 2014г. по 6-10'!Q222+'январь 2014г. по 0,4'!Q222</f>
    </nc>
    <odxf>
      <numFmt numFmtId="0" formatCode="General"/>
    </odxf>
    <ndxf>
      <numFmt numFmtId="2" formatCode="0.00"/>
    </ndxf>
  </rcc>
  <rcc rId="10162" sId="1" odxf="1" dxf="1">
    <nc r="H223">
      <f>'январь 2014г. по 6-10'!H223+'январь 2014г. по 0,4'!H223</f>
    </nc>
    <odxf>
      <numFmt numFmtId="0" formatCode="General"/>
    </odxf>
    <ndxf>
      <numFmt numFmtId="2" formatCode="0.00"/>
    </ndxf>
  </rcc>
  <rcc rId="10163" sId="1" odxf="1" dxf="1">
    <nc r="I223">
      <f>'январь 2014г. по 6-10'!I223+'январь 2014г. по 0,4'!I223</f>
    </nc>
    <odxf>
      <numFmt numFmtId="0" formatCode="General"/>
    </odxf>
    <ndxf>
      <numFmt numFmtId="2" formatCode="0.00"/>
    </ndxf>
  </rcc>
  <rcc rId="10164" sId="1">
    <nc r="J223">
      <f>'январь 2014г. по 6-10'!J223+'январь 2014г. по 0,4'!J223</f>
    </nc>
  </rcc>
  <rcc rId="10165" sId="1">
    <nc r="K223">
      <f>'январь 2014г. по 6-10'!K223+'январь 2014г. по 0,4'!K223</f>
    </nc>
  </rcc>
  <rcc rId="10166" sId="1" odxf="1" dxf="1">
    <nc r="L223">
      <f>'январь 2014г. по 6-10'!L223+'январь 2014г. по 0,4'!L223</f>
    </nc>
    <odxf>
      <numFmt numFmtId="0" formatCode="General"/>
    </odxf>
    <ndxf>
      <numFmt numFmtId="2" formatCode="0.00"/>
    </ndxf>
  </rcc>
  <rcc rId="10167" sId="1" odxf="1" dxf="1">
    <nc r="M223">
      <f>'январь 2014г. по 6-10'!M223+'январь 2014г. по 0,4'!M223</f>
    </nc>
    <odxf>
      <numFmt numFmtId="0" formatCode="General"/>
    </odxf>
    <ndxf>
      <numFmt numFmtId="2" formatCode="0.00"/>
    </ndxf>
  </rcc>
  <rcc rId="10168" sId="1" odxf="1" dxf="1">
    <nc r="N223">
      <f>'январь 2014г. по 6-10'!N223+'январь 2014г. по 0,4'!N223</f>
    </nc>
    <odxf>
      <numFmt numFmtId="0" formatCode="General"/>
    </odxf>
    <ndxf>
      <numFmt numFmtId="2" formatCode="0.00"/>
    </ndxf>
  </rcc>
  <rcc rId="10169" sId="1" odxf="1" dxf="1">
    <nc r="O223">
      <f>'январь 2014г. по 6-10'!O223+'январь 2014г. по 0,4'!O223</f>
    </nc>
    <odxf>
      <numFmt numFmtId="0" formatCode="General"/>
    </odxf>
    <ndxf>
      <numFmt numFmtId="2" formatCode="0.00"/>
    </ndxf>
  </rcc>
  <rcc rId="10170" sId="1" odxf="1" dxf="1">
    <nc r="P223">
      <f>'январь 2014г. по 6-10'!P223+'январь 2014г. по 0,4'!P223</f>
    </nc>
    <odxf>
      <numFmt numFmtId="0" formatCode="General"/>
    </odxf>
    <ndxf>
      <numFmt numFmtId="2" formatCode="0.00"/>
    </ndxf>
  </rcc>
  <rcc rId="10171" sId="1" odxf="1" dxf="1">
    <nc r="Q223">
      <f>'январь 2014г. по 6-10'!Q223+'январь 2014г. по 0,4'!Q223</f>
    </nc>
    <odxf>
      <numFmt numFmtId="0" formatCode="General"/>
    </odxf>
    <ndxf>
      <numFmt numFmtId="2" formatCode="0.00"/>
    </ndxf>
  </rcc>
  <rcc rId="10172" sId="1" odxf="1" dxf="1">
    <nc r="H224">
      <f>'январь 2014г. по 6-10'!H224+'январь 2014г. по 0,4'!H224</f>
    </nc>
    <odxf>
      <numFmt numFmtId="0" formatCode="General"/>
    </odxf>
    <ndxf>
      <numFmt numFmtId="2" formatCode="0.00"/>
    </ndxf>
  </rcc>
  <rcc rId="10173" sId="1" odxf="1" dxf="1">
    <nc r="I224">
      <f>'январь 2014г. по 6-10'!I224+'январь 2014г. по 0,4'!I224</f>
    </nc>
    <odxf>
      <numFmt numFmtId="0" formatCode="General"/>
    </odxf>
    <ndxf>
      <numFmt numFmtId="2" formatCode="0.00"/>
    </ndxf>
  </rcc>
  <rcc rId="10174" sId="1">
    <nc r="J224">
      <f>'январь 2014г. по 6-10'!J224+'январь 2014г. по 0,4'!J224</f>
    </nc>
  </rcc>
  <rcc rId="10175" sId="1">
    <nc r="K224">
      <f>'январь 2014г. по 6-10'!K224+'январь 2014г. по 0,4'!K224</f>
    </nc>
  </rcc>
  <rcc rId="10176" sId="1" odxf="1" dxf="1">
    <nc r="L224">
      <f>'январь 2014г. по 6-10'!L224+'январь 2014г. по 0,4'!L224</f>
    </nc>
    <odxf>
      <numFmt numFmtId="0" formatCode="General"/>
    </odxf>
    <ndxf>
      <numFmt numFmtId="2" formatCode="0.00"/>
    </ndxf>
  </rcc>
  <rcc rId="10177" sId="1" odxf="1" dxf="1">
    <nc r="M224">
      <f>'январь 2014г. по 6-10'!M224+'январь 2014г. по 0,4'!M224</f>
    </nc>
    <odxf>
      <numFmt numFmtId="0" formatCode="General"/>
    </odxf>
    <ndxf>
      <numFmt numFmtId="2" formatCode="0.00"/>
    </ndxf>
  </rcc>
  <rcc rId="10178" sId="1" odxf="1" dxf="1">
    <nc r="N224">
      <f>'январь 2014г. по 6-10'!N224+'январь 2014г. по 0,4'!N224</f>
    </nc>
    <odxf>
      <numFmt numFmtId="0" formatCode="General"/>
    </odxf>
    <ndxf>
      <numFmt numFmtId="2" formatCode="0.00"/>
    </ndxf>
  </rcc>
  <rcc rId="10179" sId="1" odxf="1" dxf="1">
    <nc r="O224">
      <f>'январь 2014г. по 6-10'!O224+'январь 2014г. по 0,4'!O224</f>
    </nc>
    <odxf>
      <numFmt numFmtId="0" formatCode="General"/>
    </odxf>
    <ndxf>
      <numFmt numFmtId="2" formatCode="0.00"/>
    </ndxf>
  </rcc>
  <rcc rId="10180" sId="1" odxf="1" dxf="1">
    <nc r="P224">
      <f>'январь 2014г. по 6-10'!P224+'январь 2014г. по 0,4'!P224</f>
    </nc>
    <odxf>
      <numFmt numFmtId="0" formatCode="General"/>
    </odxf>
    <ndxf>
      <numFmt numFmtId="2" formatCode="0.00"/>
    </ndxf>
  </rcc>
  <rcc rId="10181" sId="1" odxf="1" dxf="1">
    <nc r="Q224">
      <f>'январь 2014г. по 6-10'!Q224+'январь 2014г. по 0,4'!Q224</f>
    </nc>
    <odxf>
      <numFmt numFmtId="0" formatCode="General"/>
    </odxf>
    <ndxf>
      <numFmt numFmtId="2" formatCode="0.00"/>
    </ndxf>
  </rcc>
  <rcc rId="10182" sId="1" odxf="1" dxf="1">
    <nc r="H225">
      <f>'январь 2014г. по 6-10'!H225+'январь 2014г. по 0,4'!H225</f>
    </nc>
    <odxf>
      <numFmt numFmtId="0" formatCode="General"/>
    </odxf>
    <ndxf>
      <numFmt numFmtId="2" formatCode="0.00"/>
    </ndxf>
  </rcc>
  <rcc rId="10183" sId="1" odxf="1" dxf="1">
    <nc r="I225">
      <f>'январь 2014г. по 6-10'!I225+'январь 2014г. по 0,4'!I225</f>
    </nc>
    <odxf>
      <numFmt numFmtId="0" formatCode="General"/>
    </odxf>
    <ndxf>
      <numFmt numFmtId="2" formatCode="0.00"/>
    </ndxf>
  </rcc>
  <rcc rId="10184" sId="1">
    <nc r="J225">
      <f>'январь 2014г. по 6-10'!J225+'январь 2014г. по 0,4'!J225</f>
    </nc>
  </rcc>
  <rcc rId="10185" sId="1">
    <nc r="K225">
      <f>'январь 2014г. по 6-10'!K225+'январь 2014г. по 0,4'!K225</f>
    </nc>
  </rcc>
  <rcc rId="10186" sId="1" odxf="1" dxf="1">
    <nc r="L225">
      <f>'январь 2014г. по 6-10'!L225+'январь 2014г. по 0,4'!L225</f>
    </nc>
    <odxf>
      <numFmt numFmtId="0" formatCode="General"/>
    </odxf>
    <ndxf>
      <numFmt numFmtId="2" formatCode="0.00"/>
    </ndxf>
  </rcc>
  <rcc rId="10187" sId="1" odxf="1" dxf="1">
    <nc r="M225">
      <f>'январь 2014г. по 6-10'!M225+'январь 2014г. по 0,4'!M225</f>
    </nc>
    <odxf>
      <numFmt numFmtId="0" formatCode="General"/>
    </odxf>
    <ndxf>
      <numFmt numFmtId="2" formatCode="0.00"/>
    </ndxf>
  </rcc>
  <rcc rId="10188" sId="1" odxf="1" dxf="1">
    <nc r="N225">
      <f>'январь 2014г. по 6-10'!N225+'январь 2014г. по 0,4'!N225</f>
    </nc>
    <odxf>
      <numFmt numFmtId="0" formatCode="General"/>
    </odxf>
    <ndxf>
      <numFmt numFmtId="2" formatCode="0.00"/>
    </ndxf>
  </rcc>
  <rcc rId="10189" sId="1" odxf="1" dxf="1">
    <nc r="O225">
      <f>'январь 2014г. по 6-10'!O225+'январь 2014г. по 0,4'!O225</f>
    </nc>
    <odxf>
      <numFmt numFmtId="0" formatCode="General"/>
    </odxf>
    <ndxf>
      <numFmt numFmtId="2" formatCode="0.00"/>
    </ndxf>
  </rcc>
  <rcc rId="10190" sId="1" odxf="1" dxf="1">
    <nc r="P225">
      <f>'январь 2014г. по 6-10'!P225+'январь 2014г. по 0,4'!P225</f>
    </nc>
    <odxf>
      <numFmt numFmtId="0" formatCode="General"/>
    </odxf>
    <ndxf>
      <numFmt numFmtId="2" formatCode="0.00"/>
    </ndxf>
  </rcc>
  <rcc rId="10191" sId="1" odxf="1" dxf="1">
    <nc r="Q225">
      <f>'январь 2014г. по 6-10'!Q225+'январь 2014г. по 0,4'!Q225</f>
    </nc>
    <odxf>
      <numFmt numFmtId="0" formatCode="General"/>
    </odxf>
    <ndxf>
      <numFmt numFmtId="2" formatCode="0.00"/>
    </ndxf>
  </rcc>
  <rcc rId="10192" sId="1" odxf="1" dxf="1">
    <nc r="H226">
      <f>'январь 2014г. по 6-10'!H226+'январь 2014г. по 0,4'!H226</f>
    </nc>
    <odxf>
      <numFmt numFmtId="0" formatCode="General"/>
    </odxf>
    <ndxf>
      <numFmt numFmtId="2" formatCode="0.00"/>
    </ndxf>
  </rcc>
  <rcc rId="10193" sId="1" odxf="1" dxf="1">
    <nc r="I226">
      <f>'январь 2014г. по 6-10'!I226+'январь 2014г. по 0,4'!I226</f>
    </nc>
    <odxf>
      <numFmt numFmtId="0" formatCode="General"/>
    </odxf>
    <ndxf>
      <numFmt numFmtId="2" formatCode="0.00"/>
    </ndxf>
  </rcc>
  <rcc rId="10194" sId="1">
    <nc r="J226">
      <f>'январь 2014г. по 6-10'!J226+'январь 2014г. по 0,4'!J226</f>
    </nc>
  </rcc>
  <rcc rId="10195" sId="1">
    <nc r="K226">
      <f>'январь 2014г. по 6-10'!K226+'январь 2014г. по 0,4'!K226</f>
    </nc>
  </rcc>
  <rcc rId="10196" sId="1" odxf="1" dxf="1">
    <nc r="L226">
      <f>'январь 2014г. по 6-10'!L226+'январь 2014г. по 0,4'!L226</f>
    </nc>
    <odxf>
      <numFmt numFmtId="0" formatCode="General"/>
    </odxf>
    <ndxf>
      <numFmt numFmtId="2" formatCode="0.00"/>
    </ndxf>
  </rcc>
  <rcc rId="10197" sId="1" odxf="1" dxf="1">
    <nc r="M226">
      <f>'январь 2014г. по 6-10'!M226+'январь 2014г. по 0,4'!M226</f>
    </nc>
    <odxf>
      <numFmt numFmtId="0" formatCode="General"/>
    </odxf>
    <ndxf>
      <numFmt numFmtId="2" formatCode="0.00"/>
    </ndxf>
  </rcc>
  <rcc rId="10198" sId="1" odxf="1" dxf="1">
    <nc r="N226">
      <f>'январь 2014г. по 6-10'!N226+'январь 2014г. по 0,4'!N226</f>
    </nc>
    <odxf>
      <numFmt numFmtId="0" formatCode="General"/>
    </odxf>
    <ndxf>
      <numFmt numFmtId="2" formatCode="0.00"/>
    </ndxf>
  </rcc>
  <rcc rId="10199" sId="1" odxf="1" dxf="1">
    <nc r="O226">
      <f>'январь 2014г. по 6-10'!O226+'январь 2014г. по 0,4'!O226</f>
    </nc>
    <odxf>
      <numFmt numFmtId="0" formatCode="General"/>
    </odxf>
    <ndxf>
      <numFmt numFmtId="2" formatCode="0.00"/>
    </ndxf>
  </rcc>
  <rcc rId="10200" sId="1" odxf="1" dxf="1">
    <nc r="P226">
      <f>'январь 2014г. по 6-10'!P226+'январь 2014г. по 0,4'!P226</f>
    </nc>
    <odxf>
      <numFmt numFmtId="0" formatCode="General"/>
    </odxf>
    <ndxf>
      <numFmt numFmtId="2" formatCode="0.00"/>
    </ndxf>
  </rcc>
  <rcc rId="10201" sId="1" odxf="1" dxf="1">
    <nc r="Q226">
      <f>'январь 2014г. по 6-10'!Q226+'январь 2014г. по 0,4'!Q226</f>
    </nc>
    <odxf>
      <numFmt numFmtId="0" formatCode="General"/>
    </odxf>
    <ndxf>
      <numFmt numFmtId="2" formatCode="0.00"/>
    </ndxf>
  </rcc>
  <rcc rId="10202" sId="1" odxf="1" dxf="1">
    <nc r="H227">
      <f>'январь 2014г. по 6-10'!H227+'январь 2014г. по 0,4'!H227</f>
    </nc>
    <odxf>
      <numFmt numFmtId="0" formatCode="General"/>
    </odxf>
    <ndxf>
      <numFmt numFmtId="2" formatCode="0.00"/>
    </ndxf>
  </rcc>
  <rcc rId="10203" sId="1" odxf="1" dxf="1">
    <nc r="I227">
      <f>'январь 2014г. по 6-10'!I227+'январь 2014г. по 0,4'!I227</f>
    </nc>
    <odxf>
      <numFmt numFmtId="0" formatCode="General"/>
    </odxf>
    <ndxf>
      <numFmt numFmtId="2" formatCode="0.00"/>
    </ndxf>
  </rcc>
  <rcc rId="10204" sId="1">
    <nc r="J227">
      <f>'январь 2014г. по 6-10'!J227+'январь 2014г. по 0,4'!J227</f>
    </nc>
  </rcc>
  <rcc rId="10205" sId="1">
    <nc r="K227">
      <f>'январь 2014г. по 6-10'!K227+'январь 2014г. по 0,4'!K227</f>
    </nc>
  </rcc>
  <rcc rId="10206" sId="1" odxf="1" dxf="1">
    <nc r="L227">
      <f>'январь 2014г. по 6-10'!L227+'январь 2014г. по 0,4'!L227</f>
    </nc>
    <odxf>
      <numFmt numFmtId="0" formatCode="General"/>
    </odxf>
    <ndxf>
      <numFmt numFmtId="2" formatCode="0.00"/>
    </ndxf>
  </rcc>
  <rcc rId="10207" sId="1" odxf="1" dxf="1">
    <nc r="M227">
      <f>'январь 2014г. по 6-10'!M227+'январь 2014г. по 0,4'!M227</f>
    </nc>
    <odxf>
      <numFmt numFmtId="0" formatCode="General"/>
    </odxf>
    <ndxf>
      <numFmt numFmtId="2" formatCode="0.00"/>
    </ndxf>
  </rcc>
  <rcc rId="10208" sId="1" odxf="1" dxf="1">
    <nc r="N227">
      <f>'январь 2014г. по 6-10'!N227+'январь 2014г. по 0,4'!N227</f>
    </nc>
    <odxf>
      <numFmt numFmtId="0" formatCode="General"/>
    </odxf>
    <ndxf>
      <numFmt numFmtId="2" formatCode="0.00"/>
    </ndxf>
  </rcc>
  <rcc rId="10209" sId="1" odxf="1" dxf="1">
    <nc r="O227">
      <f>'январь 2014г. по 6-10'!O227+'январь 2014г. по 0,4'!O227</f>
    </nc>
    <odxf>
      <numFmt numFmtId="0" formatCode="General"/>
    </odxf>
    <ndxf>
      <numFmt numFmtId="2" formatCode="0.00"/>
    </ndxf>
  </rcc>
  <rcc rId="10210" sId="1" odxf="1" dxf="1">
    <nc r="P227">
      <f>'январь 2014г. по 6-10'!P227+'январь 2014г. по 0,4'!P227</f>
    </nc>
    <odxf>
      <numFmt numFmtId="0" formatCode="General"/>
    </odxf>
    <ndxf>
      <numFmt numFmtId="2" formatCode="0.00"/>
    </ndxf>
  </rcc>
  <rcc rId="10211" sId="1" odxf="1" dxf="1">
    <nc r="Q227">
      <f>'январь 2014г. по 6-10'!Q227+'январь 2014г. по 0,4'!Q227</f>
    </nc>
    <odxf>
      <numFmt numFmtId="0" formatCode="General"/>
    </odxf>
    <ndxf>
      <numFmt numFmtId="2" formatCode="0.00"/>
    </ndxf>
  </rcc>
  <rcc rId="10212" sId="1" odxf="1" dxf="1">
    <nc r="H228">
      <f>'январь 2014г. по 6-10'!H228+'январь 2014г. по 0,4'!H228</f>
    </nc>
    <odxf>
      <numFmt numFmtId="0" formatCode="General"/>
    </odxf>
    <ndxf>
      <numFmt numFmtId="2" formatCode="0.00"/>
    </ndxf>
  </rcc>
  <rcc rId="10213" sId="1" odxf="1" dxf="1">
    <nc r="I228">
      <f>'январь 2014г. по 6-10'!I228+'январь 2014г. по 0,4'!I228</f>
    </nc>
    <odxf>
      <numFmt numFmtId="0" formatCode="General"/>
    </odxf>
    <ndxf>
      <numFmt numFmtId="2" formatCode="0.00"/>
    </ndxf>
  </rcc>
  <rcc rId="10214" sId="1">
    <nc r="J228">
      <f>'январь 2014г. по 6-10'!J228+'январь 2014г. по 0,4'!J228</f>
    </nc>
  </rcc>
  <rcc rId="10215" sId="1">
    <nc r="K228">
      <f>'январь 2014г. по 6-10'!K228+'январь 2014г. по 0,4'!K228</f>
    </nc>
  </rcc>
  <rcc rId="10216" sId="1" odxf="1" dxf="1">
    <nc r="L228">
      <f>'январь 2014г. по 6-10'!L228+'январь 2014г. по 0,4'!L228</f>
    </nc>
    <odxf>
      <numFmt numFmtId="0" formatCode="General"/>
    </odxf>
    <ndxf>
      <numFmt numFmtId="2" formatCode="0.00"/>
    </ndxf>
  </rcc>
  <rcc rId="10217" sId="1" odxf="1" dxf="1">
    <nc r="M228">
      <f>'январь 2014г. по 6-10'!M228+'январь 2014г. по 0,4'!M228</f>
    </nc>
    <odxf>
      <numFmt numFmtId="0" formatCode="General"/>
    </odxf>
    <ndxf>
      <numFmt numFmtId="2" formatCode="0.00"/>
    </ndxf>
  </rcc>
  <rcc rId="10218" sId="1" odxf="1" dxf="1">
    <nc r="N228">
      <f>'январь 2014г. по 6-10'!N228+'январь 2014г. по 0,4'!N228</f>
    </nc>
    <odxf>
      <numFmt numFmtId="0" formatCode="General"/>
    </odxf>
    <ndxf>
      <numFmt numFmtId="2" formatCode="0.00"/>
    </ndxf>
  </rcc>
  <rcc rId="10219" sId="1" odxf="1" dxf="1">
    <nc r="O228">
      <f>'январь 2014г. по 6-10'!O228+'январь 2014г. по 0,4'!O228</f>
    </nc>
    <odxf>
      <numFmt numFmtId="0" formatCode="General"/>
    </odxf>
    <ndxf>
      <numFmt numFmtId="2" formatCode="0.00"/>
    </ndxf>
  </rcc>
  <rcc rId="10220" sId="1" odxf="1" dxf="1">
    <nc r="P228">
      <f>'январь 2014г. по 6-10'!P228+'январь 2014г. по 0,4'!P228</f>
    </nc>
    <odxf>
      <numFmt numFmtId="0" formatCode="General"/>
    </odxf>
    <ndxf>
      <numFmt numFmtId="2" formatCode="0.00"/>
    </ndxf>
  </rcc>
  <rcc rId="10221" sId="1" odxf="1" dxf="1">
    <nc r="Q228">
      <f>'январь 2014г. по 6-10'!Q228+'январь 2014г. по 0,4'!Q228</f>
    </nc>
    <odxf>
      <numFmt numFmtId="0" formatCode="General"/>
    </odxf>
    <ndxf>
      <numFmt numFmtId="2" formatCode="0.00"/>
    </ndxf>
  </rcc>
  <rcc rId="10222" sId="1" odxf="1" dxf="1">
    <nc r="H229">
      <f>'январь 2014г. по 6-10'!H229+'январь 2014г. по 0,4'!H229</f>
    </nc>
    <odxf>
      <numFmt numFmtId="0" formatCode="General"/>
    </odxf>
    <ndxf>
      <numFmt numFmtId="2" formatCode="0.00"/>
    </ndxf>
  </rcc>
  <rcc rId="10223" sId="1" odxf="1" dxf="1">
    <nc r="I229">
      <f>'январь 2014г. по 6-10'!I229+'январь 2014г. по 0,4'!I229</f>
    </nc>
    <odxf>
      <numFmt numFmtId="0" formatCode="General"/>
    </odxf>
    <ndxf>
      <numFmt numFmtId="2" formatCode="0.00"/>
    </ndxf>
  </rcc>
  <rcc rId="10224" sId="1">
    <nc r="J229">
      <f>'январь 2014г. по 6-10'!J229+'январь 2014г. по 0,4'!J229</f>
    </nc>
  </rcc>
  <rcc rId="10225" sId="1">
    <nc r="K229">
      <f>'январь 2014г. по 6-10'!K229+'январь 2014г. по 0,4'!K229</f>
    </nc>
  </rcc>
  <rcc rId="10226" sId="1" odxf="1" dxf="1">
    <nc r="L229">
      <f>'январь 2014г. по 6-10'!L229+'январь 2014г. по 0,4'!L229</f>
    </nc>
    <odxf>
      <numFmt numFmtId="0" formatCode="General"/>
    </odxf>
    <ndxf>
      <numFmt numFmtId="2" formatCode="0.00"/>
    </ndxf>
  </rcc>
  <rcc rId="10227" sId="1" odxf="1" dxf="1">
    <nc r="M229">
      <f>'январь 2014г. по 6-10'!M229+'январь 2014г. по 0,4'!M229</f>
    </nc>
    <odxf>
      <numFmt numFmtId="0" formatCode="General"/>
    </odxf>
    <ndxf>
      <numFmt numFmtId="2" formatCode="0.00"/>
    </ndxf>
  </rcc>
  <rcc rId="10228" sId="1" odxf="1" dxf="1">
    <nc r="N229">
      <f>'январь 2014г. по 6-10'!N229+'январь 2014г. по 0,4'!N229</f>
    </nc>
    <odxf>
      <numFmt numFmtId="0" formatCode="General"/>
    </odxf>
    <ndxf>
      <numFmt numFmtId="2" formatCode="0.00"/>
    </ndxf>
  </rcc>
  <rcc rId="10229" sId="1" odxf="1" dxf="1">
    <nc r="O229">
      <f>'январь 2014г. по 6-10'!O229+'январь 2014г. по 0,4'!O229</f>
    </nc>
    <odxf>
      <numFmt numFmtId="0" formatCode="General"/>
    </odxf>
    <ndxf>
      <numFmt numFmtId="2" formatCode="0.00"/>
    </ndxf>
  </rcc>
  <rcc rId="10230" sId="1" odxf="1" dxf="1">
    <nc r="P229">
      <f>'январь 2014г. по 6-10'!P229+'январь 2014г. по 0,4'!P229</f>
    </nc>
    <odxf>
      <numFmt numFmtId="0" formatCode="General"/>
    </odxf>
    <ndxf>
      <numFmt numFmtId="2" formatCode="0.00"/>
    </ndxf>
  </rcc>
  <rcc rId="10231" sId="1" odxf="1" dxf="1">
    <nc r="Q229">
      <f>'январь 2014г. по 6-10'!Q229+'январь 2014г. по 0,4'!Q229</f>
    </nc>
    <odxf>
      <numFmt numFmtId="0" formatCode="General"/>
    </odxf>
    <ndxf>
      <numFmt numFmtId="2" formatCode="0.00"/>
    </ndxf>
  </rcc>
  <rcc rId="10232" sId="1" odxf="1" dxf="1">
    <nc r="H230">
      <f>'январь 2014г. по 6-10'!H230+'январь 2014г. по 0,4'!H230</f>
    </nc>
    <odxf>
      <numFmt numFmtId="0" formatCode="General"/>
    </odxf>
    <ndxf>
      <numFmt numFmtId="2" formatCode="0.00"/>
    </ndxf>
  </rcc>
  <rcc rId="10233" sId="1" odxf="1" dxf="1">
    <nc r="I230">
      <f>'январь 2014г. по 6-10'!I230+'январь 2014г. по 0,4'!I230</f>
    </nc>
    <odxf>
      <numFmt numFmtId="0" formatCode="General"/>
    </odxf>
    <ndxf>
      <numFmt numFmtId="2" formatCode="0.00"/>
    </ndxf>
  </rcc>
  <rcc rId="10234" sId="1">
    <nc r="J230">
      <f>'январь 2014г. по 6-10'!J230+'январь 2014г. по 0,4'!J230</f>
    </nc>
  </rcc>
  <rcc rId="10235" sId="1">
    <nc r="K230">
      <f>'январь 2014г. по 6-10'!K230+'январь 2014г. по 0,4'!K230</f>
    </nc>
  </rcc>
  <rcc rId="10236" sId="1" odxf="1" dxf="1">
    <nc r="L230">
      <f>'январь 2014г. по 6-10'!L230+'январь 2014г. по 0,4'!L230</f>
    </nc>
    <odxf>
      <numFmt numFmtId="0" formatCode="General"/>
    </odxf>
    <ndxf>
      <numFmt numFmtId="2" formatCode="0.00"/>
    </ndxf>
  </rcc>
  <rcc rId="10237" sId="1" odxf="1" dxf="1">
    <nc r="M230">
      <f>'январь 2014г. по 6-10'!M230+'январь 2014г. по 0,4'!M230</f>
    </nc>
    <odxf>
      <numFmt numFmtId="0" formatCode="General"/>
    </odxf>
    <ndxf>
      <numFmt numFmtId="2" formatCode="0.00"/>
    </ndxf>
  </rcc>
  <rcc rId="10238" sId="1" odxf="1" dxf="1">
    <nc r="N230">
      <f>'январь 2014г. по 6-10'!N230+'январь 2014г. по 0,4'!N230</f>
    </nc>
    <odxf>
      <numFmt numFmtId="0" formatCode="General"/>
    </odxf>
    <ndxf>
      <numFmt numFmtId="2" formatCode="0.00"/>
    </ndxf>
  </rcc>
  <rcc rId="10239" sId="1" odxf="1" dxf="1">
    <nc r="O230">
      <f>'январь 2014г. по 6-10'!O230+'январь 2014г. по 0,4'!O230</f>
    </nc>
    <odxf>
      <numFmt numFmtId="0" formatCode="General"/>
    </odxf>
    <ndxf>
      <numFmt numFmtId="2" formatCode="0.00"/>
    </ndxf>
  </rcc>
  <rcc rId="10240" sId="1" odxf="1" dxf="1">
    <nc r="P230">
      <f>'январь 2014г. по 6-10'!P230+'январь 2014г. по 0,4'!P230</f>
    </nc>
    <odxf>
      <numFmt numFmtId="0" formatCode="General"/>
    </odxf>
    <ndxf>
      <numFmt numFmtId="2" formatCode="0.00"/>
    </ndxf>
  </rcc>
  <rcc rId="10241" sId="1" odxf="1" dxf="1">
    <nc r="Q230">
      <f>'январь 2014г. по 6-10'!Q230+'январь 2014г. по 0,4'!Q230</f>
    </nc>
    <odxf>
      <numFmt numFmtId="0" formatCode="General"/>
    </odxf>
    <ndxf>
      <numFmt numFmtId="2" formatCode="0.00"/>
    </ndxf>
  </rcc>
  <rcc rId="10242" sId="1" odxf="1" dxf="1">
    <nc r="H231">
      <f>'январь 2014г. по 6-10'!H231+'январь 2014г. по 0,4'!H231</f>
    </nc>
    <odxf>
      <numFmt numFmtId="0" formatCode="General"/>
    </odxf>
    <ndxf>
      <numFmt numFmtId="2" formatCode="0.00"/>
    </ndxf>
  </rcc>
  <rcc rId="10243" sId="1" odxf="1" dxf="1">
    <nc r="I231">
      <f>'январь 2014г. по 6-10'!I231+'январь 2014г. по 0,4'!I231</f>
    </nc>
    <odxf>
      <numFmt numFmtId="0" formatCode="General"/>
    </odxf>
    <ndxf>
      <numFmt numFmtId="2" formatCode="0.00"/>
    </ndxf>
  </rcc>
  <rcc rId="10244" sId="1">
    <nc r="J231">
      <f>'январь 2014г. по 6-10'!J231+'январь 2014г. по 0,4'!J231</f>
    </nc>
  </rcc>
  <rcc rId="10245" sId="1">
    <nc r="K231">
      <f>'январь 2014г. по 6-10'!K231+'январь 2014г. по 0,4'!K231</f>
    </nc>
  </rcc>
  <rcc rId="10246" sId="1" odxf="1" dxf="1">
    <nc r="L231">
      <f>'январь 2014г. по 6-10'!L231+'январь 2014г. по 0,4'!L231</f>
    </nc>
    <odxf>
      <numFmt numFmtId="0" formatCode="General"/>
    </odxf>
    <ndxf>
      <numFmt numFmtId="2" formatCode="0.00"/>
    </ndxf>
  </rcc>
  <rcc rId="10247" sId="1" odxf="1" dxf="1">
    <nc r="M231">
      <f>'январь 2014г. по 6-10'!M231+'январь 2014г. по 0,4'!M231</f>
    </nc>
    <odxf>
      <numFmt numFmtId="0" formatCode="General"/>
    </odxf>
    <ndxf>
      <numFmt numFmtId="2" formatCode="0.00"/>
    </ndxf>
  </rcc>
  <rcc rId="10248" sId="1" odxf="1" dxf="1">
    <nc r="N231">
      <f>'январь 2014г. по 6-10'!N231+'январь 2014г. по 0,4'!N231</f>
    </nc>
    <odxf>
      <numFmt numFmtId="0" formatCode="General"/>
    </odxf>
    <ndxf>
      <numFmt numFmtId="2" formatCode="0.00"/>
    </ndxf>
  </rcc>
  <rcc rId="10249" sId="1" odxf="1" dxf="1">
    <nc r="O231">
      <f>'январь 2014г. по 6-10'!O231+'январь 2014г. по 0,4'!O231</f>
    </nc>
    <odxf>
      <numFmt numFmtId="0" formatCode="General"/>
    </odxf>
    <ndxf>
      <numFmt numFmtId="2" formatCode="0.00"/>
    </ndxf>
  </rcc>
  <rcc rId="10250" sId="1" odxf="1" dxf="1">
    <nc r="P231">
      <f>'январь 2014г. по 6-10'!P231+'январь 2014г. по 0,4'!P231</f>
    </nc>
    <odxf>
      <numFmt numFmtId="0" formatCode="General"/>
    </odxf>
    <ndxf>
      <numFmt numFmtId="2" formatCode="0.00"/>
    </ndxf>
  </rcc>
  <rcc rId="10251" sId="1" odxf="1" dxf="1">
    <nc r="Q231">
      <f>'январь 2014г. по 6-10'!Q231+'январь 2014г. по 0,4'!Q231</f>
    </nc>
    <odxf>
      <numFmt numFmtId="0" formatCode="General"/>
    </odxf>
    <ndxf>
      <numFmt numFmtId="2" formatCode="0.00"/>
    </ndxf>
  </rcc>
  <rcc rId="10252" sId="1" odxf="1" dxf="1">
    <nc r="H232">
      <f>'январь 2014г. по 6-10'!H232+'январь 2014г. по 0,4'!H232</f>
    </nc>
    <odxf>
      <numFmt numFmtId="0" formatCode="General"/>
    </odxf>
    <ndxf>
      <numFmt numFmtId="2" formatCode="0.00"/>
    </ndxf>
  </rcc>
  <rcc rId="10253" sId="1" odxf="1" dxf="1">
    <nc r="I232">
      <f>'январь 2014г. по 6-10'!I232+'январь 2014г. по 0,4'!I232</f>
    </nc>
    <odxf>
      <numFmt numFmtId="0" formatCode="General"/>
    </odxf>
    <ndxf>
      <numFmt numFmtId="2" formatCode="0.00"/>
    </ndxf>
  </rcc>
  <rcc rId="10254" sId="1">
    <nc r="J232">
      <f>'январь 2014г. по 6-10'!J232+'январь 2014г. по 0,4'!J232</f>
    </nc>
  </rcc>
  <rcc rId="10255" sId="1">
    <nc r="K232">
      <f>'январь 2014г. по 6-10'!K232+'январь 2014г. по 0,4'!K232</f>
    </nc>
  </rcc>
  <rcc rId="10256" sId="1" odxf="1" dxf="1">
    <nc r="L232">
      <f>'январь 2014г. по 6-10'!L232+'январь 2014г. по 0,4'!L232</f>
    </nc>
    <odxf>
      <numFmt numFmtId="0" formatCode="General"/>
    </odxf>
    <ndxf>
      <numFmt numFmtId="2" formatCode="0.00"/>
    </ndxf>
  </rcc>
  <rcc rId="10257" sId="1" odxf="1" dxf="1">
    <nc r="M232">
      <f>'январь 2014г. по 6-10'!M232+'январь 2014г. по 0,4'!M232</f>
    </nc>
    <odxf>
      <numFmt numFmtId="0" formatCode="General"/>
    </odxf>
    <ndxf>
      <numFmt numFmtId="2" formatCode="0.00"/>
    </ndxf>
  </rcc>
  <rcc rId="10258" sId="1" odxf="1" dxf="1">
    <nc r="N232">
      <f>'январь 2014г. по 6-10'!N232+'январь 2014г. по 0,4'!N232</f>
    </nc>
    <odxf>
      <numFmt numFmtId="0" formatCode="General"/>
    </odxf>
    <ndxf>
      <numFmt numFmtId="2" formatCode="0.00"/>
    </ndxf>
  </rcc>
  <rcc rId="10259" sId="1" odxf="1" dxf="1">
    <nc r="O232">
      <f>'январь 2014г. по 6-10'!O232+'январь 2014г. по 0,4'!O232</f>
    </nc>
    <odxf>
      <numFmt numFmtId="0" formatCode="General"/>
    </odxf>
    <ndxf>
      <numFmt numFmtId="2" formatCode="0.00"/>
    </ndxf>
  </rcc>
  <rcc rId="10260" sId="1" odxf="1" dxf="1">
    <nc r="P232">
      <f>'январь 2014г. по 6-10'!P232+'январь 2014г. по 0,4'!P232</f>
    </nc>
    <odxf>
      <numFmt numFmtId="0" formatCode="General"/>
    </odxf>
    <ndxf>
      <numFmt numFmtId="2" formatCode="0.00"/>
    </ndxf>
  </rcc>
  <rcc rId="10261" sId="1" odxf="1" dxf="1">
    <nc r="Q232">
      <f>'январь 2014г. по 6-10'!Q232+'январь 2014г. по 0,4'!Q232</f>
    </nc>
    <odxf>
      <numFmt numFmtId="0" formatCode="General"/>
    </odxf>
    <ndxf>
      <numFmt numFmtId="2" formatCode="0.00"/>
    </ndxf>
  </rcc>
  <rcc rId="10262" sId="1" odxf="1" dxf="1">
    <nc r="H233">
      <f>'январь 2014г. по 6-10'!H233+'январь 2014г. по 0,4'!H233</f>
    </nc>
    <odxf>
      <numFmt numFmtId="0" formatCode="General"/>
    </odxf>
    <ndxf>
      <numFmt numFmtId="2" formatCode="0.00"/>
    </ndxf>
  </rcc>
  <rcc rId="10263" sId="1" odxf="1" dxf="1">
    <nc r="I233">
      <f>'январь 2014г. по 6-10'!I233+'январь 2014г. по 0,4'!I233</f>
    </nc>
    <odxf>
      <numFmt numFmtId="0" formatCode="General"/>
    </odxf>
    <ndxf>
      <numFmt numFmtId="2" formatCode="0.00"/>
    </ndxf>
  </rcc>
  <rcc rId="10264" sId="1">
    <nc r="J233">
      <f>'январь 2014г. по 6-10'!J233+'январь 2014г. по 0,4'!J233</f>
    </nc>
  </rcc>
  <rcc rId="10265" sId="1">
    <nc r="K233">
      <f>'январь 2014г. по 6-10'!K233+'январь 2014г. по 0,4'!K233</f>
    </nc>
  </rcc>
  <rcc rId="10266" sId="1" odxf="1" dxf="1">
    <nc r="L233">
      <f>'январь 2014г. по 6-10'!L233+'январь 2014г. по 0,4'!L233</f>
    </nc>
    <odxf>
      <numFmt numFmtId="0" formatCode="General"/>
    </odxf>
    <ndxf>
      <numFmt numFmtId="2" formatCode="0.00"/>
    </ndxf>
  </rcc>
  <rcc rId="10267" sId="1" odxf="1" dxf="1">
    <nc r="M233">
      <f>'январь 2014г. по 6-10'!M233+'январь 2014г. по 0,4'!M233</f>
    </nc>
    <odxf>
      <numFmt numFmtId="0" formatCode="General"/>
    </odxf>
    <ndxf>
      <numFmt numFmtId="2" formatCode="0.00"/>
    </ndxf>
  </rcc>
  <rcc rId="10268" sId="1" odxf="1" dxf="1">
    <nc r="N233">
      <f>'январь 2014г. по 6-10'!N233+'январь 2014г. по 0,4'!N233</f>
    </nc>
    <odxf>
      <numFmt numFmtId="0" formatCode="General"/>
    </odxf>
    <ndxf>
      <numFmt numFmtId="2" formatCode="0.00"/>
    </ndxf>
  </rcc>
  <rcc rId="10269" sId="1" odxf="1" dxf="1">
    <nc r="O233">
      <f>'январь 2014г. по 6-10'!O233+'январь 2014г. по 0,4'!O233</f>
    </nc>
    <odxf>
      <numFmt numFmtId="0" formatCode="General"/>
    </odxf>
    <ndxf>
      <numFmt numFmtId="2" formatCode="0.00"/>
    </ndxf>
  </rcc>
  <rcc rId="10270" sId="1" odxf="1" dxf="1">
    <nc r="P233">
      <f>'январь 2014г. по 6-10'!P233+'январь 2014г. по 0,4'!P233</f>
    </nc>
    <odxf>
      <numFmt numFmtId="0" formatCode="General"/>
    </odxf>
    <ndxf>
      <numFmt numFmtId="2" formatCode="0.00"/>
    </ndxf>
  </rcc>
  <rcc rId="10271" sId="1" odxf="1" dxf="1">
    <nc r="Q233">
      <f>'январь 2014г. по 6-10'!Q233+'январь 2014г. по 0,4'!Q233</f>
    </nc>
    <odxf>
      <numFmt numFmtId="0" formatCode="General"/>
    </odxf>
    <ndxf>
      <numFmt numFmtId="2" formatCode="0.00"/>
    </ndxf>
  </rcc>
  <rcc rId="10272" sId="1" odxf="1" dxf="1">
    <nc r="H234">
      <f>'январь 2014г. по 6-10'!H234+'январь 2014г. по 0,4'!H234</f>
    </nc>
    <odxf>
      <numFmt numFmtId="0" formatCode="General"/>
    </odxf>
    <ndxf>
      <numFmt numFmtId="2" formatCode="0.00"/>
    </ndxf>
  </rcc>
  <rcc rId="10273" sId="1" odxf="1" dxf="1">
    <nc r="I234">
      <f>'январь 2014г. по 6-10'!I234+'январь 2014г. по 0,4'!I234</f>
    </nc>
    <odxf>
      <numFmt numFmtId="0" formatCode="General"/>
    </odxf>
    <ndxf>
      <numFmt numFmtId="2" formatCode="0.00"/>
    </ndxf>
  </rcc>
  <rcc rId="10274" sId="1">
    <nc r="J234">
      <f>'январь 2014г. по 6-10'!J234+'январь 2014г. по 0,4'!J234</f>
    </nc>
  </rcc>
  <rcc rId="10275" sId="1">
    <nc r="K234">
      <f>'январь 2014г. по 6-10'!K234+'январь 2014г. по 0,4'!K234</f>
    </nc>
  </rcc>
  <rcc rId="10276" sId="1" odxf="1" dxf="1">
    <nc r="L234">
      <f>'январь 2014г. по 6-10'!L234+'январь 2014г. по 0,4'!L234</f>
    </nc>
    <odxf>
      <numFmt numFmtId="0" formatCode="General"/>
    </odxf>
    <ndxf>
      <numFmt numFmtId="2" formatCode="0.00"/>
    </ndxf>
  </rcc>
  <rcc rId="10277" sId="1" odxf="1" dxf="1">
    <nc r="M234">
      <f>'январь 2014г. по 6-10'!M234+'январь 2014г. по 0,4'!M234</f>
    </nc>
    <odxf>
      <numFmt numFmtId="0" formatCode="General"/>
    </odxf>
    <ndxf>
      <numFmt numFmtId="2" formatCode="0.00"/>
    </ndxf>
  </rcc>
  <rcc rId="10278" sId="1" odxf="1" dxf="1">
    <nc r="N234">
      <f>'январь 2014г. по 6-10'!N234+'январь 2014г. по 0,4'!N234</f>
    </nc>
    <odxf>
      <numFmt numFmtId="0" formatCode="General"/>
    </odxf>
    <ndxf>
      <numFmt numFmtId="2" formatCode="0.00"/>
    </ndxf>
  </rcc>
  <rcc rId="10279" sId="1" odxf="1" dxf="1">
    <nc r="O234">
      <f>'январь 2014г. по 6-10'!O234+'январь 2014г. по 0,4'!O234</f>
    </nc>
    <odxf>
      <numFmt numFmtId="0" formatCode="General"/>
    </odxf>
    <ndxf>
      <numFmt numFmtId="2" formatCode="0.00"/>
    </ndxf>
  </rcc>
  <rcc rId="10280" sId="1" odxf="1" dxf="1">
    <nc r="P234">
      <f>'январь 2014г. по 6-10'!P234+'январь 2014г. по 0,4'!P234</f>
    </nc>
    <odxf>
      <numFmt numFmtId="0" formatCode="General"/>
    </odxf>
    <ndxf>
      <numFmt numFmtId="2" formatCode="0.00"/>
    </ndxf>
  </rcc>
  <rcc rId="10281" sId="1" odxf="1" dxf="1">
    <nc r="Q234">
      <f>'январь 2014г. по 6-10'!Q234+'январь 2014г. по 0,4'!Q234</f>
    </nc>
    <odxf>
      <numFmt numFmtId="0" formatCode="General"/>
    </odxf>
    <ndxf>
      <numFmt numFmtId="2" formatCode="0.00"/>
    </ndxf>
  </rcc>
  <rcc rId="10282" sId="1" odxf="1" dxf="1">
    <nc r="H235">
      <f>'январь 2014г. по 6-10'!H235+'январь 2014г. по 0,4'!H235</f>
    </nc>
    <odxf>
      <numFmt numFmtId="0" formatCode="General"/>
    </odxf>
    <ndxf>
      <numFmt numFmtId="2" formatCode="0.00"/>
    </ndxf>
  </rcc>
  <rcc rId="10283" sId="1" odxf="1" dxf="1">
    <nc r="I235">
      <f>'январь 2014г. по 6-10'!I235+'январь 2014г. по 0,4'!I235</f>
    </nc>
    <odxf>
      <numFmt numFmtId="0" formatCode="General"/>
    </odxf>
    <ndxf>
      <numFmt numFmtId="2" formatCode="0.00"/>
    </ndxf>
  </rcc>
  <rcc rId="10284" sId="1">
    <nc r="J235">
      <f>'январь 2014г. по 6-10'!J235+'январь 2014г. по 0,4'!J235</f>
    </nc>
  </rcc>
  <rcc rId="10285" sId="1">
    <nc r="K235">
      <f>'январь 2014г. по 6-10'!K235+'январь 2014г. по 0,4'!K235</f>
    </nc>
  </rcc>
  <rcc rId="10286" sId="1" odxf="1" dxf="1">
    <nc r="L235">
      <f>'январь 2014г. по 6-10'!L235+'январь 2014г. по 0,4'!L235</f>
    </nc>
    <odxf>
      <numFmt numFmtId="0" formatCode="General"/>
    </odxf>
    <ndxf>
      <numFmt numFmtId="2" formatCode="0.00"/>
    </ndxf>
  </rcc>
  <rcc rId="10287" sId="1" odxf="1" dxf="1">
    <nc r="M235">
      <f>'январь 2014г. по 6-10'!M235+'январь 2014г. по 0,4'!M235</f>
    </nc>
    <odxf>
      <numFmt numFmtId="0" formatCode="General"/>
    </odxf>
    <ndxf>
      <numFmt numFmtId="2" formatCode="0.00"/>
    </ndxf>
  </rcc>
  <rcc rId="10288" sId="1" odxf="1" dxf="1">
    <nc r="N235">
      <f>'январь 2014г. по 6-10'!N235+'январь 2014г. по 0,4'!N235</f>
    </nc>
    <odxf>
      <numFmt numFmtId="0" formatCode="General"/>
    </odxf>
    <ndxf>
      <numFmt numFmtId="2" formatCode="0.00"/>
    </ndxf>
  </rcc>
  <rcc rId="10289" sId="1" odxf="1" dxf="1">
    <nc r="O235">
      <f>'январь 2014г. по 6-10'!O235+'январь 2014г. по 0,4'!O235</f>
    </nc>
    <odxf>
      <numFmt numFmtId="0" formatCode="General"/>
    </odxf>
    <ndxf>
      <numFmt numFmtId="2" formatCode="0.00"/>
    </ndxf>
  </rcc>
  <rcc rId="10290" sId="1" odxf="1" dxf="1">
    <nc r="P235">
      <f>'январь 2014г. по 6-10'!P235+'январь 2014г. по 0,4'!P235</f>
    </nc>
    <odxf>
      <numFmt numFmtId="0" formatCode="General"/>
    </odxf>
    <ndxf>
      <numFmt numFmtId="2" formatCode="0.00"/>
    </ndxf>
  </rcc>
  <rcc rId="10291" sId="1" odxf="1" dxf="1">
    <nc r="Q235">
      <f>'январь 2014г. по 6-10'!Q235+'январь 2014г. по 0,4'!Q235</f>
    </nc>
    <odxf>
      <numFmt numFmtId="0" formatCode="General"/>
    </odxf>
    <ndxf>
      <numFmt numFmtId="2" formatCode="0.00"/>
    </ndxf>
  </rcc>
  <rcc rId="10292" sId="1" odxf="1" dxf="1">
    <nc r="H236">
      <f>'январь 2014г. по 6-10'!H236+'январь 2014г. по 0,4'!H236</f>
    </nc>
    <odxf>
      <numFmt numFmtId="0" formatCode="General"/>
    </odxf>
    <ndxf>
      <numFmt numFmtId="2" formatCode="0.00"/>
    </ndxf>
  </rcc>
  <rcc rId="10293" sId="1" odxf="1" dxf="1">
    <nc r="I236">
      <f>'январь 2014г. по 6-10'!I236+'январь 2014г. по 0,4'!I236</f>
    </nc>
    <odxf>
      <numFmt numFmtId="0" formatCode="General"/>
    </odxf>
    <ndxf>
      <numFmt numFmtId="2" formatCode="0.00"/>
    </ndxf>
  </rcc>
  <rcc rId="10294" sId="1">
    <nc r="J236">
      <f>'январь 2014г. по 6-10'!J236+'январь 2014г. по 0,4'!J236</f>
    </nc>
  </rcc>
  <rcc rId="10295" sId="1">
    <nc r="K236">
      <f>'январь 2014г. по 6-10'!K236+'январь 2014г. по 0,4'!K236</f>
    </nc>
  </rcc>
  <rcc rId="10296" sId="1" odxf="1" dxf="1">
    <nc r="L236">
      <f>'январь 2014г. по 6-10'!L236+'январь 2014г. по 0,4'!L236</f>
    </nc>
    <odxf>
      <numFmt numFmtId="0" formatCode="General"/>
    </odxf>
    <ndxf>
      <numFmt numFmtId="2" formatCode="0.00"/>
    </ndxf>
  </rcc>
  <rcc rId="10297" sId="1" odxf="1" dxf="1">
    <nc r="M236">
      <f>'январь 2014г. по 6-10'!M236+'январь 2014г. по 0,4'!M236</f>
    </nc>
    <odxf>
      <numFmt numFmtId="0" formatCode="General"/>
    </odxf>
    <ndxf>
      <numFmt numFmtId="2" formatCode="0.00"/>
    </ndxf>
  </rcc>
  <rcc rId="10298" sId="1" odxf="1" dxf="1">
    <nc r="N236">
      <f>'январь 2014г. по 6-10'!N236+'январь 2014г. по 0,4'!N236</f>
    </nc>
    <odxf>
      <numFmt numFmtId="0" formatCode="General"/>
    </odxf>
    <ndxf>
      <numFmt numFmtId="2" formatCode="0.00"/>
    </ndxf>
  </rcc>
  <rcc rId="10299" sId="1" odxf="1" dxf="1">
    <nc r="O236">
      <f>'январь 2014г. по 6-10'!O236+'январь 2014г. по 0,4'!O236</f>
    </nc>
    <odxf>
      <numFmt numFmtId="0" formatCode="General"/>
    </odxf>
    <ndxf>
      <numFmt numFmtId="2" formatCode="0.00"/>
    </ndxf>
  </rcc>
  <rcc rId="10300" sId="1" odxf="1" dxf="1">
    <nc r="P236">
      <f>'январь 2014г. по 6-10'!P236+'январь 2014г. по 0,4'!P236</f>
    </nc>
    <odxf>
      <numFmt numFmtId="0" formatCode="General"/>
    </odxf>
    <ndxf>
      <numFmt numFmtId="2" formatCode="0.00"/>
    </ndxf>
  </rcc>
  <rcc rId="10301" sId="1" odxf="1" dxf="1">
    <nc r="Q236">
      <f>'январь 2014г. по 6-10'!Q236+'январь 2014г. по 0,4'!Q236</f>
    </nc>
    <odxf>
      <numFmt numFmtId="0" formatCode="General"/>
    </odxf>
    <ndxf>
      <numFmt numFmtId="2" formatCode="0.00"/>
    </ndxf>
  </rcc>
  <rcc rId="10302" sId="1" odxf="1" dxf="1">
    <nc r="H237">
      <f>'январь 2014г. по 6-10'!H237+'январь 2014г. по 0,4'!H237</f>
    </nc>
    <odxf>
      <numFmt numFmtId="0" formatCode="General"/>
    </odxf>
    <ndxf>
      <numFmt numFmtId="2" formatCode="0.00"/>
    </ndxf>
  </rcc>
  <rcc rId="10303" sId="1" odxf="1" dxf="1">
    <nc r="I237">
      <f>'январь 2014г. по 6-10'!I237+'январь 2014г. по 0,4'!I237</f>
    </nc>
    <odxf>
      <numFmt numFmtId="0" formatCode="General"/>
    </odxf>
    <ndxf>
      <numFmt numFmtId="2" formatCode="0.00"/>
    </ndxf>
  </rcc>
  <rcc rId="10304" sId="1">
    <nc r="J237">
      <f>'январь 2014г. по 6-10'!J237+'январь 2014г. по 0,4'!J237</f>
    </nc>
  </rcc>
  <rcc rId="10305" sId="1">
    <nc r="K237">
      <f>'январь 2014г. по 6-10'!K237+'январь 2014г. по 0,4'!K237</f>
    </nc>
  </rcc>
  <rcc rId="10306" sId="1" odxf="1" dxf="1">
    <nc r="L237">
      <f>'январь 2014г. по 6-10'!L237+'январь 2014г. по 0,4'!L237</f>
    </nc>
    <odxf>
      <numFmt numFmtId="0" formatCode="General"/>
    </odxf>
    <ndxf>
      <numFmt numFmtId="2" formatCode="0.00"/>
    </ndxf>
  </rcc>
  <rcc rId="10307" sId="1" odxf="1" dxf="1">
    <nc r="M237">
      <f>'январь 2014г. по 6-10'!M237+'январь 2014г. по 0,4'!M237</f>
    </nc>
    <odxf>
      <numFmt numFmtId="0" formatCode="General"/>
    </odxf>
    <ndxf>
      <numFmt numFmtId="2" formatCode="0.00"/>
    </ndxf>
  </rcc>
  <rcc rId="10308" sId="1" odxf="1" dxf="1">
    <nc r="N237">
      <f>'январь 2014г. по 6-10'!N237+'январь 2014г. по 0,4'!N237</f>
    </nc>
    <odxf>
      <numFmt numFmtId="0" formatCode="General"/>
    </odxf>
    <ndxf>
      <numFmt numFmtId="2" formatCode="0.00"/>
    </ndxf>
  </rcc>
  <rcc rId="10309" sId="1" odxf="1" dxf="1">
    <nc r="O237">
      <f>'январь 2014г. по 6-10'!O237+'январь 2014г. по 0,4'!O237</f>
    </nc>
    <odxf>
      <numFmt numFmtId="0" formatCode="General"/>
    </odxf>
    <ndxf>
      <numFmt numFmtId="2" formatCode="0.00"/>
    </ndxf>
  </rcc>
  <rcc rId="10310" sId="1" odxf="1" dxf="1">
    <nc r="P237">
      <f>'январь 2014г. по 6-10'!P237+'январь 2014г. по 0,4'!P237</f>
    </nc>
    <odxf>
      <numFmt numFmtId="0" formatCode="General"/>
    </odxf>
    <ndxf>
      <numFmt numFmtId="2" formatCode="0.00"/>
    </ndxf>
  </rcc>
  <rcc rId="10311" sId="1" odxf="1" dxf="1">
    <nc r="Q237">
      <f>'январь 2014г. по 6-10'!Q237+'январь 2014г. по 0,4'!Q237</f>
    </nc>
    <odxf>
      <numFmt numFmtId="0" formatCode="General"/>
    </odxf>
    <ndxf>
      <numFmt numFmtId="2" formatCode="0.00"/>
    </ndxf>
  </rcc>
  <rcc rId="10312" sId="1" odxf="1" dxf="1">
    <nc r="H238">
      <f>'январь 2014г. по 6-10'!H238+'январь 2014г. по 0,4'!H238</f>
    </nc>
    <odxf>
      <numFmt numFmtId="0" formatCode="General"/>
    </odxf>
    <ndxf>
      <numFmt numFmtId="2" formatCode="0.00"/>
    </ndxf>
  </rcc>
  <rcc rId="10313" sId="1" odxf="1" dxf="1">
    <nc r="I238">
      <f>'январь 2014г. по 6-10'!I238+'январь 2014г. по 0,4'!I238</f>
    </nc>
    <odxf>
      <numFmt numFmtId="0" formatCode="General"/>
    </odxf>
    <ndxf>
      <numFmt numFmtId="2" formatCode="0.00"/>
    </ndxf>
  </rcc>
  <rcc rId="10314" sId="1">
    <nc r="J238">
      <f>'январь 2014г. по 6-10'!J238+'январь 2014г. по 0,4'!J238</f>
    </nc>
  </rcc>
  <rcc rId="10315" sId="1">
    <nc r="K238">
      <f>'январь 2014г. по 6-10'!K238+'январь 2014г. по 0,4'!K238</f>
    </nc>
  </rcc>
  <rcc rId="10316" sId="1" odxf="1" dxf="1">
    <nc r="L238">
      <f>'январь 2014г. по 6-10'!L238+'январь 2014г. по 0,4'!L238</f>
    </nc>
    <odxf>
      <numFmt numFmtId="0" formatCode="General"/>
    </odxf>
    <ndxf>
      <numFmt numFmtId="2" formatCode="0.00"/>
    </ndxf>
  </rcc>
  <rcc rId="10317" sId="1" odxf="1" dxf="1">
    <nc r="M238">
      <f>'январь 2014г. по 6-10'!M238+'январь 2014г. по 0,4'!M238</f>
    </nc>
    <odxf>
      <numFmt numFmtId="0" formatCode="General"/>
    </odxf>
    <ndxf>
      <numFmt numFmtId="2" formatCode="0.00"/>
    </ndxf>
  </rcc>
  <rcc rId="10318" sId="1" odxf="1" dxf="1">
    <nc r="N238">
      <f>'январь 2014г. по 6-10'!N238+'январь 2014г. по 0,4'!N238</f>
    </nc>
    <odxf>
      <numFmt numFmtId="0" formatCode="General"/>
    </odxf>
    <ndxf>
      <numFmt numFmtId="2" formatCode="0.00"/>
    </ndxf>
  </rcc>
  <rcc rId="10319" sId="1" odxf="1" dxf="1">
    <nc r="O238">
      <f>'январь 2014г. по 6-10'!O238+'январь 2014г. по 0,4'!O238</f>
    </nc>
    <odxf>
      <numFmt numFmtId="0" formatCode="General"/>
    </odxf>
    <ndxf>
      <numFmt numFmtId="2" formatCode="0.00"/>
    </ndxf>
  </rcc>
  <rcc rId="10320" sId="1" odxf="1" dxf="1">
    <nc r="P238">
      <f>'январь 2014г. по 6-10'!P238+'январь 2014г. по 0,4'!P238</f>
    </nc>
    <odxf>
      <numFmt numFmtId="0" formatCode="General"/>
    </odxf>
    <ndxf>
      <numFmt numFmtId="2" formatCode="0.00"/>
    </ndxf>
  </rcc>
  <rcc rId="10321" sId="1" odxf="1" dxf="1">
    <nc r="Q238">
      <f>'январь 2014г. по 6-10'!Q238+'январь 2014г. по 0,4'!Q238</f>
    </nc>
    <odxf>
      <numFmt numFmtId="0" formatCode="General"/>
    </odxf>
    <ndxf>
      <numFmt numFmtId="2" formatCode="0.00"/>
    </ndxf>
  </rcc>
  <rcc rId="10322" sId="1" odxf="1" dxf="1">
    <nc r="H239">
      <f>'январь 2014г. по 6-10'!H239+'январь 2014г. по 0,4'!H239</f>
    </nc>
    <odxf>
      <numFmt numFmtId="0" formatCode="General"/>
    </odxf>
    <ndxf>
      <numFmt numFmtId="2" formatCode="0.00"/>
    </ndxf>
  </rcc>
  <rcc rId="10323" sId="1" odxf="1" dxf="1">
    <nc r="I239">
      <f>'январь 2014г. по 6-10'!I239+'январь 2014г. по 0,4'!I239</f>
    </nc>
    <odxf>
      <numFmt numFmtId="0" formatCode="General"/>
    </odxf>
    <ndxf>
      <numFmt numFmtId="2" formatCode="0.00"/>
    </ndxf>
  </rcc>
  <rcc rId="10324" sId="1">
    <nc r="J239">
      <f>'январь 2014г. по 6-10'!J239+'январь 2014г. по 0,4'!J239</f>
    </nc>
  </rcc>
  <rcc rId="10325" sId="1">
    <nc r="K239">
      <f>'январь 2014г. по 6-10'!K239+'январь 2014г. по 0,4'!K239</f>
    </nc>
  </rcc>
  <rcc rId="10326" sId="1" odxf="1" dxf="1">
    <nc r="L239">
      <f>'январь 2014г. по 6-10'!L239+'январь 2014г. по 0,4'!L239</f>
    </nc>
    <odxf>
      <numFmt numFmtId="0" formatCode="General"/>
    </odxf>
    <ndxf>
      <numFmt numFmtId="2" formatCode="0.00"/>
    </ndxf>
  </rcc>
  <rcc rId="10327" sId="1" odxf="1" dxf="1">
    <nc r="M239">
      <f>'январь 2014г. по 6-10'!M239+'январь 2014г. по 0,4'!M239</f>
    </nc>
    <odxf>
      <numFmt numFmtId="0" formatCode="General"/>
    </odxf>
    <ndxf>
      <numFmt numFmtId="2" formatCode="0.00"/>
    </ndxf>
  </rcc>
  <rcc rId="10328" sId="1" odxf="1" dxf="1">
    <nc r="N239">
      <f>'январь 2014г. по 6-10'!N239+'январь 2014г. по 0,4'!N239</f>
    </nc>
    <odxf>
      <numFmt numFmtId="0" formatCode="General"/>
    </odxf>
    <ndxf>
      <numFmt numFmtId="2" formatCode="0.00"/>
    </ndxf>
  </rcc>
  <rcc rId="10329" sId="1" odxf="1" dxf="1">
    <nc r="O239">
      <f>'январь 2014г. по 6-10'!O239+'январь 2014г. по 0,4'!O239</f>
    </nc>
    <odxf>
      <numFmt numFmtId="0" formatCode="General"/>
    </odxf>
    <ndxf>
      <numFmt numFmtId="2" formatCode="0.00"/>
    </ndxf>
  </rcc>
  <rcc rId="10330" sId="1" odxf="1" dxf="1">
    <nc r="P239">
      <f>'январь 2014г. по 6-10'!P239+'январь 2014г. по 0,4'!P239</f>
    </nc>
    <odxf>
      <numFmt numFmtId="0" formatCode="General"/>
    </odxf>
    <ndxf>
      <numFmt numFmtId="2" formatCode="0.00"/>
    </ndxf>
  </rcc>
  <rcc rId="10331" sId="1" odxf="1" dxf="1">
    <nc r="Q239">
      <f>'январь 2014г. по 6-10'!Q239+'январь 2014г. по 0,4'!Q239</f>
    </nc>
    <odxf>
      <numFmt numFmtId="0" formatCode="General"/>
    </odxf>
    <ndxf>
      <numFmt numFmtId="2" formatCode="0.00"/>
    </ndxf>
  </rcc>
  <rcc rId="10332" sId="1" odxf="1" dxf="1">
    <nc r="H240">
      <f>'январь 2014г. по 6-10'!H240+'январь 2014г. по 0,4'!H240</f>
    </nc>
    <odxf>
      <numFmt numFmtId="0" formatCode="General"/>
    </odxf>
    <ndxf>
      <numFmt numFmtId="2" formatCode="0.00"/>
    </ndxf>
  </rcc>
  <rcc rId="10333" sId="1" odxf="1" dxf="1">
    <nc r="I240">
      <f>'январь 2014г. по 6-10'!I240+'январь 2014г. по 0,4'!I240</f>
    </nc>
    <odxf>
      <numFmt numFmtId="0" formatCode="General"/>
    </odxf>
    <ndxf>
      <numFmt numFmtId="2" formatCode="0.00"/>
    </ndxf>
  </rcc>
  <rcc rId="10334" sId="1">
    <nc r="J240">
      <f>'январь 2014г. по 6-10'!J240+'январь 2014г. по 0,4'!J240</f>
    </nc>
  </rcc>
  <rcc rId="10335" sId="1">
    <nc r="K240">
      <f>'январь 2014г. по 6-10'!K240+'январь 2014г. по 0,4'!K240</f>
    </nc>
  </rcc>
  <rcc rId="10336" sId="1" odxf="1" dxf="1">
    <nc r="L240">
      <f>'январь 2014г. по 6-10'!L240+'январь 2014г. по 0,4'!L240</f>
    </nc>
    <odxf>
      <numFmt numFmtId="0" formatCode="General"/>
    </odxf>
    <ndxf>
      <numFmt numFmtId="2" formatCode="0.00"/>
    </ndxf>
  </rcc>
  <rcc rId="10337" sId="1" odxf="1" dxf="1">
    <nc r="M240">
      <f>'январь 2014г. по 6-10'!M240+'январь 2014г. по 0,4'!M240</f>
    </nc>
    <odxf>
      <numFmt numFmtId="0" formatCode="General"/>
    </odxf>
    <ndxf>
      <numFmt numFmtId="2" formatCode="0.00"/>
    </ndxf>
  </rcc>
  <rcc rId="10338" sId="1" odxf="1" dxf="1">
    <nc r="N240">
      <f>'январь 2014г. по 6-10'!N240+'январь 2014г. по 0,4'!N240</f>
    </nc>
    <odxf>
      <numFmt numFmtId="0" formatCode="General"/>
    </odxf>
    <ndxf>
      <numFmt numFmtId="2" formatCode="0.00"/>
    </ndxf>
  </rcc>
  <rcc rId="10339" sId="1" odxf="1" dxf="1">
    <nc r="O240">
      <f>'январь 2014г. по 6-10'!O240+'январь 2014г. по 0,4'!O240</f>
    </nc>
    <odxf>
      <numFmt numFmtId="0" formatCode="General"/>
    </odxf>
    <ndxf>
      <numFmt numFmtId="2" formatCode="0.00"/>
    </ndxf>
  </rcc>
  <rcc rId="10340" sId="1" odxf="1" dxf="1">
    <nc r="P240">
      <f>'январь 2014г. по 6-10'!P240+'январь 2014г. по 0,4'!P240</f>
    </nc>
    <odxf>
      <numFmt numFmtId="0" formatCode="General"/>
    </odxf>
    <ndxf>
      <numFmt numFmtId="2" formatCode="0.00"/>
    </ndxf>
  </rcc>
  <rcc rId="10341" sId="1" odxf="1" dxf="1">
    <nc r="Q240">
      <f>'январь 2014г. по 6-10'!Q240+'январь 2014г. по 0,4'!Q240</f>
    </nc>
    <odxf>
      <numFmt numFmtId="0" formatCode="General"/>
    </odxf>
    <ndxf>
      <numFmt numFmtId="2" formatCode="0.00"/>
    </ndxf>
  </rcc>
  <rcc rId="10342" sId="1" odxf="1" dxf="1">
    <nc r="H241">
      <f>'январь 2014г. по 6-10'!H241+'январь 2014г. по 0,4'!H241</f>
    </nc>
    <odxf>
      <numFmt numFmtId="0" formatCode="General"/>
    </odxf>
    <ndxf>
      <numFmt numFmtId="2" formatCode="0.00"/>
    </ndxf>
  </rcc>
  <rcc rId="10343" sId="1" odxf="1" dxf="1">
    <nc r="I241">
      <f>'январь 2014г. по 6-10'!I241+'январь 2014г. по 0,4'!I241</f>
    </nc>
    <odxf>
      <numFmt numFmtId="0" formatCode="General"/>
    </odxf>
    <ndxf>
      <numFmt numFmtId="2" formatCode="0.00"/>
    </ndxf>
  </rcc>
  <rcc rId="10344" sId="1">
    <nc r="J241">
      <f>'январь 2014г. по 6-10'!J241+'январь 2014г. по 0,4'!J241</f>
    </nc>
  </rcc>
  <rcc rId="10345" sId="1">
    <nc r="K241">
      <f>'январь 2014г. по 6-10'!K241+'январь 2014г. по 0,4'!K241</f>
    </nc>
  </rcc>
  <rcc rId="10346" sId="1" odxf="1" dxf="1">
    <nc r="L241">
      <f>'январь 2014г. по 6-10'!L241+'январь 2014г. по 0,4'!L241</f>
    </nc>
    <odxf>
      <numFmt numFmtId="0" formatCode="General"/>
    </odxf>
    <ndxf>
      <numFmt numFmtId="2" formatCode="0.00"/>
    </ndxf>
  </rcc>
  <rcc rId="10347" sId="1" odxf="1" dxf="1">
    <nc r="M241">
      <f>'январь 2014г. по 6-10'!M241+'январь 2014г. по 0,4'!M241</f>
    </nc>
    <odxf>
      <numFmt numFmtId="0" formatCode="General"/>
    </odxf>
    <ndxf>
      <numFmt numFmtId="2" formatCode="0.00"/>
    </ndxf>
  </rcc>
  <rcc rId="10348" sId="1" odxf="1" dxf="1">
    <nc r="N241">
      <f>'январь 2014г. по 6-10'!N241+'январь 2014г. по 0,4'!N241</f>
    </nc>
    <odxf>
      <numFmt numFmtId="0" formatCode="General"/>
    </odxf>
    <ndxf>
      <numFmt numFmtId="2" formatCode="0.00"/>
    </ndxf>
  </rcc>
  <rcc rId="10349" sId="1" odxf="1" dxf="1">
    <nc r="O241">
      <f>'январь 2014г. по 6-10'!O241+'январь 2014г. по 0,4'!O241</f>
    </nc>
    <odxf>
      <numFmt numFmtId="0" formatCode="General"/>
    </odxf>
    <ndxf>
      <numFmt numFmtId="2" formatCode="0.00"/>
    </ndxf>
  </rcc>
  <rcc rId="10350" sId="1" odxf="1" dxf="1">
    <nc r="P241">
      <f>'январь 2014г. по 6-10'!P241+'январь 2014г. по 0,4'!P241</f>
    </nc>
    <odxf>
      <numFmt numFmtId="0" formatCode="General"/>
    </odxf>
    <ndxf>
      <numFmt numFmtId="2" formatCode="0.00"/>
    </ndxf>
  </rcc>
  <rcc rId="10351" sId="1" odxf="1" dxf="1">
    <nc r="Q241">
      <f>'январь 2014г. по 6-10'!Q241+'январь 2014г. по 0,4'!Q241</f>
    </nc>
    <odxf>
      <numFmt numFmtId="0" formatCode="General"/>
    </odxf>
    <ndxf>
      <numFmt numFmtId="2" formatCode="0.00"/>
    </ndxf>
  </rcc>
  <rcc rId="10352" sId="1" odxf="1" dxf="1">
    <nc r="H242">
      <f>'январь 2014г. по 6-10'!H242+'январь 2014г. по 0,4'!H242</f>
    </nc>
    <odxf>
      <numFmt numFmtId="0" formatCode="General"/>
    </odxf>
    <ndxf>
      <numFmt numFmtId="2" formatCode="0.00"/>
    </ndxf>
  </rcc>
  <rcc rId="10353" sId="1" odxf="1" dxf="1">
    <nc r="I242">
      <f>'январь 2014г. по 6-10'!I242+'январь 2014г. по 0,4'!I242</f>
    </nc>
    <odxf>
      <numFmt numFmtId="0" formatCode="General"/>
    </odxf>
    <ndxf>
      <numFmt numFmtId="2" formatCode="0.00"/>
    </ndxf>
  </rcc>
  <rcc rId="10354" sId="1">
    <nc r="J242">
      <f>'январь 2014г. по 6-10'!J242+'январь 2014г. по 0,4'!J242</f>
    </nc>
  </rcc>
  <rcc rId="10355" sId="1">
    <nc r="K242">
      <f>'январь 2014г. по 6-10'!K242+'январь 2014г. по 0,4'!K242</f>
    </nc>
  </rcc>
  <rcc rId="10356" sId="1" odxf="1" dxf="1">
    <nc r="L242">
      <f>'январь 2014г. по 6-10'!L242+'январь 2014г. по 0,4'!L242</f>
    </nc>
    <odxf>
      <numFmt numFmtId="0" formatCode="General"/>
    </odxf>
    <ndxf>
      <numFmt numFmtId="2" formatCode="0.00"/>
    </ndxf>
  </rcc>
  <rcc rId="10357" sId="1" odxf="1" dxf="1">
    <nc r="M242">
      <f>'январь 2014г. по 6-10'!M242+'январь 2014г. по 0,4'!M242</f>
    </nc>
    <odxf>
      <numFmt numFmtId="0" formatCode="General"/>
    </odxf>
    <ndxf>
      <numFmt numFmtId="2" formatCode="0.00"/>
    </ndxf>
  </rcc>
  <rcc rId="10358" sId="1" odxf="1" dxf="1">
    <nc r="N242">
      <f>'январь 2014г. по 6-10'!N242+'январь 2014г. по 0,4'!N242</f>
    </nc>
    <odxf>
      <numFmt numFmtId="0" formatCode="General"/>
    </odxf>
    <ndxf>
      <numFmt numFmtId="2" formatCode="0.00"/>
    </ndxf>
  </rcc>
  <rcc rId="10359" sId="1" odxf="1" dxf="1">
    <nc r="O242">
      <f>'январь 2014г. по 6-10'!O242+'январь 2014г. по 0,4'!O242</f>
    </nc>
    <odxf>
      <numFmt numFmtId="0" formatCode="General"/>
    </odxf>
    <ndxf>
      <numFmt numFmtId="2" formatCode="0.00"/>
    </ndxf>
  </rcc>
  <rcc rId="10360" sId="1" odxf="1" dxf="1">
    <nc r="P242">
      <f>'январь 2014г. по 6-10'!P242+'январь 2014г. по 0,4'!P242</f>
    </nc>
    <odxf>
      <numFmt numFmtId="0" formatCode="General"/>
    </odxf>
    <ndxf>
      <numFmt numFmtId="2" formatCode="0.00"/>
    </ndxf>
  </rcc>
  <rcc rId="10361" sId="1" odxf="1" dxf="1">
    <nc r="Q242">
      <f>'январь 2014г. по 6-10'!Q242+'январь 2014г. по 0,4'!Q242</f>
    </nc>
    <odxf>
      <numFmt numFmtId="0" formatCode="General"/>
    </odxf>
    <ndxf>
      <numFmt numFmtId="2" formatCode="0.00"/>
    </ndxf>
  </rcc>
  <rcc rId="10362" sId="1" odxf="1" dxf="1">
    <nc r="H243">
      <f>'январь 2014г. по 6-10'!H243+'январь 2014г. по 0,4'!H243</f>
    </nc>
    <odxf>
      <numFmt numFmtId="0" formatCode="General"/>
    </odxf>
    <ndxf>
      <numFmt numFmtId="2" formatCode="0.00"/>
    </ndxf>
  </rcc>
  <rcc rId="10363" sId="1" odxf="1" dxf="1">
    <nc r="I243">
      <f>'январь 2014г. по 6-10'!I243+'январь 2014г. по 0,4'!I243</f>
    </nc>
    <odxf>
      <numFmt numFmtId="0" formatCode="General"/>
    </odxf>
    <ndxf>
      <numFmt numFmtId="2" formatCode="0.00"/>
    </ndxf>
  </rcc>
  <rcc rId="10364" sId="1">
    <nc r="J243">
      <f>'январь 2014г. по 6-10'!J243+'январь 2014г. по 0,4'!J243</f>
    </nc>
  </rcc>
  <rcc rId="10365" sId="1">
    <nc r="K243">
      <f>'январь 2014г. по 6-10'!K243+'январь 2014г. по 0,4'!K243</f>
    </nc>
  </rcc>
  <rcc rId="10366" sId="1" odxf="1" dxf="1">
    <nc r="L243">
      <f>'январь 2014г. по 6-10'!L243+'январь 2014г. по 0,4'!L243</f>
    </nc>
    <odxf>
      <numFmt numFmtId="0" formatCode="General"/>
    </odxf>
    <ndxf>
      <numFmt numFmtId="2" formatCode="0.00"/>
    </ndxf>
  </rcc>
  <rcc rId="10367" sId="1" odxf="1" dxf="1">
    <nc r="M243">
      <f>'январь 2014г. по 6-10'!M243+'январь 2014г. по 0,4'!M243</f>
    </nc>
    <odxf>
      <numFmt numFmtId="0" formatCode="General"/>
    </odxf>
    <ndxf>
      <numFmt numFmtId="2" formatCode="0.00"/>
    </ndxf>
  </rcc>
  <rcc rId="10368" sId="1" odxf="1" dxf="1">
    <nc r="N243">
      <f>'январь 2014г. по 6-10'!N243+'январь 2014г. по 0,4'!N243</f>
    </nc>
    <odxf>
      <numFmt numFmtId="0" formatCode="General"/>
    </odxf>
    <ndxf>
      <numFmt numFmtId="2" formatCode="0.00"/>
    </ndxf>
  </rcc>
  <rcc rId="10369" sId="1" odxf="1" dxf="1">
    <nc r="O243">
      <f>'январь 2014г. по 6-10'!O243+'январь 2014г. по 0,4'!O243</f>
    </nc>
    <odxf>
      <numFmt numFmtId="0" formatCode="General"/>
    </odxf>
    <ndxf>
      <numFmt numFmtId="2" formatCode="0.00"/>
    </ndxf>
  </rcc>
  <rcc rId="10370" sId="1" odxf="1" dxf="1">
    <nc r="P243">
      <f>'январь 2014г. по 6-10'!P243+'январь 2014г. по 0,4'!P243</f>
    </nc>
    <odxf>
      <numFmt numFmtId="0" formatCode="General"/>
    </odxf>
    <ndxf>
      <numFmt numFmtId="2" formatCode="0.00"/>
    </ndxf>
  </rcc>
  <rcc rId="10371" sId="1" odxf="1" dxf="1">
    <nc r="Q243">
      <f>'январь 2014г. по 6-10'!Q243+'январь 2014г. по 0,4'!Q243</f>
    </nc>
    <odxf>
      <numFmt numFmtId="0" formatCode="General"/>
    </odxf>
    <ndxf>
      <numFmt numFmtId="2" formatCode="0.00"/>
    </ndxf>
  </rcc>
  <rcc rId="10372" sId="1" odxf="1" dxf="1">
    <nc r="H244">
      <f>'январь 2014г. по 6-10'!H244+'январь 2014г. по 0,4'!H244</f>
    </nc>
    <odxf>
      <numFmt numFmtId="0" formatCode="General"/>
    </odxf>
    <ndxf>
      <numFmt numFmtId="2" formatCode="0.00"/>
    </ndxf>
  </rcc>
  <rcc rId="10373" sId="1" odxf="1" dxf="1">
    <nc r="I244">
      <f>'январь 2014г. по 6-10'!I244+'январь 2014г. по 0,4'!I244</f>
    </nc>
    <odxf>
      <numFmt numFmtId="0" formatCode="General"/>
    </odxf>
    <ndxf>
      <numFmt numFmtId="2" formatCode="0.00"/>
    </ndxf>
  </rcc>
  <rcc rId="10374" sId="1">
    <nc r="J244">
      <f>'январь 2014г. по 6-10'!J244+'январь 2014г. по 0,4'!J244</f>
    </nc>
  </rcc>
  <rcc rId="10375" sId="1">
    <nc r="K244">
      <f>'январь 2014г. по 6-10'!K244+'январь 2014г. по 0,4'!K244</f>
    </nc>
  </rcc>
  <rcc rId="10376" sId="1" odxf="1" dxf="1">
    <nc r="L244">
      <f>'январь 2014г. по 6-10'!L244+'январь 2014г. по 0,4'!L244</f>
    </nc>
    <odxf>
      <numFmt numFmtId="0" formatCode="General"/>
    </odxf>
    <ndxf>
      <numFmt numFmtId="2" formatCode="0.00"/>
    </ndxf>
  </rcc>
  <rcc rId="10377" sId="1" odxf="1" dxf="1">
    <nc r="M244">
      <f>'январь 2014г. по 6-10'!M244+'январь 2014г. по 0,4'!M244</f>
    </nc>
    <odxf>
      <numFmt numFmtId="0" formatCode="General"/>
    </odxf>
    <ndxf>
      <numFmt numFmtId="2" formatCode="0.00"/>
    </ndxf>
  </rcc>
  <rcc rId="10378" sId="1" odxf="1" dxf="1">
    <nc r="N244">
      <f>'январь 2014г. по 6-10'!N244+'январь 2014г. по 0,4'!N244</f>
    </nc>
    <odxf>
      <numFmt numFmtId="0" formatCode="General"/>
    </odxf>
    <ndxf>
      <numFmt numFmtId="2" formatCode="0.00"/>
    </ndxf>
  </rcc>
  <rcc rId="10379" sId="1" odxf="1" dxf="1">
    <nc r="O244">
      <f>'январь 2014г. по 6-10'!O244+'январь 2014г. по 0,4'!O244</f>
    </nc>
    <odxf>
      <numFmt numFmtId="0" formatCode="General"/>
    </odxf>
    <ndxf>
      <numFmt numFmtId="2" formatCode="0.00"/>
    </ndxf>
  </rcc>
  <rcc rId="10380" sId="1" odxf="1" dxf="1">
    <nc r="P244">
      <f>'январь 2014г. по 6-10'!P244+'январь 2014г. по 0,4'!P244</f>
    </nc>
    <odxf>
      <numFmt numFmtId="0" formatCode="General"/>
    </odxf>
    <ndxf>
      <numFmt numFmtId="2" formatCode="0.00"/>
    </ndxf>
  </rcc>
  <rcc rId="10381" sId="1" odxf="1" dxf="1">
    <nc r="Q244">
      <f>'январь 2014г. по 6-10'!Q244+'январь 2014г. по 0,4'!Q244</f>
    </nc>
    <odxf>
      <numFmt numFmtId="0" formatCode="General"/>
    </odxf>
    <ndxf>
      <numFmt numFmtId="2" formatCode="0.00"/>
    </ndxf>
  </rcc>
  <rcc rId="10382" sId="1" odxf="1" dxf="1">
    <nc r="H245">
      <f>'январь 2014г. по 6-10'!H245+'январь 2014г. по 0,4'!H245</f>
    </nc>
    <odxf>
      <numFmt numFmtId="0" formatCode="General"/>
    </odxf>
    <ndxf>
      <numFmt numFmtId="2" formatCode="0.00"/>
    </ndxf>
  </rcc>
  <rcc rId="10383" sId="1" odxf="1" dxf="1">
    <nc r="I245">
      <f>'январь 2014г. по 6-10'!I245+'январь 2014г. по 0,4'!I245</f>
    </nc>
    <odxf>
      <numFmt numFmtId="0" formatCode="General"/>
    </odxf>
    <ndxf>
      <numFmt numFmtId="2" formatCode="0.00"/>
    </ndxf>
  </rcc>
  <rcc rId="10384" sId="1">
    <nc r="J245">
      <f>'январь 2014г. по 6-10'!J245+'январь 2014г. по 0,4'!J245</f>
    </nc>
  </rcc>
  <rcc rId="10385" sId="1">
    <nc r="K245">
      <f>'январь 2014г. по 6-10'!K245+'январь 2014г. по 0,4'!K245</f>
    </nc>
  </rcc>
  <rcc rId="10386" sId="1" odxf="1" dxf="1">
    <nc r="L245">
      <f>'январь 2014г. по 6-10'!L245+'январь 2014г. по 0,4'!L245</f>
    </nc>
    <odxf>
      <numFmt numFmtId="0" formatCode="General"/>
    </odxf>
    <ndxf>
      <numFmt numFmtId="2" formatCode="0.00"/>
    </ndxf>
  </rcc>
  <rcc rId="10387" sId="1" odxf="1" dxf="1">
    <nc r="M245">
      <f>'январь 2014г. по 6-10'!M245+'январь 2014г. по 0,4'!M245</f>
    </nc>
    <odxf>
      <numFmt numFmtId="0" formatCode="General"/>
    </odxf>
    <ndxf>
      <numFmt numFmtId="2" formatCode="0.00"/>
    </ndxf>
  </rcc>
  <rcc rId="10388" sId="1" odxf="1" dxf="1">
    <nc r="N245">
      <f>'январь 2014г. по 6-10'!N245+'январь 2014г. по 0,4'!N245</f>
    </nc>
    <odxf>
      <numFmt numFmtId="0" formatCode="General"/>
    </odxf>
    <ndxf>
      <numFmt numFmtId="2" formatCode="0.00"/>
    </ndxf>
  </rcc>
  <rcc rId="10389" sId="1" odxf="1" dxf="1">
    <nc r="O245">
      <f>'январь 2014г. по 6-10'!O245+'январь 2014г. по 0,4'!O245</f>
    </nc>
    <odxf>
      <numFmt numFmtId="0" formatCode="General"/>
    </odxf>
    <ndxf>
      <numFmt numFmtId="2" formatCode="0.00"/>
    </ndxf>
  </rcc>
  <rcc rId="10390" sId="1" odxf="1" dxf="1">
    <nc r="P245">
      <f>'январь 2014г. по 6-10'!P245+'январь 2014г. по 0,4'!P245</f>
    </nc>
    <odxf>
      <numFmt numFmtId="0" formatCode="General"/>
    </odxf>
    <ndxf>
      <numFmt numFmtId="2" formatCode="0.00"/>
    </ndxf>
  </rcc>
  <rcc rId="10391" sId="1" odxf="1" dxf="1">
    <nc r="Q245">
      <f>'январь 2014г. по 6-10'!Q245+'январь 2014г. по 0,4'!Q245</f>
    </nc>
    <odxf>
      <numFmt numFmtId="0" formatCode="General"/>
    </odxf>
    <ndxf>
      <numFmt numFmtId="2" formatCode="0.00"/>
    </ndxf>
  </rcc>
  <rcc rId="10392" sId="1">
    <oc r="H246">
      <f>SUM(H206:H245)</f>
    </oc>
    <nc r="H246">
      <f>SUM(H206:H245)</f>
    </nc>
  </rcc>
  <rcc rId="10393" sId="1">
    <oc r="I246">
      <f>SUM(I206:I245)</f>
    </oc>
    <nc r="I246">
      <f>SUM(I206:I245)</f>
    </nc>
  </rcc>
  <rcc rId="10394" sId="1">
    <oc r="J246">
      <f>SUM(J206:J245)</f>
    </oc>
    <nc r="J246">
      <f>SUM(J206:J245)</f>
    </nc>
  </rcc>
  <rcc rId="10395" sId="1">
    <nc r="K246">
      <f>SUM(K206:K245)</f>
    </nc>
  </rcc>
  <rcc rId="10396" sId="1" odxf="1" dxf="1">
    <nc r="L246">
      <f>SUM(L206:L245)</f>
    </nc>
    <odxf>
      <numFmt numFmtId="0" formatCode="General"/>
    </odxf>
    <ndxf>
      <numFmt numFmtId="2" formatCode="0.00"/>
    </ndxf>
  </rcc>
  <rcc rId="10397" sId="1" odxf="1" dxf="1">
    <nc r="M246">
      <f>SUM(M206:M245)</f>
    </nc>
    <odxf>
      <numFmt numFmtId="0" formatCode="General"/>
    </odxf>
    <ndxf>
      <numFmt numFmtId="2" formatCode="0.00"/>
    </ndxf>
  </rcc>
  <rcc rId="10398" sId="1" odxf="1" dxf="1">
    <nc r="N246">
      <f>SUM(N206:N245)</f>
    </nc>
    <odxf>
      <numFmt numFmtId="0" formatCode="General"/>
    </odxf>
    <ndxf>
      <numFmt numFmtId="2" formatCode="0.00"/>
    </ndxf>
  </rcc>
  <rcc rId="10399" sId="1" odxf="1" dxf="1">
    <nc r="O246">
      <f>SUM(O206:O245)</f>
    </nc>
    <odxf>
      <numFmt numFmtId="0" formatCode="General"/>
    </odxf>
    <ndxf>
      <numFmt numFmtId="2" formatCode="0.00"/>
    </ndxf>
  </rcc>
  <rcc rId="10400" sId="1" odxf="1" dxf="1">
    <nc r="P246">
      <f>SUM(P206:P245)</f>
    </nc>
    <odxf>
      <numFmt numFmtId="0" formatCode="General"/>
    </odxf>
    <ndxf>
      <numFmt numFmtId="2" formatCode="0.00"/>
    </ndxf>
  </rcc>
  <rcc rId="10401" sId="1" odxf="1" dxf="1">
    <nc r="Q246">
      <f>SUM(Q206:Q245)</f>
    </nc>
    <odxf>
      <numFmt numFmtId="0" formatCode="General"/>
    </odxf>
    <ndxf>
      <numFmt numFmtId="2" formatCode="0.00"/>
    </ndxf>
  </rcc>
  <rcc rId="10402" sId="1">
    <oc r="H247">
      <f>SUM(H246+H204+H196+H186+H154+H103+H65)</f>
    </oc>
    <nc r="H247">
      <f>SUM(H246+H204+H196+H186+H154+H103+H65)</f>
    </nc>
  </rcc>
  <rcc rId="10403" sId="1">
    <oc r="I247">
      <f>SUM(I246+I204+I196+I186+I154+I103+I65)</f>
    </oc>
    <nc r="I247">
      <f>SUM(I246+I204+I196+I186+I154+I103+I65)</f>
    </nc>
  </rcc>
  <rcc rId="10404" sId="1">
    <oc r="J247">
      <f>SUM(J246+J204+J196+J186+J154+J103+J65)</f>
    </oc>
    <nc r="J247">
      <f>SUM(J246+J204+J196+J186+J154+J103+J65)</f>
    </nc>
  </rcc>
  <rcc rId="10405" sId="1">
    <oc r="K247">
      <f>K29+K36+K49+K59+K65+K139+K151+K162+K174+#REF!</f>
    </oc>
    <nc r="K247">
      <f>SUM(K246+K204+K196+K186+K154+K103+K65)</f>
    </nc>
  </rcc>
  <rcc rId="10406" sId="1" odxf="1" dxf="1">
    <oc r="L247">
      <f>L29+L36+L49+L59+L65+L139+L151+L162+L174+#REF!</f>
    </oc>
    <nc r="L247">
      <f>SUM(L246+L204+L196+L186+L154+L103+L65)</f>
    </nc>
    <odxf/>
    <ndxf/>
  </rcc>
  <rcc rId="10407" sId="1" odxf="1" dxf="1">
    <oc r="M247">
      <f>M29+M36+M49+M59+M65+M139+M151+M162+M174+#REF!</f>
    </oc>
    <nc r="M247">
      <f>SUM(M246+M204+M196+M186+M154+M103+M65)</f>
    </nc>
    <odxf/>
    <ndxf/>
  </rcc>
  <rcc rId="10408" sId="1" odxf="1" dxf="1">
    <oc r="N247">
      <f>N29+N36+N49+N59+N65+N139+N151+N162+N174+#REF!</f>
    </oc>
    <nc r="N247">
      <f>SUM(N246+N204+N196+N186+N154+N103+N65)</f>
    </nc>
    <odxf/>
    <ndxf/>
  </rcc>
  <rcc rId="10409" sId="1" odxf="1" dxf="1">
    <oc r="O247">
      <f>O29+O36+O49+O59+O65+O139+O151+O162+O174+#REF!</f>
    </oc>
    <nc r="O247">
      <f>SUM(O246+O204+O196+O186+O154+O103+O65)</f>
    </nc>
    <odxf/>
    <ndxf/>
  </rcc>
  <rcc rId="10410" sId="1" odxf="1" dxf="1">
    <oc r="P247">
      <f>P29+P36+P49+P59+P65+P139+P151+P162+P174+#REF!</f>
    </oc>
    <nc r="P247">
      <f>SUM(P246+P204+P196+P186+P154+P103+P65)</f>
    </nc>
    <odxf/>
    <ndxf/>
  </rcc>
  <rcc rId="10411" sId="1" odxf="1" dxf="1">
    <oc r="Q247">
      <f>Q29+Q36+Q49+Q59+Q65+Q139+Q151+Q162+Q174+#REF!</f>
    </oc>
    <nc r="Q247">
      <f>SUM(Q246+Q204+Q196+Q186+Q154+Q103+Q65)</f>
    </nc>
    <odxf/>
    <ndxf/>
  </rcc>
  <rcc rId="10412" sId="1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13" sId="1">
    <oc r="I248">
      <f>SUM(I247:I247)</f>
    </oc>
    <nc r="I248">
      <f>SUM(I247:I247)</f>
    </nc>
  </rcc>
  <rcc rId="10414" sId="1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15" sId="1">
    <oc r="K248">
      <f>SUM(K247:K247)</f>
    </oc>
    <nc r="K248">
      <f>SUM(K247:K247)</f>
    </nc>
  </rcc>
  <rcc rId="10416" sId="1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7" sId="1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18" sId="1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9" sId="1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20" sId="1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21" sId="1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6628" sId="1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29" sId="3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30" sId="4">
    <oc r="B22" t="inlineStr">
      <is>
        <t>Кабардино- Балкарская Республика</t>
      </is>
    </oc>
    <nc r="B22" t="inlineStr">
      <is>
        <t>Республика Дагестан</t>
      </is>
    </nc>
  </rcc>
</revisions>
</file>

<file path=xl/revisions/revisionLog110111.xml><?xml version="1.0" encoding="utf-8"?>
<revisions xmlns="http://schemas.openxmlformats.org/spreadsheetml/2006/main" xmlns:r="http://schemas.openxmlformats.org/officeDocument/2006/relationships">
  <rcc rId="10571" sId="4" numFmtId="4">
    <nc r="J38">
      <v>1</v>
    </nc>
  </rcc>
  <rcc rId="10572" sId="4" numFmtId="4">
    <nc r="K38">
      <v>6</v>
    </nc>
  </rcc>
  <rcc rId="10573" sId="3" odxf="1" s="1" dxf="1" numFmtId="4">
    <oc r="H65">
      <v>0</v>
    </oc>
    <nc r="H65">
      <f>SUM(H23:H64)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574" sId="3">
    <oc r="I65">
      <f>SUM(I23:I64)</f>
    </oc>
    <nc r="I65">
      <f>SUM(I23:I64)</f>
    </nc>
  </rcc>
  <rcc rId="10575" sId="3">
    <oc r="J65">
      <f>SUM(J23:J64)</f>
    </oc>
    <nc r="J65">
      <f>SUM(J23:J64)</f>
    </nc>
  </rcc>
  <rcc rId="10576" sId="3" odxf="1" dxf="1">
    <nc r="K65">
      <f>SUM(K23:K64)</f>
    </nc>
    <odxf>
      <numFmt numFmtId="0" formatCode="General"/>
    </odxf>
    <ndxf>
      <numFmt numFmtId="2" formatCode="0.00"/>
    </ndxf>
  </rcc>
  <rcc rId="10577" sId="3" odxf="1" dxf="1">
    <nc r="L65">
      <f>SUM(L23:L64)</f>
    </nc>
    <odxf>
      <numFmt numFmtId="0" formatCode="General"/>
    </odxf>
    <ndxf>
      <numFmt numFmtId="2" formatCode="0.00"/>
    </ndxf>
  </rcc>
  <rcc rId="10578" sId="3" odxf="1" dxf="1">
    <nc r="M65">
      <f>SUM(M23:M64)</f>
    </nc>
    <odxf>
      <numFmt numFmtId="0" formatCode="General"/>
    </odxf>
    <ndxf>
      <numFmt numFmtId="2" formatCode="0.00"/>
    </ndxf>
  </rcc>
  <rcc rId="10579" sId="3" odxf="1" dxf="1">
    <nc r="N65">
      <f>SUM(N23:N64)</f>
    </nc>
    <odxf>
      <numFmt numFmtId="0" formatCode="General"/>
    </odxf>
    <ndxf>
      <numFmt numFmtId="2" formatCode="0.00"/>
    </ndxf>
  </rcc>
  <rcc rId="10580" sId="3" odxf="1" dxf="1">
    <nc r="O65">
      <f>SUM(O23:O64)</f>
    </nc>
    <odxf>
      <numFmt numFmtId="0" formatCode="General"/>
    </odxf>
    <ndxf>
      <numFmt numFmtId="2" formatCode="0.00"/>
    </ndxf>
  </rcc>
  <rcc rId="10581" sId="3" odxf="1" dxf="1">
    <nc r="P65">
      <f>SUM(P23:P64)</f>
    </nc>
    <odxf>
      <numFmt numFmtId="0" formatCode="General"/>
    </odxf>
    <ndxf>
      <numFmt numFmtId="2" formatCode="0.00"/>
    </ndxf>
  </rcc>
  <rcc rId="10582" sId="3" odxf="1" dxf="1">
    <nc r="Q65">
      <f>SUM(Q23:Q64)</f>
    </nc>
    <odxf>
      <numFmt numFmtId="0" formatCode="General"/>
    </odxf>
    <ndxf>
      <numFmt numFmtId="2" formatCode="0.00"/>
    </ndxf>
  </rcc>
  <rcc rId="10583" sId="3" numFmtId="4">
    <nc r="J82">
      <v>1</v>
    </nc>
  </rcc>
  <rcc rId="10584" sId="3" numFmtId="4">
    <nc r="K82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11051" sId="4" numFmtId="4">
    <oc r="D103">
      <v>5</v>
    </oc>
    <nc r="D103">
      <v>6</v>
    </nc>
  </rcc>
  <rcc rId="11052" sId="4">
    <oc r="E103">
      <f>12+12+5+8+50</f>
    </oc>
    <nc r="E103">
      <f>12+12+5+8+50+14</f>
    </nc>
  </rcc>
  <rcc rId="11053" sId="4" numFmtId="4">
    <oc r="F103">
      <v>5</v>
    </oc>
    <nc r="F103">
      <v>6</v>
    </nc>
  </rcc>
  <rcc rId="11054" sId="4">
    <oc r="G103">
      <f>12+12+5+8+50</f>
    </oc>
    <nc r="G103">
      <f>12+12+5+8+50+14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0925" sId="4" numFmtId="4">
    <oc r="D239">
      <v>4</v>
    </oc>
    <nc r="D239">
      <v>9</v>
    </nc>
  </rcc>
  <rcc rId="10926" sId="4">
    <oc r="E239">
      <f>15+10+10+10</f>
    </oc>
    <nc r="E239">
      <f>15+10+10+10+3+8+8+8+8</f>
    </nc>
  </rcc>
  <rcc rId="10927" sId="4" numFmtId="4">
    <oc r="F239">
      <v>4</v>
    </oc>
    <nc r="F239">
      <v>9</v>
    </nc>
  </rcc>
  <rcc rId="10928" sId="4">
    <oc r="G239">
      <f>15+10+10+10</f>
    </oc>
    <nc r="G239">
      <f>15+10+10+10+3+8+8+8+8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10979" sId="4" numFmtId="4">
    <oc r="D209">
      <v>1</v>
    </oc>
    <nc r="D209">
      <v>2</v>
    </nc>
  </rcc>
  <rcc rId="10980" sId="4">
    <oc r="E209">
      <f>7.5</f>
    </oc>
    <nc r="E209">
      <f>7.5+3</f>
    </nc>
  </rcc>
  <rcc rId="10981" sId="4" numFmtId="4">
    <oc r="F209">
      <v>1</v>
    </oc>
    <nc r="F209">
      <v>2</v>
    </nc>
  </rcc>
  <rcc rId="10982" sId="4">
    <oc r="G209">
      <f>7.5</f>
    </oc>
    <nc r="G209">
      <f>7.5+3</f>
    </nc>
  </rcc>
  <rcc rId="10983" sId="4" numFmtId="4">
    <oc r="D207">
      <v>1</v>
    </oc>
    <nc r="D207">
      <v>2</v>
    </nc>
  </rcc>
  <rcc rId="10984" sId="4">
    <oc r="E207">
      <f>5</f>
    </oc>
    <nc r="E207">
      <f>5+7.4</f>
    </nc>
  </rcc>
  <rcc rId="10985" sId="4" numFmtId="4">
    <oc r="F207">
      <v>1</v>
    </oc>
    <nc r="F207">
      <v>2</v>
    </nc>
  </rcc>
  <rcc rId="10986" sId="4">
    <oc r="G207">
      <f>5</f>
    </oc>
    <nc r="G207">
      <f>5+7.4</f>
    </nc>
  </rcc>
  <rcc rId="10987" sId="4" numFmtId="4">
    <nc r="D141">
      <v>1</v>
    </nc>
  </rcc>
  <rcc rId="10988" sId="4" numFmtId="4">
    <nc r="E141">
      <v>12</v>
    </nc>
  </rcc>
  <rcc rId="10989" sId="4" numFmtId="4">
    <nc r="F141">
      <v>1</v>
    </nc>
  </rcc>
  <rcc rId="10990" sId="4" numFmtId="4">
    <nc r="G141">
      <v>12</v>
    </nc>
  </rcc>
  <rcc rId="10991" sId="4" numFmtId="4">
    <nc r="D229">
      <v>1</v>
    </nc>
  </rcc>
  <rcc rId="10992" sId="4" numFmtId="4">
    <nc r="E229">
      <v>15</v>
    </nc>
  </rcc>
  <rcc rId="10993" sId="4" numFmtId="4">
    <nc r="F229">
      <v>1</v>
    </nc>
  </rcc>
  <rcc rId="10994" sId="4" numFmtId="4">
    <nc r="G229">
      <v>15</v>
    </nc>
  </rcc>
  <rcc rId="10995" sId="3" numFmtId="4">
    <oc r="D69">
      <v>1</v>
    </oc>
    <nc r="D69">
      <v>2</v>
    </nc>
  </rcc>
  <rcc rId="10996" sId="3">
    <oc r="E69">
      <f>65</f>
    </oc>
    <nc r="E69">
      <f>65+155</f>
    </nc>
  </rcc>
  <rcc rId="10997" sId="3" numFmtId="4">
    <oc r="F69">
      <v>1</v>
    </oc>
    <nc r="F69">
      <v>2</v>
    </nc>
  </rcc>
  <rcc rId="10998" sId="3">
    <oc r="G69">
      <f>65</f>
    </oc>
    <nc r="G69">
      <f>65+155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0769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  <rsnm rId="10776" sheetId="1" oldName="[Сводная по поданным заявкам и заключенным договорам с присоединенной мощностью за февраль_2014.xlsx]январь 2014г" newName="[Сводная по поданным заявкам и заключенным договорам с присоединенной мощностью за февраль_2014.xlsx]февраль 2014г"/>
  <rsnm rId="10777" sheetId="3" oldName="[Сводная по поданным заявкам и заключенным договорам с присоединенной мощностью за февраль_2014.xlsx]январь 2014г. по 6-10" newName="[Сводная по поданным заявкам и заключенным договорам с присоединенной мощностью за февраль_2014.xlsx]февраль 2014г. по 6-10"/>
  <rsnm rId="10778" sheetId="4" oldName="[Сводная по поданным заявкам и заключенным договорам с присоединенной мощностью за февраль_2014.xlsx]январь 2014г. по 0,4" newName="[Сводная по поданным заявкам и заключенным договорам с присоединенной мощностью за февраль_2014.xlsx]февраль 2014г. по 0,4"/>
</revisions>
</file>

<file path=xl/revisions/revisionLog115111.xml><?xml version="1.0" encoding="utf-8"?>
<revisions xmlns="http://schemas.openxmlformats.org/spreadsheetml/2006/main" xmlns:r="http://schemas.openxmlformats.org/officeDocument/2006/relationships">
  <rcc rId="11071" sId="4" numFmtId="4">
    <oc r="D29">
      <v>3</v>
    </oc>
    <nc r="D29">
      <v>4</v>
    </nc>
  </rcc>
  <rcc rId="11072" sId="4">
    <oc r="E29">
      <f>10+8+8</f>
    </oc>
    <nc r="E29">
      <f>10+8+8+5</f>
    </nc>
  </rcc>
  <rcc rId="11073" sId="4" numFmtId="4">
    <oc r="F29">
      <v>3</v>
    </oc>
    <nc r="F29">
      <v>4</v>
    </nc>
  </rcc>
  <rcc rId="11074" sId="4">
    <oc r="G29">
      <f>10+8+8</f>
    </oc>
    <nc r="G29">
      <f>10+8+8+5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12.xml><?xml version="1.0" encoding="utf-8"?>
<revisions xmlns="http://schemas.openxmlformats.org/spreadsheetml/2006/main" xmlns:r="http://schemas.openxmlformats.org/officeDocument/2006/relationships">
  <rcc rId="11128" sId="1">
    <oc r="B256" t="inlineStr">
      <is>
        <t>№181 дошел</t>
      </is>
    </oc>
    <nc r="B256" t="inlineStr">
      <is>
        <t>дошел№181</t>
      </is>
    </nc>
  </rcc>
  <rcc rId="11129" sId="3" numFmtId="4">
    <nc r="D234">
      <v>1</v>
    </nc>
  </rcc>
  <rcc rId="11130" sId="3" numFmtId="4">
    <nc r="E234">
      <v>10</v>
    </nc>
  </rcc>
  <rcc rId="11131" sId="3" numFmtId="4">
    <nc r="F234">
      <v>1</v>
    </nc>
  </rcc>
  <rcc rId="11132" sId="3" numFmtId="4">
    <nc r="G234">
      <v>10</v>
    </nc>
  </rcc>
  <rcc rId="11133" sId="4" numFmtId="4">
    <oc r="D36">
      <v>1</v>
    </oc>
    <nc r="D36">
      <v>2</v>
    </nc>
  </rcc>
  <rcc rId="11134" sId="4" numFmtId="4">
    <oc r="E36">
      <v>5</v>
    </oc>
    <nc r="E36">
      <f>5+6</f>
    </nc>
  </rcc>
  <rcc rId="11135" sId="4" numFmtId="4">
    <oc r="F36">
      <v>1</v>
    </oc>
    <nc r="F36">
      <v>2</v>
    </nc>
  </rcc>
  <rcc rId="11136" sId="4" numFmtId="4">
    <oc r="G36">
      <v>5</v>
    </oc>
    <nc r="G36">
      <f>5+6</f>
    </nc>
  </rcc>
  <rcc rId="11137" sId="4" numFmtId="4">
    <nc r="D208">
      <v>1</v>
    </nc>
  </rcc>
  <rcc rId="11138" sId="4" numFmtId="4">
    <nc r="E208">
      <v>5</v>
    </nc>
  </rcc>
  <rcc rId="11139" sId="4" numFmtId="4">
    <nc r="F208">
      <v>1</v>
    </nc>
  </rcc>
  <rcc rId="11140" sId="4" numFmtId="4">
    <nc r="G208">
      <v>5</v>
    </nc>
  </rcc>
  <rcc rId="11141" sId="4" numFmtId="4">
    <nc r="D133">
      <v>1</v>
    </nc>
  </rcc>
  <rcc rId="11142" sId="4" numFmtId="4">
    <nc r="E133">
      <v>3</v>
    </nc>
  </rcc>
  <rcc rId="11143" sId="4" numFmtId="4">
    <nc r="F133">
      <v>1</v>
    </nc>
  </rcc>
  <rcc rId="11144" sId="4" numFmtId="4">
    <nc r="G133">
      <v>3</v>
    </nc>
  </rcc>
  <rcc rId="11145" sId="4" numFmtId="4">
    <nc r="G134">
      <v>15</v>
    </nc>
  </rcc>
  <rcc rId="11146" sId="4" numFmtId="4">
    <nc r="F134">
      <v>1</v>
    </nc>
  </rcc>
  <rcc rId="11147" sId="4" numFmtId="4">
    <nc r="E134">
      <v>15</v>
    </nc>
  </rcc>
  <rcc rId="11148" sId="4" numFmtId="4">
    <nc r="D134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cc rId="1626" sId="1" numFmtId="4">
    <nc r="D51">
      <v>5</v>
    </nc>
  </rcc>
  <rcc rId="1627" sId="1" numFmtId="4">
    <nc r="E51">
      <v>69.5</v>
    </nc>
  </rcc>
  <rcc rId="1628" sId="1" numFmtId="4">
    <nc r="F51">
      <v>3</v>
    </nc>
  </rcc>
  <rcc rId="1629" sId="1" numFmtId="4">
    <nc r="G51">
      <v>61.5</v>
    </nc>
  </rcc>
  <rcc rId="1630" sId="1" numFmtId="4">
    <nc r="D87">
      <v>12</v>
    </nc>
  </rcc>
  <rcc rId="1631" sId="1" numFmtId="4">
    <nc r="E87">
      <v>109</v>
    </nc>
  </rcc>
  <rcc rId="1632" sId="1" numFmtId="4">
    <nc r="F87">
      <v>10</v>
    </nc>
  </rcc>
  <rcc rId="1633" sId="1" numFmtId="4">
    <nc r="G87">
      <v>99</v>
    </nc>
  </rcc>
  <rcc rId="1634" sId="1" numFmtId="4">
    <nc r="D115">
      <v>16</v>
    </nc>
  </rcc>
  <rcc rId="1635" sId="1" numFmtId="4">
    <nc r="E115">
      <v>325</v>
    </nc>
  </rcc>
  <rcc rId="1636" sId="1" numFmtId="4">
    <nc r="F115">
      <v>10</v>
    </nc>
  </rcc>
  <rcc rId="1637" sId="1" numFmtId="4">
    <nc r="G115">
      <v>78</v>
    </nc>
  </rcc>
  <rcc rId="1638" sId="1" numFmtId="4">
    <nc r="D166">
      <v>1</v>
    </nc>
  </rcc>
  <rcc rId="1639" sId="1" numFmtId="4">
    <nc r="E166">
      <v>8</v>
    </nc>
  </rcc>
  <rcc rId="1640" sId="1" numFmtId="4">
    <nc r="F166">
      <v>1</v>
    </nc>
  </rcc>
  <rcc rId="1641" sId="1" numFmtId="4">
    <nc r="G166">
      <v>8</v>
    </nc>
  </rcc>
  <rcc rId="1642" sId="1" numFmtId="4">
    <nc r="D161">
      <v>4</v>
    </nc>
  </rcc>
  <rcc rId="1643" sId="1" numFmtId="4">
    <nc r="E161">
      <v>188</v>
    </nc>
  </rcc>
  <rcc rId="1644" sId="1" numFmtId="4">
    <nc r="F161">
      <v>3</v>
    </nc>
  </rcc>
  <rcc rId="1645" sId="1" numFmtId="4">
    <nc r="G161">
      <v>33</v>
    </nc>
  </rcc>
  <rcc rId="1646" sId="1" numFmtId="4">
    <nc r="D27">
      <v>1</v>
    </nc>
  </rcc>
  <rcc rId="1647" sId="1" numFmtId="4">
    <nc r="E27">
      <v>30</v>
    </nc>
  </rcc>
  <rcc rId="1648" sId="1" numFmtId="4">
    <nc r="D45">
      <v>2</v>
    </nc>
  </rcc>
  <rcc rId="1649" sId="1" numFmtId="4">
    <nc r="E45">
      <v>20</v>
    </nc>
  </rcc>
  <rcc rId="1650" sId="1" numFmtId="4">
    <nc r="F45">
      <v>2</v>
    </nc>
  </rcc>
  <rcc rId="1651" sId="1" numFmtId="4">
    <nc r="G45">
      <v>20</v>
    </nc>
  </rcc>
  <rcc rId="1652" sId="1" numFmtId="4">
    <nc r="D149">
      <v>14</v>
    </nc>
  </rcc>
  <rcc rId="1653" sId="1" numFmtId="4">
    <nc r="E149">
      <v>194.5</v>
    </nc>
  </rcc>
  <rcc rId="1654" sId="1" numFmtId="4">
    <nc r="F149">
      <v>11</v>
    </nc>
  </rcc>
  <rcc rId="1655" sId="1" numFmtId="4">
    <nc r="G149">
      <v>140</v>
    </nc>
  </rcc>
  <rcc rId="1656" sId="1" numFmtId="4">
    <nc r="H149">
      <v>4</v>
    </nc>
  </rcc>
  <rcc rId="1657" sId="1" numFmtId="4">
    <nc r="D152">
      <v>2</v>
    </nc>
  </rcc>
  <rcc rId="1658" sId="1" numFmtId="4">
    <nc r="E152">
      <v>13</v>
    </nc>
  </rcc>
  <rcc rId="1659" sId="1" numFmtId="4">
    <nc r="F152">
      <v>2</v>
    </nc>
  </rcc>
  <rcc rId="1660" sId="1" numFmtId="4">
    <nc r="G152">
      <v>13</v>
    </nc>
  </rcc>
  <rcv guid="{A743F9C7-8B89-4E8F-B91F-1FFB859064F2}" action="delete"/>
  <rdn rId="0" localSheetId="1" customView="1" name="Z_A743F9C7_8B89_4E8F_B91F_1FFB859064F2_.wvu.FilterData" hidden="1" oldHidden="1">
    <formula>'Ноябрь 2013г (2)'!$C$21:$C$248</formula>
    <oldFormula>'Ноябрь 2013г (2)'!$C$21:$C$248</oldFormula>
  </rdn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2364" sId="1" numFmtId="4">
    <oc r="F30">
      <v>1</v>
    </oc>
    <nc r="F30">
      <v>2</v>
    </nc>
  </rcc>
  <rcc rId="2365" sId="1" numFmtId="4">
    <oc r="G30">
      <v>15</v>
    </oc>
    <nc r="G30">
      <f>15+10</f>
    </nc>
  </rcc>
  <rcc rId="2366" sId="1" numFmtId="4">
    <oc r="F212">
      <v>1</v>
    </oc>
    <nc r="F212"/>
  </rcc>
  <rcc rId="2367" sId="1">
    <oc r="G212">
      <f>7.5</f>
    </oc>
    <nc r="G212"/>
  </rcc>
  <rcc rId="2368" sId="1" numFmtId="4">
    <oc r="D113">
      <v>1</v>
    </oc>
    <nc r="D113">
      <v>2</v>
    </nc>
  </rcc>
  <rcc rId="2369" sId="1">
    <oc r="E113">
      <f>6</f>
    </oc>
    <nc r="E113">
      <f>6+4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fmt sheetId="4" sqref="D122:G154">
    <dxf>
      <fill>
        <patternFill>
          <bgColor theme="0"/>
        </patternFill>
      </fill>
    </dxf>
  </rfmt>
  <rcc rId="5517" sId="3" numFmtId="4">
    <oc r="D118">
      <v>4</v>
    </oc>
    <nc r="D118">
      <v>2</v>
    </nc>
  </rcc>
  <rcc rId="5518" sId="3">
    <oc r="E118">
      <f>360+5+15+320</f>
    </oc>
    <nc r="E118">
      <f>360+320</f>
    </nc>
  </rcc>
  <rcc rId="5519" sId="3" numFmtId="4">
    <oc r="F118">
      <v>4</v>
    </oc>
    <nc r="F118">
      <v>2</v>
    </nc>
  </rcc>
  <rcc rId="5520" sId="3">
    <oc r="G118">
      <f>360+5+15+320</f>
    </oc>
    <nc r="G118">
      <f>360+320</f>
    </nc>
  </rcc>
  <rfmt sheetId="3" sqref="D118:G118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559" sId="3" numFmtId="4">
    <oc r="D34">
      <v>3</v>
    </oc>
    <nc r="D34">
      <v>1</v>
    </nc>
  </rcc>
  <rcc rId="5560" sId="3">
    <oc r="E34">
      <f>12+20+30</f>
    </oc>
    <nc r="E34">
      <f>20</f>
    </nc>
  </rcc>
  <rcc rId="5561" sId="3" numFmtId="4">
    <oc r="F34">
      <v>2</v>
    </oc>
    <nc r="F34">
      <v>1</v>
    </nc>
  </rcc>
  <rcc rId="5562" sId="3" numFmtId="4">
    <oc r="G34">
      <f>12+20</f>
    </oc>
    <nc r="G34">
      <v>20</v>
    </nc>
  </rcc>
  <rfmt sheetId="3" sqref="D34:G34">
    <dxf>
      <fill>
        <patternFill patternType="solid">
          <bgColor rgb="FFFFFF00"/>
        </patternFill>
      </fill>
    </dxf>
  </rfmt>
  <rfmt sheetId="3" sqref="D168:G168">
    <dxf>
      <fill>
        <patternFill patternType="solid">
          <bgColor rgb="FFFFFF00"/>
        </patternFill>
      </fill>
    </dxf>
  </rfmt>
  <rcc rId="5563" sId="3" numFmtId="4">
    <nc r="D33">
      <v>1</v>
    </nc>
  </rcc>
  <rcc rId="5564" sId="3" numFmtId="4">
    <nc r="E33">
      <v>60</v>
    </nc>
  </rcc>
  <rcc rId="5565" sId="3" numFmtId="4">
    <nc r="F33">
      <v>1</v>
    </nc>
  </rcc>
  <rcc rId="5566" sId="3" numFmtId="4">
    <nc r="G33">
      <v>60</v>
    </nc>
  </rcc>
  <rfmt sheetId="3" sqref="D33:G33">
    <dxf>
      <fill>
        <patternFill patternType="solid">
          <bgColor rgb="FFFFFF00"/>
        </patternFill>
      </fill>
    </dxf>
  </rfmt>
  <rcc rId="5567" sId="3" numFmtId="4">
    <oc r="D32">
      <v>4</v>
    </oc>
    <nc r="D32"/>
  </rcc>
  <rcc rId="5568" sId="3">
    <oc r="E32">
      <f>10+8+8+60</f>
    </oc>
    <nc r="E32"/>
  </rcc>
  <rcc rId="5569" sId="3" numFmtId="4">
    <oc r="F32">
      <v>4</v>
    </oc>
    <nc r="F32"/>
  </rcc>
  <rcc rId="5570" sId="3">
    <oc r="G32">
      <f>10+8+8+60</f>
    </oc>
    <nc r="G32"/>
  </rcc>
  <rcc rId="5571" sId="3" numFmtId="4">
    <oc r="D30">
      <v>2</v>
    </oc>
    <nc r="D30"/>
  </rcc>
  <rcc rId="5572" sId="3">
    <oc r="E30">
      <f>15+10</f>
    </oc>
    <nc r="E30"/>
  </rcc>
  <rcc rId="5573" sId="3" numFmtId="4">
    <oc r="F30">
      <v>2</v>
    </oc>
    <nc r="F30"/>
  </rcc>
  <rcc rId="5574" sId="3">
    <oc r="G30">
      <f>15+10</f>
    </oc>
    <nc r="G30"/>
  </rcc>
  <rfmt sheetId="3" sqref="D35:G35">
    <dxf>
      <fill>
        <patternFill patternType="solid">
          <bgColor rgb="FFFFFF00"/>
        </patternFill>
      </fill>
    </dxf>
  </rfmt>
  <rcc rId="5575" sId="3">
    <oc r="D36">
      <v>8</v>
    </oc>
    <nc r="D36"/>
  </rcc>
  <rcc rId="5576" sId="3">
    <oc r="E36">
      <f>5.5+15+6+4+10+10+6+6</f>
    </oc>
    <nc r="E36"/>
  </rcc>
  <rcc rId="5577" sId="3">
    <oc r="F36">
      <v>8</v>
    </oc>
    <nc r="F36"/>
  </rcc>
  <rcc rId="5578" sId="3">
    <oc r="G36">
      <f>5.5+15+6+4+10+10+6+6</f>
    </oc>
    <nc r="G36"/>
  </rcc>
  <rcc rId="5579" sId="3" numFmtId="4">
    <oc r="D38">
      <v>1</v>
    </oc>
    <nc r="D38"/>
  </rcc>
  <rcc rId="5580" sId="3" numFmtId="4">
    <oc r="E38">
      <v>10</v>
    </oc>
    <nc r="E38"/>
  </rcc>
  <rcc rId="5581" sId="3" numFmtId="4">
    <oc r="F38">
      <v>1</v>
    </oc>
    <nc r="F38"/>
  </rcc>
  <rcc rId="5582" sId="3" numFmtId="4">
    <oc r="G38">
      <v>10</v>
    </oc>
    <nc r="G38"/>
  </rcc>
  <rcc rId="5583" sId="3" numFmtId="4">
    <oc r="D40">
      <v>2</v>
    </oc>
    <nc r="D40"/>
  </rcc>
  <rcc rId="5584" sId="3">
    <oc r="E40">
      <f>10+10</f>
    </oc>
    <nc r="E40"/>
  </rcc>
  <rcc rId="5585" sId="3" numFmtId="4">
    <oc r="F40">
      <v>2</v>
    </oc>
    <nc r="F40"/>
  </rcc>
  <rcc rId="5586" sId="3">
    <oc r="G40">
      <f>10+10</f>
    </oc>
    <nc r="G40"/>
  </rcc>
  <rcc rId="5587" sId="3" numFmtId="4">
    <oc r="D41">
      <v>3</v>
    </oc>
    <nc r="D41"/>
  </rcc>
  <rcc rId="5588" sId="3">
    <oc r="E41">
      <f>7+12+15</f>
    </oc>
    <nc r="E41"/>
  </rcc>
  <rcc rId="5589" sId="3" numFmtId="4">
    <oc r="F41">
      <v>3</v>
    </oc>
    <nc r="F41"/>
  </rcc>
  <rcc rId="5590" sId="3">
    <oc r="G41">
      <f>7+12+15</f>
    </oc>
    <nc r="G41"/>
  </rcc>
  <rcc rId="5591" sId="3" numFmtId="4">
    <oc r="D43">
      <v>2</v>
    </oc>
    <nc r="D43"/>
  </rcc>
  <rcc rId="5592" sId="3">
    <oc r="E43">
      <f>10+10</f>
    </oc>
    <nc r="E43"/>
  </rcc>
  <rcc rId="5593" sId="3" numFmtId="4">
    <oc r="F43">
      <v>1</v>
    </oc>
    <nc r="F43"/>
  </rcc>
  <rcc rId="5594" sId="3" numFmtId="4">
    <oc r="G43">
      <v>10</v>
    </oc>
    <nc r="G43"/>
  </rcc>
  <rcc rId="5595" sId="3" numFmtId="4">
    <oc r="D45">
      <v>1</v>
    </oc>
    <nc r="D45"/>
  </rcc>
  <rcc rId="5596" sId="3">
    <oc r="E45">
      <f>12</f>
    </oc>
    <nc r="E45"/>
  </rcc>
  <rcc rId="5597" sId="3" numFmtId="4">
    <oc r="F45">
      <v>1</v>
    </oc>
    <nc r="F45"/>
  </rcc>
  <rcc rId="5598" sId="3">
    <oc r="G45">
      <f>12</f>
    </oc>
    <nc r="G45"/>
  </rcc>
  <rcc rId="5599" sId="3" odxf="1" dxf="1" numFmtId="4">
    <oc r="F48">
      <v>4</v>
    </oc>
    <nc r="F48">
      <v>1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0" sId="3" odxf="1" dxf="1">
    <oc r="G48">
      <f>170+15+10+10</f>
    </oc>
    <nc r="G48">
      <f>170</f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1" sId="3" numFmtId="4">
    <oc r="D56">
      <v>1</v>
    </oc>
    <nc r="D56"/>
  </rcc>
  <rcc rId="5602" sId="3">
    <oc r="E56">
      <f>10</f>
    </oc>
    <nc r="E56"/>
  </rcc>
  <rcc rId="5603" sId="3" numFmtId="4">
    <oc r="F56">
      <v>1</v>
    </oc>
    <nc r="F56"/>
  </rcc>
  <rcc rId="5604" sId="3">
    <oc r="G56">
      <f>10</f>
    </oc>
    <nc r="G56"/>
  </rcc>
  <rcc rId="5605" sId="3" numFmtId="4">
    <oc r="D58">
      <v>2</v>
    </oc>
    <nc r="D58"/>
  </rcc>
  <rcc rId="5606" sId="3">
    <oc r="E58">
      <f>10+10</f>
    </oc>
    <nc r="E58"/>
  </rcc>
  <rcc rId="5607" sId="3" numFmtId="4">
    <oc r="F58">
      <v>2</v>
    </oc>
    <nc r="F58"/>
  </rcc>
  <rcc rId="5608" sId="3">
    <oc r="G58">
      <f>10+10</f>
    </oc>
    <nc r="G58"/>
  </rcc>
  <rcc rId="5609" sId="3">
    <oc r="D59">
      <v>1</v>
    </oc>
    <nc r="D59"/>
  </rcc>
  <rcc rId="5610" sId="3">
    <oc r="E59">
      <f>5</f>
    </oc>
    <nc r="E59"/>
  </rcc>
  <rcc rId="5611" sId="3">
    <oc r="F59">
      <v>1</v>
    </oc>
    <nc r="F59"/>
  </rcc>
  <rcc rId="5612" sId="3">
    <oc r="G59">
      <f>5</f>
    </oc>
    <nc r="G59"/>
  </rcc>
  <rcc rId="5613" sId="3" numFmtId="4">
    <oc r="D67">
      <v>5</v>
    </oc>
    <nc r="D67"/>
  </rcc>
  <rcc rId="5614" sId="3">
    <oc r="E67">
      <f>10+7+12+8+15</f>
    </oc>
    <nc r="E67"/>
  </rcc>
  <rcc rId="5615" sId="3" numFmtId="4">
    <oc r="F67">
      <v>5</v>
    </oc>
    <nc r="F67"/>
  </rcc>
  <rcc rId="5616" sId="3">
    <oc r="G67">
      <f>10+7+12+8+15</f>
    </oc>
    <nc r="G67"/>
  </rcc>
  <rcc rId="5617" sId="3" numFmtId="4">
    <oc r="D68">
      <v>4</v>
    </oc>
    <nc r="D68"/>
  </rcc>
  <rcc rId="5618" sId="3">
    <oc r="E68">
      <f>15+15+5+15</f>
    </oc>
    <nc r="E68"/>
  </rcc>
  <rcc rId="5619" sId="3" numFmtId="4">
    <oc r="F68">
      <v>4</v>
    </oc>
    <nc r="F68"/>
  </rcc>
  <rcc rId="5620" sId="3">
    <oc r="G68">
      <f>15+15+5+15</f>
    </oc>
    <nc r="G68"/>
  </rcc>
  <rcc rId="5621" sId="3" numFmtId="4">
    <oc r="D69">
      <v>4</v>
    </oc>
    <nc r="D69"/>
  </rcc>
  <rcc rId="5622" sId="3">
    <oc r="E69">
      <f>5+350+5+30</f>
    </oc>
    <nc r="E69"/>
  </rcc>
  <rcc rId="5623" sId="3" numFmtId="4">
    <oc r="F69">
      <v>4</v>
    </oc>
    <nc r="F69"/>
  </rcc>
  <rcc rId="5624" sId="3">
    <oc r="G69">
      <f>5+350+5+30</f>
    </oc>
    <nc r="G69"/>
  </rcc>
  <rcc rId="5625" sId="3" numFmtId="4">
    <oc r="D76">
      <v>1</v>
    </oc>
    <nc r="D76"/>
  </rcc>
  <rcc rId="5626" sId="3">
    <oc r="E76">
      <f>6</f>
    </oc>
    <nc r="E76"/>
  </rcc>
  <rcc rId="5627" sId="3" numFmtId="4">
    <oc r="F76">
      <v>1</v>
    </oc>
    <nc r="F76"/>
  </rcc>
  <rcc rId="5628" sId="3">
    <oc r="G76">
      <f>6</f>
    </oc>
    <nc r="G76"/>
  </rcc>
  <rcc rId="5629" sId="3" numFmtId="4">
    <oc r="D84">
      <v>1</v>
    </oc>
    <nc r="D84"/>
  </rcc>
  <rcc rId="5630" sId="3">
    <oc r="E84">
      <f>100</f>
    </oc>
    <nc r="E84"/>
  </rcc>
  <rcc rId="5631" sId="3" numFmtId="4">
    <oc r="F84">
      <v>1</v>
    </oc>
    <nc r="F84"/>
  </rcc>
  <rcc rId="5632" sId="3">
    <oc r="G84">
      <f>100</f>
    </oc>
    <nc r="G84"/>
  </rcc>
  <rcc rId="5633" sId="3" numFmtId="4">
    <oc r="D86">
      <v>1</v>
    </oc>
    <nc r="D86"/>
  </rcc>
  <rcc rId="5634" sId="3">
    <oc r="E86">
      <f>4</f>
    </oc>
    <nc r="E86"/>
  </rcc>
  <rcc rId="5635" sId="3" numFmtId="4">
    <oc r="F86">
      <v>1</v>
    </oc>
    <nc r="F86"/>
  </rcc>
  <rcc rId="5636" sId="3">
    <oc r="G86">
      <f>4</f>
    </oc>
    <nc r="G86"/>
  </rcc>
  <rcc rId="5637" sId="3" numFmtId="4">
    <oc r="D100">
      <v>1</v>
    </oc>
    <nc r="D100"/>
  </rcc>
  <rcc rId="5638" sId="3">
    <oc r="E100">
      <f>6</f>
    </oc>
    <nc r="E100"/>
  </rcc>
  <rcc rId="5639" sId="3" numFmtId="4">
    <oc r="F100">
      <v>1</v>
    </oc>
    <nc r="F100"/>
  </rcc>
  <rcc rId="5640" sId="3">
    <oc r="G100">
      <f>6</f>
    </oc>
    <nc r="G100"/>
  </rcc>
  <rcc rId="5641" sId="3" numFmtId="4">
    <oc r="D106">
      <v>5</v>
    </oc>
    <nc r="D106"/>
  </rcc>
  <rcc rId="5642" sId="3">
    <oc r="E106">
      <f>12+12+5+8+50</f>
    </oc>
    <nc r="E106"/>
  </rcc>
  <rcc rId="5643" sId="3" numFmtId="4">
    <oc r="F106">
      <v>5</v>
    </oc>
    <nc r="F106"/>
  </rcc>
  <rcc rId="5644" sId="3">
    <oc r="G106">
      <f>12+12+5+8+50</f>
    </oc>
    <nc r="G106"/>
  </rcc>
  <rcc rId="5645" sId="3" numFmtId="4">
    <oc r="D108">
      <v>3</v>
    </oc>
    <nc r="D108"/>
  </rcc>
  <rcc rId="5646" sId="3">
    <oc r="E108">
      <f>5+70+5</f>
    </oc>
    <nc r="E108"/>
  </rcc>
  <rcc rId="5647" sId="3" numFmtId="4">
    <oc r="F108">
      <v>3</v>
    </oc>
    <nc r="F108"/>
  </rcc>
  <rcc rId="5648" sId="3">
    <oc r="G108">
      <f>5+70+5</f>
    </oc>
    <nc r="G108"/>
  </rcc>
  <rcc rId="5649" sId="3" numFmtId="4">
    <oc r="D109">
      <v>2</v>
    </oc>
    <nc r="D109"/>
  </rcc>
  <rcc rId="5650" sId="3">
    <oc r="E109">
      <f>45+10</f>
    </oc>
    <nc r="E109"/>
  </rcc>
  <rcc rId="5651" sId="3" numFmtId="4">
    <oc r="F109">
      <v>2</v>
    </oc>
    <nc r="F109"/>
  </rcc>
  <rcc rId="5652" sId="3">
    <oc r="G109">
      <f>45+10</f>
    </oc>
    <nc r="G109"/>
  </rcc>
  <rcc rId="5653" sId="3" numFmtId="4">
    <oc r="D110">
      <v>1</v>
    </oc>
    <nc r="D110"/>
  </rcc>
  <rcc rId="5654" sId="3">
    <oc r="E110">
      <f>7</f>
    </oc>
    <nc r="E110"/>
  </rcc>
  <rcc rId="5655" sId="3" numFmtId="4">
    <oc r="F110">
      <v>1</v>
    </oc>
    <nc r="F110"/>
  </rcc>
  <rcc rId="5656" sId="3">
    <oc r="G110">
      <f>7</f>
    </oc>
    <nc r="G110"/>
  </rcc>
  <rcc rId="5657" sId="3" numFmtId="4">
    <oc r="D112">
      <v>4</v>
    </oc>
    <nc r="D112"/>
  </rcc>
  <rcc rId="5658" sId="3">
    <oc r="E112">
      <f>50+10+5+5</f>
    </oc>
    <nc r="E112"/>
  </rcc>
  <rcc rId="5659" sId="3" numFmtId="4">
    <oc r="F112">
      <v>3</v>
    </oc>
    <nc r="F112"/>
  </rcc>
  <rcc rId="5660" sId="3">
    <oc r="G112">
      <f>50+10+5</f>
    </oc>
    <nc r="G112"/>
  </rcc>
  <rcc rId="5661" sId="3" numFmtId="4">
    <oc r="D113">
      <v>2</v>
    </oc>
    <nc r="D113"/>
  </rcc>
  <rcc rId="5662" sId="3">
    <oc r="E113">
      <f>6+4</f>
    </oc>
    <nc r="E113"/>
  </rcc>
  <rcc rId="5663" sId="3" numFmtId="4">
    <oc r="F113">
      <v>1</v>
    </oc>
    <nc r="F113"/>
  </rcc>
  <rcc rId="5664" sId="3">
    <oc r="G113">
      <f>6</f>
    </oc>
    <nc r="G113"/>
  </rcc>
  <rcc rId="5665" sId="3" numFmtId="4">
    <oc r="D126">
      <v>2</v>
    </oc>
    <nc r="D126"/>
  </rcc>
  <rcc rId="5666" sId="3">
    <oc r="E126">
      <f>8+10</f>
    </oc>
    <nc r="E126"/>
  </rcc>
  <rcc rId="5667" sId="3" numFmtId="4">
    <oc r="F126">
      <v>2</v>
    </oc>
    <nc r="F126"/>
  </rcc>
  <rcc rId="5668" sId="3">
    <oc r="G126">
      <f>8+10</f>
    </oc>
    <nc r="G126"/>
  </rcc>
  <rcc rId="5669" sId="3" numFmtId="4">
    <oc r="D127">
      <v>1</v>
    </oc>
    <nc r="D127"/>
  </rcc>
  <rcc rId="5670" sId="3">
    <oc r="E127">
      <f>5</f>
    </oc>
    <nc r="E127"/>
  </rcc>
  <rcc rId="5671" sId="3" numFmtId="4">
    <oc r="D132">
      <v>1</v>
    </oc>
    <nc r="D132"/>
  </rcc>
  <rcc rId="5672" sId="3">
    <oc r="E132">
      <f>12</f>
    </oc>
    <nc r="E132"/>
  </rcc>
  <rcc rId="5673" sId="3" numFmtId="4">
    <oc r="F132">
      <v>1</v>
    </oc>
    <nc r="F132"/>
  </rcc>
  <rcc rId="5674" sId="3">
    <oc r="G132">
      <f>12</f>
    </oc>
    <nc r="G132"/>
  </rcc>
  <rcc rId="5675" sId="3" numFmtId="4">
    <oc r="D149">
      <v>1</v>
    </oc>
    <nc r="D149"/>
  </rcc>
  <rcc rId="5676" sId="3">
    <oc r="E149">
      <f>5</f>
    </oc>
    <nc r="E149"/>
  </rcc>
  <rcc rId="5677" sId="3" numFmtId="4">
    <oc r="F149">
      <v>1</v>
    </oc>
    <nc r="F149"/>
  </rcc>
  <rcc rId="5678" sId="3" numFmtId="4">
    <oc r="G149">
      <v>5</v>
    </oc>
    <nc r="G149"/>
  </rcc>
  <rcc rId="5679" sId="3" numFmtId="4">
    <oc r="D156">
      <v>5</v>
    </oc>
    <nc r="D156"/>
  </rcc>
  <rcc rId="5680" sId="3">
    <oc r="E156">
      <f>5+4+10+5+5</f>
    </oc>
    <nc r="E156"/>
  </rcc>
  <rcc rId="5681" sId="3" numFmtId="4">
    <oc r="F156">
      <v>5</v>
    </oc>
    <nc r="F156"/>
  </rcc>
  <rcc rId="5682" sId="3">
    <oc r="G156">
      <f>5+4+10+5+5</f>
    </oc>
    <nc r="G156"/>
  </rcc>
  <rcc rId="5683" sId="3" numFmtId="4">
    <oc r="D175">
      <v>1</v>
    </oc>
    <nc r="D175"/>
  </rcc>
  <rcc rId="5684" sId="3">
    <oc r="E175">
      <f>5</f>
    </oc>
    <nc r="E175"/>
  </rcc>
  <rcc rId="5685" sId="3" numFmtId="4">
    <oc r="F175">
      <v>1</v>
    </oc>
    <nc r="F175"/>
  </rcc>
  <rcc rId="5686" sId="3">
    <oc r="G175">
      <f>5</f>
    </oc>
    <nc r="G175"/>
  </rcc>
  <rcc rId="5687" sId="3" numFmtId="4">
    <oc r="D180">
      <v>1</v>
    </oc>
    <nc r="D180"/>
  </rcc>
  <rcc rId="5688" sId="3">
    <oc r="E180">
      <f>8</f>
    </oc>
    <nc r="E180"/>
  </rcc>
  <rcc rId="5689" sId="3" numFmtId="4">
    <oc r="F180">
      <v>1</v>
    </oc>
    <nc r="F180"/>
  </rcc>
  <rcc rId="5690" sId="3">
    <oc r="G180">
      <f>8</f>
    </oc>
    <nc r="G180"/>
  </rcc>
  <rcc rId="5691" sId="3" numFmtId="4">
    <oc r="D183">
      <v>1</v>
    </oc>
    <nc r="D183"/>
  </rcc>
  <rcc rId="5692" sId="3">
    <oc r="E183">
      <f>15</f>
    </oc>
    <nc r="E183"/>
  </rcc>
  <rcc rId="5693" sId="3" numFmtId="4">
    <oc r="F183">
      <v>1</v>
    </oc>
    <nc r="F183"/>
  </rcc>
  <rcc rId="5694" sId="3">
    <oc r="G183">
      <f>15</f>
    </oc>
    <nc r="G183"/>
  </rcc>
  <rcc rId="5695" sId="3" numFmtId="4">
    <oc r="D210">
      <v>1</v>
    </oc>
    <nc r="D210"/>
  </rcc>
  <rcc rId="5696" sId="3">
    <oc r="E210">
      <f>5</f>
    </oc>
    <nc r="E210"/>
  </rcc>
  <rcc rId="5697" sId="3" numFmtId="4">
    <oc r="F210">
      <v>1</v>
    </oc>
    <nc r="F210"/>
  </rcc>
  <rcc rId="5698" sId="3">
    <oc r="G210">
      <f>5</f>
    </oc>
    <nc r="G210"/>
  </rcc>
  <rcc rId="5699" sId="3" numFmtId="4">
    <oc r="D212">
      <v>1</v>
    </oc>
    <nc r="D212"/>
  </rcc>
  <rcc rId="5700" sId="3">
    <oc r="E212">
      <f>7.5</f>
    </oc>
    <nc r="E212"/>
  </rcc>
  <rcc rId="5701" sId="3" numFmtId="4">
    <oc r="D216">
      <v>1</v>
    </oc>
    <nc r="D216"/>
  </rcc>
  <rcc rId="5702" sId="3">
    <oc r="E216">
      <f>20</f>
    </oc>
    <nc r="E216"/>
  </rcc>
  <rcc rId="5703" sId="3" numFmtId="4">
    <oc r="F216">
      <v>1</v>
    </oc>
    <nc r="F216"/>
  </rcc>
  <rcc rId="5704" sId="3">
    <oc r="G216">
      <f>20</f>
    </oc>
    <nc r="G216"/>
  </rcc>
  <rcc rId="5705" sId="3" numFmtId="4">
    <oc r="D226">
      <v>1</v>
    </oc>
    <nc r="D226"/>
  </rcc>
  <rcc rId="5706" sId="3">
    <oc r="E226">
      <f>10</f>
    </oc>
    <nc r="E226"/>
  </rcc>
  <rcc rId="5707" sId="3" numFmtId="4">
    <oc r="F226">
      <v>1</v>
    </oc>
    <nc r="F226"/>
  </rcc>
  <rcc rId="5708" sId="3">
    <oc r="G226">
      <f>10</f>
    </oc>
    <nc r="G226"/>
  </rcc>
  <rcc rId="5709" sId="3" numFmtId="4">
    <oc r="D242">
      <v>4</v>
    </oc>
    <nc r="D242"/>
  </rcc>
  <rcc rId="5710" sId="3">
    <oc r="E242">
      <f>15+15+15+10</f>
    </oc>
    <nc r="E242"/>
  </rcc>
  <rcc rId="5711" sId="3" numFmtId="4">
    <oc r="F242">
      <v>4</v>
    </oc>
    <nc r="F242"/>
  </rcc>
  <rcc rId="5712" sId="3">
    <oc r="G242">
      <f>15+15+15+10</f>
    </oc>
    <nc r="G242"/>
  </rcc>
  <rcc rId="5713" sId="3" numFmtId="4">
    <oc r="D245">
      <v>1</v>
    </oc>
    <nc r="D245"/>
  </rcc>
  <rcc rId="5714" sId="3">
    <oc r="E245">
      <f>8</f>
    </oc>
    <nc r="E245"/>
  </rcc>
  <rcc rId="5715" sId="3" numFmtId="4">
    <oc r="F245">
      <v>1</v>
    </oc>
    <nc r="F245"/>
  </rcc>
  <rcc rId="5716" sId="3">
    <oc r="G245">
      <f>8</f>
    </oc>
    <nc r="G245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6631" sId="3" numFmtId="4">
    <nc r="H23">
      <v>0</v>
    </nc>
  </rcc>
  <rcc rId="6632" sId="3" numFmtId="4">
    <nc r="H24">
      <v>0</v>
    </nc>
  </rcc>
  <rcc rId="6633" sId="3" numFmtId="4">
    <nc r="H25">
      <v>0</v>
    </nc>
  </rcc>
  <rcc rId="6634" sId="3" numFmtId="4">
    <nc r="H26">
      <v>0</v>
    </nc>
  </rcc>
  <rcc rId="6635" sId="3" numFmtId="4">
    <nc r="H27">
      <v>0</v>
    </nc>
  </rcc>
  <rcc rId="6636" sId="3" numFmtId="4">
    <nc r="H28">
      <v>0</v>
    </nc>
  </rcc>
  <rcc rId="6637" sId="3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38" sId="3" numFmtId="4">
    <nc r="H30">
      <v>0</v>
    </nc>
  </rcc>
  <rcc rId="6639" sId="3" numFmtId="4">
    <nc r="H31">
      <v>0</v>
    </nc>
  </rcc>
  <rcc rId="6640" sId="3" numFmtId="4">
    <nc r="H32">
      <v>0</v>
    </nc>
  </rcc>
  <rcc rId="6641" sId="3" numFmtId="4">
    <nc r="H33">
      <v>0</v>
    </nc>
  </rcc>
  <rcc rId="6642" sId="3" numFmtId="4">
    <nc r="H34">
      <v>0</v>
    </nc>
  </rcc>
  <rcc rId="6643" sId="3" numFmtId="4">
    <nc r="H35">
      <v>0</v>
    </nc>
  </rcc>
  <rcc rId="6644" sId="3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45" sId="3" numFmtId="4">
    <nc r="H37">
      <v>0</v>
    </nc>
  </rcc>
  <rcc rId="6646" sId="3" numFmtId="4">
    <nc r="H38">
      <v>0</v>
    </nc>
  </rcc>
  <rcc rId="6647" sId="3" numFmtId="4">
    <nc r="H39">
      <v>0</v>
    </nc>
  </rcc>
  <rcc rId="6648" sId="3" numFmtId="4">
    <nc r="H40">
      <v>0</v>
    </nc>
  </rcc>
  <rcc rId="6649" sId="3" numFmtId="4">
    <nc r="H41">
      <v>0</v>
    </nc>
  </rcc>
  <rcc rId="6650" sId="3" numFmtId="4">
    <nc r="H42">
      <v>0</v>
    </nc>
  </rcc>
  <rcc rId="6651" sId="3" numFmtId="4">
    <nc r="H43">
      <v>0</v>
    </nc>
  </rcc>
  <rcc rId="6652" sId="3" numFmtId="4">
    <nc r="H44">
      <v>0</v>
    </nc>
  </rcc>
  <rcc rId="6653" sId="3" odxf="1" dxf="1" numFmtId="4">
    <nc r="H4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4" sId="3" odxf="1" dxf="1" numFmtId="4">
    <nc r="H4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5" sId="3" odxf="1" dxf="1" numFmtId="4">
    <nc r="H4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6" sId="3" odxf="1" dxf="1" numFmtId="4">
    <nc r="H4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7" sId="3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658" sId="3" odxf="1" dxf="1" numFmtId="4">
    <nc r="H5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9" sId="3" odxf="1" dxf="1" numFmtId="4">
    <nc r="H5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0" sId="3" odxf="1" dxf="1" numFmtId="4">
    <nc r="H5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1" sId="3" odxf="1" dxf="1" numFmtId="4">
    <nc r="H5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2" sId="3" odxf="1" dxf="1" numFmtId="4">
    <nc r="H54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3" sId="3" numFmtId="4">
    <nc r="H55">
      <v>0</v>
    </nc>
  </rcc>
  <rcc rId="6664" sId="3" numFmtId="4">
    <nc r="H56">
      <v>0</v>
    </nc>
  </rcc>
  <rcc rId="6665" sId="3" numFmtId="4">
    <nc r="H57">
      <v>0</v>
    </nc>
  </rcc>
  <rcc rId="6666" sId="3" numFmtId="4">
    <nc r="H58">
      <v>0</v>
    </nc>
  </rcc>
  <rcc rId="6667" sId="3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68" sId="3" numFmtId="4">
    <nc r="H60">
      <v>0</v>
    </nc>
  </rcc>
  <rcc rId="6669" sId="3" numFmtId="4">
    <nc r="H61">
      <v>0</v>
    </nc>
  </rcc>
  <rcc rId="6670" sId="3" numFmtId="4">
    <nc r="H62">
      <v>0</v>
    </nc>
  </rcc>
  <rcc rId="6671" sId="3" numFmtId="4">
    <nc r="H63">
      <v>0</v>
    </nc>
  </rcc>
  <rcc rId="6672" sId="3" numFmtId="4">
    <nc r="H64">
      <v>0</v>
    </nc>
  </rcc>
  <rcc rId="6673" sId="3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674" sId="3" numFmtId="4">
    <nc r="H66">
      <v>0</v>
    </nc>
  </rcc>
  <rcc rId="6675" sId="3" numFmtId="4">
    <nc r="H67">
      <v>0</v>
    </nc>
  </rcc>
  <rcc rId="6676" sId="3" numFmtId="4">
    <nc r="H68">
      <v>0</v>
    </nc>
  </rcc>
  <rcc rId="6677" sId="3" numFmtId="4">
    <nc r="H69">
      <v>0</v>
    </nc>
  </rcc>
  <rcc rId="6678" sId="3" numFmtId="4">
    <nc r="H70">
      <v>0</v>
    </nc>
  </rcc>
  <rcc rId="6679" sId="3" numFmtId="4">
    <nc r="H71">
      <v>0</v>
    </nc>
  </rcc>
  <rcc rId="6680" sId="3" numFmtId="4">
    <nc r="H72">
      <v>0</v>
    </nc>
  </rcc>
  <rcc rId="6681" sId="3" numFmtId="4">
    <nc r="H73">
      <v>0</v>
    </nc>
  </rcc>
  <rcc rId="6682" sId="3" numFmtId="4">
    <nc r="H74">
      <v>0</v>
    </nc>
  </rcc>
  <rcc rId="6683" sId="3" numFmtId="4">
    <nc r="H75">
      <v>0</v>
    </nc>
  </rcc>
  <rcc rId="6684" sId="3" numFmtId="4">
    <nc r="H76">
      <v>0</v>
    </nc>
  </rcc>
  <rcc rId="6685" sId="3" numFmtId="4">
    <nc r="H77">
      <v>0</v>
    </nc>
  </rcc>
  <rcc rId="6686" sId="3" numFmtId="4">
    <nc r="H78">
      <v>0</v>
    </nc>
  </rcc>
  <rcc rId="6687" sId="3" numFmtId="4">
    <nc r="H79">
      <v>0</v>
    </nc>
  </rcc>
  <rcc rId="6688" sId="3" numFmtId="4">
    <nc r="H80">
      <v>0</v>
    </nc>
  </rcc>
  <rcc rId="6689" sId="3" numFmtId="4">
    <nc r="H81">
      <v>0</v>
    </nc>
  </rcc>
  <rcc rId="6690" sId="3" numFmtId="4">
    <nc r="H82">
      <v>0</v>
    </nc>
  </rcc>
  <rcc rId="6691" sId="3" numFmtId="4">
    <nc r="H83">
      <v>0</v>
    </nc>
  </rcc>
  <rcc rId="6692" sId="3" numFmtId="4">
    <nc r="H84">
      <v>0</v>
    </nc>
  </rcc>
  <rcc rId="6693" sId="3" numFmtId="4">
    <nc r="H85">
      <v>0</v>
    </nc>
  </rcc>
  <rcc rId="6694" sId="3" numFmtId="4">
    <nc r="H86">
      <v>0</v>
    </nc>
  </rcc>
  <rcc rId="6695" sId="3" numFmtId="4">
    <nc r="H87">
      <v>0</v>
    </nc>
  </rcc>
  <rcc rId="6696" sId="3" numFmtId="4">
    <nc r="H88">
      <v>0</v>
    </nc>
  </rcc>
  <rcc rId="6697" sId="3" numFmtId="4">
    <nc r="H89">
      <v>0</v>
    </nc>
  </rcc>
  <rcc rId="6698" sId="3" numFmtId="4">
    <nc r="H90">
      <v>0</v>
    </nc>
  </rcc>
  <rcc rId="6699" sId="3" numFmtId="4">
    <nc r="H91">
      <v>0</v>
    </nc>
  </rcc>
  <rcc rId="6700" sId="3" numFmtId="4">
    <nc r="H92">
      <v>0</v>
    </nc>
  </rcc>
  <rcc rId="6701" sId="3" numFmtId="4">
    <nc r="H93">
      <v>0</v>
    </nc>
  </rcc>
  <rcc rId="6702" sId="3" numFmtId="4">
    <nc r="H94">
      <v>0</v>
    </nc>
  </rcc>
  <rcc rId="6703" sId="3" numFmtId="4">
    <nc r="H95">
      <v>0</v>
    </nc>
  </rcc>
  <rcc rId="6704" sId="3" numFmtId="4">
    <nc r="H96">
      <v>0</v>
    </nc>
  </rcc>
  <rcc rId="6705" sId="3" numFmtId="4">
    <nc r="H97">
      <v>0</v>
    </nc>
  </rcc>
  <rcc rId="6706" sId="3" numFmtId="4">
    <nc r="H98">
      <v>0</v>
    </nc>
  </rcc>
  <rcc rId="6707" sId="3" numFmtId="4">
    <nc r="H99">
      <v>0</v>
    </nc>
  </rcc>
  <rcc rId="6708" sId="3" numFmtId="4">
    <nc r="H100">
      <v>0</v>
    </nc>
  </rcc>
  <rcc rId="6709" sId="3" numFmtId="4">
    <nc r="H101">
      <v>0</v>
    </nc>
  </rcc>
  <rcc rId="6710" sId="3" numFmtId="4">
    <nc r="H102">
      <v>0</v>
    </nc>
  </rcc>
  <rcc rId="6711" sId="3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12" sId="3" numFmtId="4">
    <nc r="H104">
      <v>0</v>
    </nc>
  </rcc>
  <rcc rId="6713" sId="3" numFmtId="4">
    <nc r="H105">
      <v>0</v>
    </nc>
  </rcc>
  <rcc rId="6714" sId="3" numFmtId="4">
    <nc r="H106">
      <v>0</v>
    </nc>
  </rcc>
  <rcc rId="6715" sId="3" numFmtId="4">
    <nc r="H107">
      <v>0</v>
    </nc>
  </rcc>
  <rcc rId="6716" sId="3" numFmtId="4">
    <nc r="H108">
      <v>0</v>
    </nc>
  </rcc>
  <rcc rId="6717" sId="3" numFmtId="4">
    <nc r="H109">
      <v>0</v>
    </nc>
  </rcc>
  <rcc rId="6718" sId="3" numFmtId="4">
    <nc r="H110">
      <v>0</v>
    </nc>
  </rcc>
  <rcc rId="6719" sId="3" numFmtId="4">
    <nc r="H111">
      <v>0</v>
    </nc>
  </rcc>
  <rcc rId="6720" sId="3" numFmtId="4">
    <nc r="H112">
      <v>0</v>
    </nc>
  </rcc>
  <rcc rId="6721" sId="3" numFmtId="4">
    <nc r="H113">
      <v>0</v>
    </nc>
  </rcc>
  <rcc rId="6722" sId="3" numFmtId="4">
    <nc r="H114">
      <v>0</v>
    </nc>
  </rcc>
  <rcc rId="6723" sId="3" numFmtId="4">
    <nc r="H115">
      <v>0</v>
    </nc>
  </rcc>
  <rcc rId="6724" sId="3" numFmtId="4">
    <nc r="H116">
      <v>0</v>
    </nc>
  </rcc>
  <rcc rId="6725" sId="3" numFmtId="4">
    <nc r="H117">
      <v>0</v>
    </nc>
  </rcc>
  <rcc rId="6726" sId="3" numFmtId="4">
    <nc r="H118">
      <v>0</v>
    </nc>
  </rcc>
  <rcc rId="6727" sId="3" numFmtId="4">
    <nc r="H119">
      <v>0</v>
    </nc>
  </rcc>
  <rcc rId="6728" sId="3" numFmtId="4">
    <nc r="H120">
      <v>0</v>
    </nc>
  </rcc>
  <rcc rId="6729" sId="3" numFmtId="4">
    <nc r="H121">
      <v>0</v>
    </nc>
  </rcc>
  <rcc rId="6730" sId="3" numFmtId="4">
    <nc r="H122">
      <v>0</v>
    </nc>
  </rcc>
  <rcc rId="6731" sId="3" numFmtId="4">
    <nc r="H123">
      <v>0</v>
    </nc>
  </rcc>
  <rcc rId="6732" sId="3" numFmtId="4">
    <nc r="H124">
      <v>0</v>
    </nc>
  </rcc>
  <rcc rId="6733" sId="3" numFmtId="4">
    <nc r="H125">
      <v>0</v>
    </nc>
  </rcc>
  <rcc rId="6734" sId="3" numFmtId="4">
    <nc r="H126">
      <v>0</v>
    </nc>
  </rcc>
  <rcc rId="6735" sId="3" numFmtId="4">
    <nc r="H127">
      <v>0</v>
    </nc>
  </rcc>
  <rcc rId="6736" sId="3" numFmtId="4">
    <nc r="H128">
      <v>0</v>
    </nc>
  </rcc>
  <rcc rId="6737" sId="3" numFmtId="4">
    <nc r="H129">
      <v>0</v>
    </nc>
  </rcc>
  <rcc rId="6738" sId="3" numFmtId="4">
    <nc r="H130">
      <v>0</v>
    </nc>
  </rcc>
  <rcc rId="6739" sId="3" numFmtId="4">
    <nc r="H131">
      <v>0</v>
    </nc>
  </rcc>
  <rcc rId="6740" sId="3" numFmtId="4">
    <nc r="H132">
      <v>0</v>
    </nc>
  </rcc>
  <rcc rId="6741" sId="3" numFmtId="4">
    <nc r="H133">
      <v>0</v>
    </nc>
  </rcc>
  <rcc rId="6742" sId="3" numFmtId="4">
    <nc r="H134">
      <v>0</v>
    </nc>
  </rcc>
  <rcc rId="6743" sId="3" numFmtId="4">
    <nc r="H135">
      <v>0</v>
    </nc>
  </rcc>
  <rcc rId="6744" sId="3" numFmtId="4">
    <nc r="H136">
      <v>0</v>
    </nc>
  </rcc>
  <rcc rId="6745" sId="3" numFmtId="4">
    <nc r="H137">
      <v>0</v>
    </nc>
  </rcc>
  <rcc rId="6746" sId="3" numFmtId="4">
    <nc r="H138">
      <v>0</v>
    </nc>
  </rcc>
  <rcc rId="6747" sId="3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48" sId="3" numFmtId="4">
    <nc r="H140">
      <v>0</v>
    </nc>
  </rcc>
  <rcc rId="6749" sId="3" numFmtId="4">
    <nc r="H141">
      <v>0</v>
    </nc>
  </rcc>
  <rcc rId="6750" sId="3" numFmtId="4">
    <nc r="H142">
      <v>0</v>
    </nc>
  </rcc>
  <rcc rId="6751" sId="3" numFmtId="4">
    <nc r="H143">
      <v>0</v>
    </nc>
  </rcc>
  <rcc rId="6752" sId="3" numFmtId="4">
    <nc r="H144">
      <v>0</v>
    </nc>
  </rcc>
  <rcc rId="6753" sId="3" numFmtId="4">
    <nc r="H145">
      <v>0</v>
    </nc>
  </rcc>
  <rcc rId="6754" sId="3" numFmtId="4">
    <nc r="H146">
      <v>0</v>
    </nc>
  </rcc>
  <rcc rId="6755" sId="3" numFmtId="4">
    <nc r="H147">
      <v>0</v>
    </nc>
  </rcc>
  <rcc rId="6756" sId="3" numFmtId="4">
    <nc r="H148">
      <v>0</v>
    </nc>
  </rcc>
  <rcc rId="6757" sId="3" numFmtId="4">
    <nc r="H149">
      <v>0</v>
    </nc>
  </rcc>
  <rcc rId="6758" sId="3" numFmtId="4">
    <nc r="H150">
      <v>0</v>
    </nc>
  </rcc>
  <rcc rId="6759" sId="3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60" sId="3" numFmtId="4">
    <nc r="H152">
      <v>0</v>
    </nc>
  </rcc>
  <rcc rId="6761" sId="3" numFmtId="4">
    <nc r="H153">
      <v>0</v>
    </nc>
  </rcc>
  <rcc rId="6762" sId="3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63" sId="3" numFmtId="4">
    <nc r="H155">
      <v>0</v>
    </nc>
  </rcc>
  <rcc rId="6764" sId="3" numFmtId="4">
    <nc r="H156">
      <v>0</v>
    </nc>
  </rcc>
  <rcc rId="6765" sId="3" numFmtId="4">
    <nc r="H157">
      <v>0</v>
    </nc>
  </rcc>
  <rcc rId="6766" sId="3" numFmtId="4">
    <nc r="H158">
      <v>0</v>
    </nc>
  </rcc>
  <rcc rId="6767" sId="3" numFmtId="4">
    <nc r="H159">
      <v>0</v>
    </nc>
  </rcc>
  <rcc rId="6768" sId="3" numFmtId="4">
    <nc r="H160">
      <v>0</v>
    </nc>
  </rcc>
  <rcc rId="6769" sId="3" numFmtId="4">
    <nc r="H161">
      <v>0</v>
    </nc>
  </rcc>
  <rcc rId="6770" sId="3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71" sId="3" numFmtId="4">
    <nc r="H163">
      <v>0</v>
    </nc>
  </rcc>
  <rcc rId="6772" sId="3" numFmtId="4">
    <nc r="H164">
      <v>0</v>
    </nc>
  </rcc>
  <rcc rId="6773" sId="3" odxf="1" dxf="1" numFmtId="4">
    <nc r="H16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4" sId="3" odxf="1" dxf="1" numFmtId="4">
    <nc r="H16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5" sId="3" odxf="1" dxf="1" numFmtId="4">
    <nc r="H16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6" sId="3" odxf="1" dxf="1" numFmtId="4">
    <nc r="H16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7" sId="3" odxf="1" dxf="1" numFmtId="4">
    <nc r="H169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8" sId="3" odxf="1" dxf="1" numFmtId="4">
    <nc r="H17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9" sId="3" odxf="1" dxf="1" numFmtId="4">
    <nc r="H17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0" sId="3" odxf="1" dxf="1" numFmtId="4">
    <nc r="H17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1" sId="3" odxf="1" dxf="1" numFmtId="4">
    <nc r="H17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2" sId="3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3" sId="3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4" sId="3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5" sId="3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6" sId="3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7" sId="3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8" sId="3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9" sId="3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0" sId="3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1" sId="3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2" sId="3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3" sId="3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4" sId="3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95" sId="3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6" sId="3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7" sId="3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8" sId="3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9" sId="3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0" sId="3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1" sId="3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2" sId="3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3" sId="3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4" sId="3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05" sId="3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6" sId="3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7" sId="3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8" sId="3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9" sId="3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0" sId="3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1" sId="3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2" sId="3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13" sId="3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4" sId="3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5" sId="3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6" sId="3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7" sId="3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8" sId="3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9" sId="3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0" sId="3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1" sId="3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2" sId="3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3" sId="3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4" sId="3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5" sId="3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6" sId="3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7" sId="3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8" sId="3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9" sId="3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0" sId="3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1" sId="3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2" sId="3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3" sId="3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4" sId="3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5" sId="3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6" sId="3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7" sId="3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8" sId="3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9" sId="3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0" sId="3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1" sId="3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2" sId="3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3" sId="3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4" sId="3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5" sId="3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6" sId="3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7" sId="3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8" sId="3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9" sId="3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0" sId="3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1" sId="3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2" sId="3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3" sId="3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fmt sheetId="3" sqref="H23:H245" start="0" length="0">
    <dxf>
      <alignment horizontal="left" indent="1" relativeIndent="1" readingOrder="0"/>
    </dxf>
  </rfmt>
  <rfmt sheetId="3" sqref="H23:H245">
    <dxf>
      <numFmt numFmtId="165" formatCode="0.0"/>
    </dxf>
  </rfmt>
  <rfmt sheetId="3" sqref="H23:H245" start="0" length="0">
    <dxf>
      <alignment indent="2" relativeIndent="1" readingOrder="0"/>
    </dxf>
  </rfmt>
  <rfmt sheetId="3" sqref="H23:H245" start="0" length="0">
    <dxf>
      <alignment indent="3" relativeIndent="1" readingOrder="0"/>
    </dxf>
  </rfmt>
  <rfmt sheetId="3" sqref="H23:H245">
    <dxf>
      <numFmt numFmtId="1" formatCode="0"/>
    </dxf>
  </rfmt>
  <rcc rId="6854" sId="4" numFmtId="4">
    <nc r="H23">
      <v>0</v>
    </nc>
  </rcc>
  <rfmt sheetId="4" sqref="H23">
    <dxf>
      <numFmt numFmtId="165" formatCode="0.0"/>
    </dxf>
  </rfmt>
  <rfmt sheetId="4" sqref="H23">
    <dxf>
      <numFmt numFmtId="1" formatCode="0"/>
    </dxf>
  </rfmt>
  <rcc rId="6855" sId="4" odxf="1" dxf="1" numFmtId="4">
    <nc r="H24">
      <v>0</v>
    </nc>
    <odxf>
      <numFmt numFmtId="2" formatCode="0.00"/>
    </odxf>
    <ndxf>
      <numFmt numFmtId="1" formatCode="0"/>
    </ndxf>
  </rcc>
  <rcc rId="6856" sId="4" odxf="1" dxf="1" numFmtId="4">
    <nc r="H25">
      <v>0</v>
    </nc>
    <odxf>
      <numFmt numFmtId="2" formatCode="0.00"/>
    </odxf>
    <ndxf>
      <numFmt numFmtId="1" formatCode="0"/>
    </ndxf>
  </rcc>
  <rcc rId="6857" sId="4" odxf="1" dxf="1" numFmtId="4">
    <nc r="H26">
      <v>0</v>
    </nc>
    <odxf>
      <numFmt numFmtId="2" formatCode="0.00"/>
    </odxf>
    <ndxf>
      <numFmt numFmtId="1" formatCode="0"/>
    </ndxf>
  </rcc>
  <rcc rId="6858" sId="4" odxf="1" dxf="1" numFmtId="4">
    <nc r="H27">
      <v>0</v>
    </nc>
    <odxf>
      <numFmt numFmtId="2" formatCode="0.00"/>
    </odxf>
    <ndxf>
      <numFmt numFmtId="1" formatCode="0"/>
    </ndxf>
  </rcc>
  <rcc rId="6859" sId="4" odxf="1" dxf="1" numFmtId="4">
    <nc r="H28">
      <v>0</v>
    </nc>
    <odxf>
      <numFmt numFmtId="2" formatCode="0.00"/>
    </odxf>
    <ndxf>
      <numFmt numFmtId="1" formatCode="0"/>
    </ndxf>
  </rcc>
  <rcc rId="6860" sId="4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1" sId="4" odxf="1" dxf="1" numFmtId="4">
    <nc r="H30">
      <v>0</v>
    </nc>
    <odxf>
      <numFmt numFmtId="2" formatCode="0.00"/>
    </odxf>
    <ndxf>
      <numFmt numFmtId="1" formatCode="0"/>
    </ndxf>
  </rcc>
  <rcc rId="6862" sId="4" odxf="1" dxf="1" numFmtId="4">
    <nc r="H31">
      <v>0</v>
    </nc>
    <odxf>
      <numFmt numFmtId="2" formatCode="0.00"/>
    </odxf>
    <ndxf>
      <numFmt numFmtId="1" formatCode="0"/>
    </ndxf>
  </rcc>
  <rcc rId="6863" sId="4" odxf="1" dxf="1" numFmtId="4">
    <nc r="H32">
      <v>0</v>
    </nc>
    <odxf>
      <numFmt numFmtId="2" formatCode="0.00"/>
    </odxf>
    <ndxf>
      <numFmt numFmtId="1" formatCode="0"/>
    </ndxf>
  </rcc>
  <rcc rId="6864" sId="4" odxf="1" dxf="1" numFmtId="4">
    <nc r="H33">
      <v>0</v>
    </nc>
    <odxf>
      <numFmt numFmtId="2" formatCode="0.00"/>
    </odxf>
    <ndxf>
      <numFmt numFmtId="1" formatCode="0"/>
    </ndxf>
  </rcc>
  <rcc rId="6865" sId="4" odxf="1" dxf="1" numFmtId="4">
    <nc r="H34">
      <v>0</v>
    </nc>
    <odxf>
      <numFmt numFmtId="2" formatCode="0.00"/>
    </odxf>
    <ndxf>
      <numFmt numFmtId="1" formatCode="0"/>
    </ndxf>
  </rcc>
  <rcc rId="6866" sId="4" odxf="1" dxf="1" numFmtId="4">
    <nc r="H35">
      <v>0</v>
    </nc>
    <odxf>
      <numFmt numFmtId="2" formatCode="0.00"/>
    </odxf>
    <ndxf>
      <numFmt numFmtId="1" formatCode="0"/>
    </ndxf>
  </rcc>
  <rcc rId="6867" sId="4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8" sId="4" odxf="1" dxf="1" numFmtId="4">
    <nc r="H37">
      <v>0</v>
    </nc>
    <odxf>
      <numFmt numFmtId="2" formatCode="0.00"/>
    </odxf>
    <ndxf>
      <numFmt numFmtId="1" formatCode="0"/>
    </ndxf>
  </rcc>
  <rcc rId="6869" sId="4" odxf="1" dxf="1" numFmtId="4">
    <nc r="H38">
      <v>0</v>
    </nc>
    <odxf>
      <numFmt numFmtId="2" formatCode="0.00"/>
    </odxf>
    <ndxf>
      <numFmt numFmtId="1" formatCode="0"/>
    </ndxf>
  </rcc>
  <rcc rId="6870" sId="4" odxf="1" dxf="1" numFmtId="4">
    <nc r="H39">
      <v>0</v>
    </nc>
    <odxf>
      <numFmt numFmtId="2" formatCode="0.00"/>
    </odxf>
    <ndxf>
      <numFmt numFmtId="1" formatCode="0"/>
    </ndxf>
  </rcc>
  <rcc rId="6871" sId="4" odxf="1" dxf="1" numFmtId="4">
    <nc r="H40">
      <v>0</v>
    </nc>
    <odxf>
      <numFmt numFmtId="2" formatCode="0.00"/>
    </odxf>
    <ndxf>
      <numFmt numFmtId="1" formatCode="0"/>
    </ndxf>
  </rcc>
  <rcc rId="6872" sId="4" odxf="1" dxf="1" numFmtId="4">
    <nc r="H41">
      <v>0</v>
    </nc>
    <odxf>
      <numFmt numFmtId="2" formatCode="0.00"/>
    </odxf>
    <ndxf>
      <numFmt numFmtId="1" formatCode="0"/>
    </ndxf>
  </rcc>
  <rcc rId="6873" sId="4" odxf="1" dxf="1" numFmtId="4">
    <nc r="H42">
      <v>0</v>
    </nc>
    <odxf>
      <numFmt numFmtId="2" formatCode="0.00"/>
    </odxf>
    <ndxf>
      <numFmt numFmtId="1" formatCode="0"/>
    </ndxf>
  </rcc>
  <rcc rId="6874" sId="4" odxf="1" dxf="1" numFmtId="4">
    <nc r="H43">
      <v>0</v>
    </nc>
    <odxf>
      <numFmt numFmtId="2" formatCode="0.00"/>
    </odxf>
    <ndxf>
      <numFmt numFmtId="1" formatCode="0"/>
    </ndxf>
  </rcc>
  <rcc rId="6875" sId="4" odxf="1" dxf="1" numFmtId="4">
    <nc r="H44">
      <v>0</v>
    </nc>
    <odxf>
      <numFmt numFmtId="2" formatCode="0.00"/>
    </odxf>
    <ndxf>
      <numFmt numFmtId="1" formatCode="0"/>
    </ndxf>
  </rcc>
  <rcc rId="6876" sId="4" odxf="1" dxf="1" numFmtId="4">
    <nc r="H45">
      <v>0</v>
    </nc>
    <odxf>
      <numFmt numFmtId="2" formatCode="0.00"/>
    </odxf>
    <ndxf>
      <numFmt numFmtId="1" formatCode="0"/>
    </ndxf>
  </rcc>
  <rcc rId="6877" sId="4" odxf="1" dxf="1" numFmtId="4">
    <nc r="H46">
      <v>0</v>
    </nc>
    <odxf>
      <numFmt numFmtId="2" formatCode="0.00"/>
    </odxf>
    <ndxf>
      <numFmt numFmtId="1" formatCode="0"/>
    </ndxf>
  </rcc>
  <rcc rId="6878" sId="4" odxf="1" dxf="1" numFmtId="4">
    <nc r="H47">
      <v>0</v>
    </nc>
    <odxf>
      <numFmt numFmtId="2" formatCode="0.00"/>
    </odxf>
    <ndxf>
      <numFmt numFmtId="1" formatCode="0"/>
    </ndxf>
  </rcc>
  <rcc rId="6879" sId="4" odxf="1" dxf="1" numFmtId="4">
    <nc r="H48">
      <v>0</v>
    </nc>
    <odxf>
      <numFmt numFmtId="2" formatCode="0.00"/>
    </odxf>
    <ndxf>
      <numFmt numFmtId="1" formatCode="0"/>
    </ndxf>
  </rcc>
  <rcc rId="6880" sId="4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81" sId="4" odxf="1" dxf="1" numFmtId="4">
    <nc r="H50">
      <v>0</v>
    </nc>
    <odxf>
      <numFmt numFmtId="2" formatCode="0.00"/>
    </odxf>
    <ndxf>
      <numFmt numFmtId="1" formatCode="0"/>
    </ndxf>
  </rcc>
  <rcc rId="6882" sId="4" odxf="1" dxf="1" numFmtId="4">
    <nc r="H51">
      <v>0</v>
    </nc>
    <odxf>
      <numFmt numFmtId="2" formatCode="0.00"/>
    </odxf>
    <ndxf>
      <numFmt numFmtId="1" formatCode="0"/>
    </ndxf>
  </rcc>
  <rcc rId="6883" sId="4" odxf="1" dxf="1" numFmtId="4">
    <nc r="H52">
      <v>0</v>
    </nc>
    <odxf>
      <numFmt numFmtId="2" formatCode="0.00"/>
    </odxf>
    <ndxf>
      <numFmt numFmtId="1" formatCode="0"/>
    </ndxf>
  </rcc>
  <rcc rId="6884" sId="4" odxf="1" dxf="1" numFmtId="4">
    <nc r="H53">
      <v>0</v>
    </nc>
    <odxf>
      <numFmt numFmtId="2" formatCode="0.00"/>
    </odxf>
    <ndxf>
      <numFmt numFmtId="1" formatCode="0"/>
    </ndxf>
  </rcc>
  <rcc rId="6885" sId="4" odxf="1" dxf="1" numFmtId="4">
    <nc r="H54">
      <v>0</v>
    </nc>
    <odxf>
      <numFmt numFmtId="2" formatCode="0.00"/>
    </odxf>
    <ndxf>
      <numFmt numFmtId="1" formatCode="0"/>
    </ndxf>
  </rcc>
  <rcc rId="6886" sId="4" odxf="1" dxf="1" numFmtId="4">
    <nc r="H55">
      <v>0</v>
    </nc>
    <odxf>
      <numFmt numFmtId="2" formatCode="0.00"/>
    </odxf>
    <ndxf>
      <numFmt numFmtId="1" formatCode="0"/>
    </ndxf>
  </rcc>
  <rcc rId="6887" sId="4" odxf="1" dxf="1" numFmtId="4">
    <nc r="H56">
      <v>0</v>
    </nc>
    <odxf>
      <numFmt numFmtId="2" formatCode="0.00"/>
    </odxf>
    <ndxf>
      <numFmt numFmtId="1" formatCode="0"/>
    </ndxf>
  </rcc>
  <rcc rId="6888" sId="4" odxf="1" dxf="1" numFmtId="4">
    <nc r="H57">
      <v>0</v>
    </nc>
    <odxf>
      <numFmt numFmtId="2" formatCode="0.00"/>
    </odxf>
    <ndxf>
      <numFmt numFmtId="1" formatCode="0"/>
    </ndxf>
  </rcc>
  <rcc rId="6889" sId="4" odxf="1" dxf="1" numFmtId="4">
    <nc r="H58">
      <v>0</v>
    </nc>
    <odxf>
      <numFmt numFmtId="2" formatCode="0.00"/>
    </odxf>
    <ndxf>
      <numFmt numFmtId="1" formatCode="0"/>
    </ndxf>
  </rcc>
  <rcc rId="6890" sId="4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1" sId="4" odxf="1" dxf="1" numFmtId="4">
    <nc r="H60">
      <v>0</v>
    </nc>
    <odxf>
      <numFmt numFmtId="2" formatCode="0.00"/>
    </odxf>
    <ndxf>
      <numFmt numFmtId="1" formatCode="0"/>
    </ndxf>
  </rcc>
  <rcc rId="6892" sId="4" odxf="1" dxf="1" numFmtId="4">
    <nc r="H61">
      <v>0</v>
    </nc>
    <odxf>
      <numFmt numFmtId="2" formatCode="0.00"/>
    </odxf>
    <ndxf>
      <numFmt numFmtId="1" formatCode="0"/>
    </ndxf>
  </rcc>
  <rcc rId="6893" sId="4" odxf="1" dxf="1" numFmtId="4">
    <nc r="H62">
      <v>0</v>
    </nc>
    <odxf>
      <numFmt numFmtId="2" formatCode="0.00"/>
    </odxf>
    <ndxf>
      <numFmt numFmtId="1" formatCode="0"/>
    </ndxf>
  </rcc>
  <rcc rId="6894" sId="4" odxf="1" dxf="1" numFmtId="4">
    <nc r="H63">
      <v>0</v>
    </nc>
    <odxf>
      <numFmt numFmtId="2" formatCode="0.00"/>
    </odxf>
    <ndxf>
      <numFmt numFmtId="1" formatCode="0"/>
    </ndxf>
  </rcc>
  <rcc rId="6895" sId="4" odxf="1" dxf="1" numFmtId="4">
    <nc r="H64">
      <v>0</v>
    </nc>
    <odxf>
      <numFmt numFmtId="2" formatCode="0.00"/>
    </odxf>
    <ndxf>
      <numFmt numFmtId="1" formatCode="0"/>
    </ndxf>
  </rcc>
  <rcc rId="6896" sId="4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7" sId="4" odxf="1" dxf="1" numFmtId="4">
    <nc r="H66">
      <v>0</v>
    </nc>
    <odxf>
      <numFmt numFmtId="2" formatCode="0.00"/>
    </odxf>
    <ndxf>
      <numFmt numFmtId="1" formatCode="0"/>
    </ndxf>
  </rcc>
  <rcc rId="6898" sId="4" odxf="1" dxf="1" numFmtId="4">
    <nc r="H67">
      <v>0</v>
    </nc>
    <odxf>
      <numFmt numFmtId="2" formatCode="0.00"/>
    </odxf>
    <ndxf>
      <numFmt numFmtId="1" formatCode="0"/>
    </ndxf>
  </rcc>
  <rcc rId="6899" sId="4" odxf="1" dxf="1" numFmtId="4">
    <nc r="H68">
      <v>0</v>
    </nc>
    <odxf>
      <numFmt numFmtId="2" formatCode="0.00"/>
    </odxf>
    <ndxf>
      <numFmt numFmtId="1" formatCode="0"/>
    </ndxf>
  </rcc>
  <rcc rId="6900" sId="4" odxf="1" dxf="1" numFmtId="4">
    <nc r="H69">
      <v>0</v>
    </nc>
    <odxf>
      <numFmt numFmtId="2" formatCode="0.00"/>
    </odxf>
    <ndxf>
      <numFmt numFmtId="1" formatCode="0"/>
    </ndxf>
  </rcc>
  <rcc rId="6901" sId="4" odxf="1" dxf="1" numFmtId="4">
    <nc r="H70">
      <v>0</v>
    </nc>
    <odxf>
      <numFmt numFmtId="2" formatCode="0.00"/>
    </odxf>
    <ndxf>
      <numFmt numFmtId="1" formatCode="0"/>
    </ndxf>
  </rcc>
  <rcc rId="6902" sId="4" odxf="1" dxf="1" numFmtId="4">
    <nc r="H71">
      <v>0</v>
    </nc>
    <odxf>
      <numFmt numFmtId="2" formatCode="0.00"/>
    </odxf>
    <ndxf>
      <numFmt numFmtId="1" formatCode="0"/>
    </ndxf>
  </rcc>
  <rcc rId="6903" sId="4" odxf="1" dxf="1" numFmtId="4">
    <nc r="H72">
      <v>0</v>
    </nc>
    <odxf>
      <numFmt numFmtId="2" formatCode="0.00"/>
    </odxf>
    <ndxf>
      <numFmt numFmtId="1" formatCode="0"/>
    </ndxf>
  </rcc>
  <rcc rId="6904" sId="4" odxf="1" dxf="1" numFmtId="4">
    <nc r="H73">
      <v>0</v>
    </nc>
    <odxf>
      <numFmt numFmtId="2" formatCode="0.00"/>
    </odxf>
    <ndxf>
      <numFmt numFmtId="1" formatCode="0"/>
    </ndxf>
  </rcc>
  <rcc rId="6905" sId="4" odxf="1" dxf="1" numFmtId="4">
    <nc r="H74">
      <v>0</v>
    </nc>
    <odxf>
      <numFmt numFmtId="2" formatCode="0.00"/>
    </odxf>
    <ndxf>
      <numFmt numFmtId="1" formatCode="0"/>
    </ndxf>
  </rcc>
  <rcc rId="6906" sId="4" odxf="1" dxf="1" numFmtId="4">
    <nc r="H75">
      <v>0</v>
    </nc>
    <odxf>
      <numFmt numFmtId="2" formatCode="0.00"/>
    </odxf>
    <ndxf>
      <numFmt numFmtId="1" formatCode="0"/>
    </ndxf>
  </rcc>
  <rcc rId="6907" sId="4" odxf="1" dxf="1" numFmtId="4">
    <nc r="H76">
      <v>0</v>
    </nc>
    <odxf>
      <numFmt numFmtId="2" formatCode="0.00"/>
    </odxf>
    <ndxf>
      <numFmt numFmtId="1" formatCode="0"/>
    </ndxf>
  </rcc>
  <rcc rId="6908" sId="4" odxf="1" dxf="1" numFmtId="4">
    <nc r="H77">
      <v>0</v>
    </nc>
    <odxf>
      <numFmt numFmtId="2" formatCode="0.00"/>
    </odxf>
    <ndxf>
      <numFmt numFmtId="1" formatCode="0"/>
    </ndxf>
  </rcc>
  <rcc rId="6909" sId="4" odxf="1" dxf="1" numFmtId="4">
    <nc r="H78">
      <v>0</v>
    </nc>
    <odxf>
      <numFmt numFmtId="2" formatCode="0.00"/>
    </odxf>
    <ndxf>
      <numFmt numFmtId="1" formatCode="0"/>
    </ndxf>
  </rcc>
  <rcc rId="6910" sId="4" odxf="1" dxf="1" numFmtId="4">
    <nc r="H79">
      <v>0</v>
    </nc>
    <odxf>
      <numFmt numFmtId="2" formatCode="0.00"/>
    </odxf>
    <ndxf>
      <numFmt numFmtId="1" formatCode="0"/>
    </ndxf>
  </rcc>
  <rcc rId="6911" sId="4" odxf="1" dxf="1" numFmtId="4">
    <nc r="H80">
      <v>0</v>
    </nc>
    <odxf>
      <numFmt numFmtId="2" formatCode="0.00"/>
    </odxf>
    <ndxf>
      <numFmt numFmtId="1" formatCode="0"/>
    </ndxf>
  </rcc>
  <rcc rId="6912" sId="4" odxf="1" dxf="1" numFmtId="4">
    <nc r="H81">
      <v>0</v>
    </nc>
    <odxf>
      <numFmt numFmtId="2" formatCode="0.00"/>
    </odxf>
    <ndxf>
      <numFmt numFmtId="1" formatCode="0"/>
    </ndxf>
  </rcc>
  <rcc rId="6913" sId="4" odxf="1" dxf="1" numFmtId="4">
    <nc r="H82">
      <v>0</v>
    </nc>
    <odxf>
      <numFmt numFmtId="2" formatCode="0.00"/>
    </odxf>
    <ndxf>
      <numFmt numFmtId="1" formatCode="0"/>
    </ndxf>
  </rcc>
  <rcc rId="6914" sId="4" odxf="1" dxf="1" numFmtId="4">
    <nc r="H83">
      <v>0</v>
    </nc>
    <odxf>
      <numFmt numFmtId="2" formatCode="0.00"/>
    </odxf>
    <ndxf>
      <numFmt numFmtId="1" formatCode="0"/>
    </ndxf>
  </rcc>
  <rcc rId="6915" sId="4" odxf="1" dxf="1" numFmtId="4">
    <nc r="H84">
      <v>0</v>
    </nc>
    <odxf>
      <numFmt numFmtId="2" formatCode="0.00"/>
    </odxf>
    <ndxf>
      <numFmt numFmtId="1" formatCode="0"/>
    </ndxf>
  </rcc>
  <rcc rId="6916" sId="4" odxf="1" dxf="1" numFmtId="4">
    <nc r="H85">
      <v>0</v>
    </nc>
    <odxf>
      <numFmt numFmtId="2" formatCode="0.00"/>
    </odxf>
    <ndxf>
      <numFmt numFmtId="1" formatCode="0"/>
    </ndxf>
  </rcc>
  <rcc rId="6917" sId="4" odxf="1" dxf="1" numFmtId="4">
    <nc r="H86">
      <v>0</v>
    </nc>
    <odxf>
      <numFmt numFmtId="2" formatCode="0.00"/>
    </odxf>
    <ndxf>
      <numFmt numFmtId="1" formatCode="0"/>
    </ndxf>
  </rcc>
  <rcc rId="6918" sId="4" odxf="1" dxf="1" numFmtId="4">
    <nc r="H87">
      <v>0</v>
    </nc>
    <odxf>
      <numFmt numFmtId="2" formatCode="0.00"/>
    </odxf>
    <ndxf>
      <numFmt numFmtId="1" formatCode="0"/>
    </ndxf>
  </rcc>
  <rcc rId="6919" sId="4" odxf="1" dxf="1" numFmtId="4">
    <nc r="H88">
      <v>0</v>
    </nc>
    <odxf>
      <numFmt numFmtId="2" formatCode="0.00"/>
    </odxf>
    <ndxf>
      <numFmt numFmtId="1" formatCode="0"/>
    </ndxf>
  </rcc>
  <rcc rId="6920" sId="4" odxf="1" dxf="1" numFmtId="4">
    <nc r="H89">
      <v>0</v>
    </nc>
    <odxf>
      <numFmt numFmtId="2" formatCode="0.00"/>
    </odxf>
    <ndxf>
      <numFmt numFmtId="1" formatCode="0"/>
    </ndxf>
  </rcc>
  <rcc rId="6921" sId="4" odxf="1" dxf="1" numFmtId="4">
    <nc r="H90">
      <v>0</v>
    </nc>
    <odxf>
      <numFmt numFmtId="2" formatCode="0.00"/>
    </odxf>
    <ndxf>
      <numFmt numFmtId="1" formatCode="0"/>
    </ndxf>
  </rcc>
  <rcc rId="6922" sId="4" odxf="1" dxf="1" numFmtId="4">
    <nc r="H91">
      <v>0</v>
    </nc>
    <odxf>
      <numFmt numFmtId="2" formatCode="0.00"/>
    </odxf>
    <ndxf>
      <numFmt numFmtId="1" formatCode="0"/>
    </ndxf>
  </rcc>
  <rcc rId="6923" sId="4" odxf="1" dxf="1" numFmtId="4">
    <nc r="H92">
      <v>0</v>
    </nc>
    <odxf>
      <numFmt numFmtId="2" formatCode="0.00"/>
    </odxf>
    <ndxf>
      <numFmt numFmtId="1" formatCode="0"/>
    </ndxf>
  </rcc>
  <rcc rId="6924" sId="4" odxf="1" dxf="1" numFmtId="4">
    <nc r="H93">
      <v>0</v>
    </nc>
    <odxf>
      <numFmt numFmtId="2" formatCode="0.00"/>
    </odxf>
    <ndxf>
      <numFmt numFmtId="1" formatCode="0"/>
    </ndxf>
  </rcc>
  <rcc rId="6925" sId="4" odxf="1" dxf="1" numFmtId="4">
    <nc r="H94">
      <v>0</v>
    </nc>
    <odxf>
      <numFmt numFmtId="2" formatCode="0.00"/>
    </odxf>
    <ndxf>
      <numFmt numFmtId="1" formatCode="0"/>
    </ndxf>
  </rcc>
  <rcc rId="6926" sId="4" odxf="1" dxf="1" numFmtId="4">
    <nc r="H95">
      <v>0</v>
    </nc>
    <odxf>
      <numFmt numFmtId="2" formatCode="0.00"/>
    </odxf>
    <ndxf>
      <numFmt numFmtId="1" formatCode="0"/>
    </ndxf>
  </rcc>
  <rcc rId="6927" sId="4" odxf="1" dxf="1" numFmtId="4">
    <nc r="H96">
      <v>0</v>
    </nc>
    <odxf>
      <numFmt numFmtId="2" formatCode="0.00"/>
    </odxf>
    <ndxf>
      <numFmt numFmtId="1" formatCode="0"/>
    </ndxf>
  </rcc>
  <rcc rId="6928" sId="4" odxf="1" dxf="1" numFmtId="4">
    <nc r="H97">
      <v>0</v>
    </nc>
    <odxf>
      <numFmt numFmtId="2" formatCode="0.00"/>
    </odxf>
    <ndxf>
      <numFmt numFmtId="1" formatCode="0"/>
    </ndxf>
  </rcc>
  <rcc rId="6929" sId="4" odxf="1" dxf="1" numFmtId="4">
    <nc r="H98">
      <v>0</v>
    </nc>
    <odxf>
      <numFmt numFmtId="2" formatCode="0.00"/>
    </odxf>
    <ndxf>
      <numFmt numFmtId="1" formatCode="0"/>
    </ndxf>
  </rcc>
  <rcc rId="6930" sId="4" odxf="1" dxf="1" numFmtId="4">
    <nc r="H99">
      <v>0</v>
    </nc>
    <odxf>
      <numFmt numFmtId="2" formatCode="0.00"/>
    </odxf>
    <ndxf>
      <numFmt numFmtId="1" formatCode="0"/>
    </ndxf>
  </rcc>
  <rcc rId="6931" sId="4" odxf="1" dxf="1" numFmtId="4">
    <nc r="H100">
      <v>0</v>
    </nc>
    <odxf>
      <numFmt numFmtId="2" formatCode="0.00"/>
    </odxf>
    <ndxf>
      <numFmt numFmtId="1" formatCode="0"/>
    </ndxf>
  </rcc>
  <rcc rId="6932" sId="4" odxf="1" dxf="1" numFmtId="4">
    <nc r="H101">
      <v>0</v>
    </nc>
    <odxf>
      <numFmt numFmtId="2" formatCode="0.00"/>
    </odxf>
    <ndxf>
      <numFmt numFmtId="1" formatCode="0"/>
    </ndxf>
  </rcc>
  <rcc rId="6933" sId="4" odxf="1" dxf="1" numFmtId="4">
    <nc r="H102">
      <v>0</v>
    </nc>
    <odxf>
      <numFmt numFmtId="2" formatCode="0.00"/>
    </odxf>
    <ndxf>
      <numFmt numFmtId="1" formatCode="0"/>
    </ndxf>
  </rcc>
  <rcc rId="6934" sId="4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35" sId="4" odxf="1" dxf="1" numFmtId="4">
    <nc r="H104">
      <v>0</v>
    </nc>
    <odxf>
      <numFmt numFmtId="2" formatCode="0.00"/>
    </odxf>
    <ndxf>
      <numFmt numFmtId="1" formatCode="0"/>
    </ndxf>
  </rcc>
  <rcc rId="6936" sId="4" odxf="1" dxf="1" numFmtId="4">
    <nc r="H105">
      <v>0</v>
    </nc>
    <odxf>
      <numFmt numFmtId="2" formatCode="0.00"/>
    </odxf>
    <ndxf>
      <numFmt numFmtId="1" formatCode="0"/>
    </ndxf>
  </rcc>
  <rcc rId="6937" sId="4" odxf="1" dxf="1" numFmtId="4">
    <nc r="H106">
      <v>0</v>
    </nc>
    <odxf>
      <numFmt numFmtId="2" formatCode="0.00"/>
    </odxf>
    <ndxf>
      <numFmt numFmtId="1" formatCode="0"/>
    </ndxf>
  </rcc>
  <rcc rId="6938" sId="4" odxf="1" dxf="1" numFmtId="4">
    <nc r="H107">
      <v>0</v>
    </nc>
    <odxf>
      <numFmt numFmtId="2" formatCode="0.00"/>
    </odxf>
    <ndxf>
      <numFmt numFmtId="1" formatCode="0"/>
    </ndxf>
  </rcc>
  <rcc rId="6939" sId="4" odxf="1" dxf="1" numFmtId="4">
    <nc r="H108">
      <v>0</v>
    </nc>
    <odxf>
      <numFmt numFmtId="2" formatCode="0.00"/>
    </odxf>
    <ndxf>
      <numFmt numFmtId="1" formatCode="0"/>
    </ndxf>
  </rcc>
  <rcc rId="6940" sId="4" odxf="1" dxf="1" numFmtId="4">
    <nc r="H109">
      <v>0</v>
    </nc>
    <odxf>
      <numFmt numFmtId="2" formatCode="0.00"/>
    </odxf>
    <ndxf>
      <numFmt numFmtId="1" formatCode="0"/>
    </ndxf>
  </rcc>
  <rcc rId="6941" sId="4" odxf="1" dxf="1" numFmtId="4">
    <nc r="H110">
      <v>0</v>
    </nc>
    <odxf>
      <numFmt numFmtId="2" formatCode="0.00"/>
    </odxf>
    <ndxf>
      <numFmt numFmtId="1" formatCode="0"/>
    </ndxf>
  </rcc>
  <rcc rId="6942" sId="4" odxf="1" dxf="1" numFmtId="4">
    <nc r="H111">
      <v>0</v>
    </nc>
    <odxf>
      <numFmt numFmtId="2" formatCode="0.00"/>
    </odxf>
    <ndxf>
      <numFmt numFmtId="1" formatCode="0"/>
    </ndxf>
  </rcc>
  <rcc rId="6943" sId="4" odxf="1" dxf="1" numFmtId="4">
    <nc r="H112">
      <v>0</v>
    </nc>
    <odxf>
      <numFmt numFmtId="2" formatCode="0.00"/>
    </odxf>
    <ndxf>
      <numFmt numFmtId="1" formatCode="0"/>
    </ndxf>
  </rcc>
  <rcc rId="6944" sId="4" odxf="1" dxf="1" numFmtId="4">
    <nc r="H113">
      <v>0</v>
    </nc>
    <odxf>
      <numFmt numFmtId="2" formatCode="0.00"/>
    </odxf>
    <ndxf>
      <numFmt numFmtId="1" formatCode="0"/>
    </ndxf>
  </rcc>
  <rcc rId="6945" sId="4" odxf="1" dxf="1" numFmtId="4">
    <nc r="H114">
      <v>0</v>
    </nc>
    <odxf>
      <numFmt numFmtId="2" formatCode="0.00"/>
    </odxf>
    <ndxf>
      <numFmt numFmtId="1" formatCode="0"/>
    </ndxf>
  </rcc>
  <rcc rId="6946" sId="4" odxf="1" dxf="1" numFmtId="4">
    <nc r="H115">
      <v>0</v>
    </nc>
    <odxf>
      <numFmt numFmtId="2" formatCode="0.00"/>
    </odxf>
    <ndxf>
      <numFmt numFmtId="1" formatCode="0"/>
    </ndxf>
  </rcc>
  <rcc rId="6947" sId="4" odxf="1" dxf="1" numFmtId="4">
    <nc r="H116">
      <v>0</v>
    </nc>
    <odxf>
      <numFmt numFmtId="2" formatCode="0.00"/>
    </odxf>
    <ndxf>
      <numFmt numFmtId="1" formatCode="0"/>
    </ndxf>
  </rcc>
  <rcc rId="6948" sId="4" odxf="1" dxf="1" numFmtId="4">
    <nc r="H117">
      <v>0</v>
    </nc>
    <odxf>
      <numFmt numFmtId="2" formatCode="0.00"/>
    </odxf>
    <ndxf>
      <numFmt numFmtId="1" formatCode="0"/>
    </ndxf>
  </rcc>
  <rcc rId="6949" sId="4" odxf="1" dxf="1" numFmtId="4">
    <nc r="H118">
      <v>0</v>
    </nc>
    <odxf>
      <numFmt numFmtId="2" formatCode="0.00"/>
    </odxf>
    <ndxf>
      <numFmt numFmtId="1" formatCode="0"/>
    </ndxf>
  </rcc>
  <rcc rId="6950" sId="4" odxf="1" dxf="1" numFmtId="4">
    <nc r="H119">
      <v>0</v>
    </nc>
    <odxf>
      <numFmt numFmtId="2" formatCode="0.00"/>
    </odxf>
    <ndxf>
      <numFmt numFmtId="1" formatCode="0"/>
    </ndxf>
  </rcc>
  <rcc rId="6951" sId="4" odxf="1" dxf="1" numFmtId="4">
    <nc r="H120">
      <v>0</v>
    </nc>
    <odxf>
      <numFmt numFmtId="2" formatCode="0.00"/>
    </odxf>
    <ndxf>
      <numFmt numFmtId="1" formatCode="0"/>
    </ndxf>
  </rcc>
  <rcc rId="6952" sId="4" odxf="1" dxf="1" numFmtId="4">
    <nc r="H121">
      <v>0</v>
    </nc>
    <odxf>
      <numFmt numFmtId="2" formatCode="0.00"/>
    </odxf>
    <ndxf>
      <numFmt numFmtId="1" formatCode="0"/>
    </ndxf>
  </rcc>
  <rcc rId="6953" sId="4" odxf="1" dxf="1" numFmtId="4">
    <nc r="H122">
      <v>0</v>
    </nc>
    <odxf>
      <numFmt numFmtId="2" formatCode="0.00"/>
    </odxf>
    <ndxf>
      <numFmt numFmtId="1" formatCode="0"/>
    </ndxf>
  </rcc>
  <rcc rId="6954" sId="4" odxf="1" dxf="1" numFmtId="4">
    <nc r="H123">
      <v>0</v>
    </nc>
    <odxf>
      <numFmt numFmtId="2" formatCode="0.00"/>
    </odxf>
    <ndxf>
      <numFmt numFmtId="1" formatCode="0"/>
    </ndxf>
  </rcc>
  <rcc rId="6955" sId="4" odxf="1" dxf="1" numFmtId="4">
    <nc r="H124">
      <v>0</v>
    </nc>
    <odxf>
      <numFmt numFmtId="2" formatCode="0.00"/>
    </odxf>
    <ndxf>
      <numFmt numFmtId="1" formatCode="0"/>
    </ndxf>
  </rcc>
  <rcc rId="6956" sId="4" odxf="1" dxf="1" numFmtId="4">
    <nc r="H125">
      <v>0</v>
    </nc>
    <odxf>
      <numFmt numFmtId="2" formatCode="0.00"/>
    </odxf>
    <ndxf>
      <numFmt numFmtId="1" formatCode="0"/>
    </ndxf>
  </rcc>
  <rcc rId="6957" sId="4" odxf="1" dxf="1" numFmtId="4">
    <nc r="H126">
      <v>0</v>
    </nc>
    <odxf>
      <numFmt numFmtId="2" formatCode="0.00"/>
    </odxf>
    <ndxf>
      <numFmt numFmtId="1" formatCode="0"/>
    </ndxf>
  </rcc>
  <rcc rId="6958" sId="4" odxf="1" dxf="1" numFmtId="4">
    <nc r="H127">
      <v>0</v>
    </nc>
    <odxf>
      <numFmt numFmtId="2" formatCode="0.00"/>
    </odxf>
    <ndxf>
      <numFmt numFmtId="1" formatCode="0"/>
    </ndxf>
  </rcc>
  <rcc rId="6959" sId="4" odxf="1" dxf="1" numFmtId="4">
    <nc r="H128">
      <v>0</v>
    </nc>
    <odxf>
      <numFmt numFmtId="2" formatCode="0.00"/>
    </odxf>
    <ndxf>
      <numFmt numFmtId="1" formatCode="0"/>
    </ndxf>
  </rcc>
  <rcc rId="6960" sId="4" odxf="1" dxf="1" numFmtId="4">
    <nc r="H129">
      <v>0</v>
    </nc>
    <odxf>
      <numFmt numFmtId="2" formatCode="0.00"/>
    </odxf>
    <ndxf>
      <numFmt numFmtId="1" formatCode="0"/>
    </ndxf>
  </rcc>
  <rcc rId="6961" sId="4" odxf="1" dxf="1" numFmtId="4">
    <nc r="H130">
      <v>0</v>
    </nc>
    <odxf>
      <numFmt numFmtId="2" formatCode="0.00"/>
    </odxf>
    <ndxf>
      <numFmt numFmtId="1" formatCode="0"/>
    </ndxf>
  </rcc>
  <rcc rId="6962" sId="4" odxf="1" dxf="1" numFmtId="4">
    <nc r="H131">
      <v>0</v>
    </nc>
    <odxf>
      <numFmt numFmtId="2" formatCode="0.00"/>
    </odxf>
    <ndxf>
      <numFmt numFmtId="1" formatCode="0"/>
    </ndxf>
  </rcc>
  <rcc rId="6963" sId="4" odxf="1" dxf="1" numFmtId="4">
    <nc r="H132">
      <v>0</v>
    </nc>
    <odxf>
      <numFmt numFmtId="2" formatCode="0.00"/>
    </odxf>
    <ndxf>
      <numFmt numFmtId="1" formatCode="0"/>
    </ndxf>
  </rcc>
  <rcc rId="6964" sId="4" odxf="1" dxf="1" numFmtId="4">
    <nc r="H133">
      <v>0</v>
    </nc>
    <odxf>
      <numFmt numFmtId="2" formatCode="0.00"/>
    </odxf>
    <ndxf>
      <numFmt numFmtId="1" formatCode="0"/>
    </ndxf>
  </rcc>
  <rcc rId="6965" sId="4" odxf="1" dxf="1" numFmtId="4">
    <nc r="H134">
      <v>0</v>
    </nc>
    <odxf>
      <numFmt numFmtId="2" formatCode="0.00"/>
    </odxf>
    <ndxf>
      <numFmt numFmtId="1" formatCode="0"/>
    </ndxf>
  </rcc>
  <rcc rId="6966" sId="4" odxf="1" dxf="1" numFmtId="4">
    <nc r="H135">
      <v>0</v>
    </nc>
    <odxf>
      <numFmt numFmtId="2" formatCode="0.00"/>
    </odxf>
    <ndxf>
      <numFmt numFmtId="1" formatCode="0"/>
    </ndxf>
  </rcc>
  <rcc rId="6967" sId="4" odxf="1" dxf="1" numFmtId="4">
    <nc r="H136">
      <v>0</v>
    </nc>
    <odxf>
      <numFmt numFmtId="2" formatCode="0.00"/>
    </odxf>
    <ndxf>
      <numFmt numFmtId="1" formatCode="0"/>
    </ndxf>
  </rcc>
  <rcc rId="6968" sId="4" odxf="1" dxf="1" numFmtId="4">
    <nc r="H137">
      <v>0</v>
    </nc>
    <odxf>
      <numFmt numFmtId="2" formatCode="0.00"/>
    </odxf>
    <ndxf>
      <numFmt numFmtId="1" formatCode="0"/>
    </ndxf>
  </rcc>
  <rcc rId="6969" sId="4" odxf="1" dxf="1" numFmtId="4">
    <nc r="H138">
      <v>0</v>
    </nc>
    <odxf>
      <numFmt numFmtId="2" formatCode="0.00"/>
    </odxf>
    <ndxf>
      <numFmt numFmtId="1" formatCode="0"/>
    </ndxf>
  </rcc>
  <rcc rId="6970" sId="4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71" sId="4" odxf="1" dxf="1" numFmtId="4">
    <nc r="H140">
      <v>0</v>
    </nc>
    <odxf>
      <numFmt numFmtId="2" formatCode="0.00"/>
    </odxf>
    <ndxf>
      <numFmt numFmtId="1" formatCode="0"/>
    </ndxf>
  </rcc>
  <rcc rId="6972" sId="4" odxf="1" dxf="1" numFmtId="4">
    <nc r="H141">
      <v>0</v>
    </nc>
    <odxf>
      <numFmt numFmtId="2" formatCode="0.00"/>
    </odxf>
    <ndxf>
      <numFmt numFmtId="1" formatCode="0"/>
    </ndxf>
  </rcc>
  <rcc rId="6973" sId="4" odxf="1" dxf="1" numFmtId="4">
    <nc r="H142">
      <v>0</v>
    </nc>
    <odxf>
      <numFmt numFmtId="2" formatCode="0.00"/>
    </odxf>
    <ndxf>
      <numFmt numFmtId="1" formatCode="0"/>
    </ndxf>
  </rcc>
  <rcc rId="6974" sId="4" odxf="1" dxf="1" numFmtId="4">
    <nc r="H143">
      <v>0</v>
    </nc>
    <odxf>
      <numFmt numFmtId="2" formatCode="0.00"/>
    </odxf>
    <ndxf>
      <numFmt numFmtId="1" formatCode="0"/>
    </ndxf>
  </rcc>
  <rcc rId="6975" sId="4" odxf="1" dxf="1" numFmtId="4">
    <nc r="H144">
      <v>0</v>
    </nc>
    <odxf>
      <numFmt numFmtId="2" formatCode="0.00"/>
    </odxf>
    <ndxf>
      <numFmt numFmtId="1" formatCode="0"/>
    </ndxf>
  </rcc>
  <rcc rId="6976" sId="4" odxf="1" dxf="1" numFmtId="4">
    <nc r="H145">
      <v>0</v>
    </nc>
    <odxf>
      <numFmt numFmtId="2" formatCode="0.00"/>
    </odxf>
    <ndxf>
      <numFmt numFmtId="1" formatCode="0"/>
    </ndxf>
  </rcc>
  <rcc rId="6977" sId="4" odxf="1" dxf="1" numFmtId="4">
    <nc r="H146">
      <v>0</v>
    </nc>
    <odxf>
      <numFmt numFmtId="2" formatCode="0.00"/>
    </odxf>
    <ndxf>
      <numFmt numFmtId="1" formatCode="0"/>
    </ndxf>
  </rcc>
  <rcc rId="6978" sId="4" odxf="1" dxf="1" numFmtId="4">
    <nc r="H147">
      <v>0</v>
    </nc>
    <odxf>
      <numFmt numFmtId="2" formatCode="0.00"/>
    </odxf>
    <ndxf>
      <numFmt numFmtId="1" formatCode="0"/>
    </ndxf>
  </rcc>
  <rcc rId="6979" sId="4" odxf="1" dxf="1" numFmtId="4">
    <nc r="H148">
      <v>0</v>
    </nc>
    <odxf>
      <numFmt numFmtId="2" formatCode="0.00"/>
    </odxf>
    <ndxf>
      <numFmt numFmtId="1" formatCode="0"/>
    </ndxf>
  </rcc>
  <rcc rId="6980" sId="4" odxf="1" dxf="1" numFmtId="4">
    <nc r="H149">
      <v>0</v>
    </nc>
    <odxf>
      <numFmt numFmtId="2" formatCode="0.00"/>
    </odxf>
    <ndxf>
      <numFmt numFmtId="1" formatCode="0"/>
    </ndxf>
  </rcc>
  <rcc rId="6981" sId="4" odxf="1" dxf="1" numFmtId="4">
    <nc r="H150">
      <v>0</v>
    </nc>
    <odxf>
      <numFmt numFmtId="2" formatCode="0.00"/>
    </odxf>
    <ndxf>
      <numFmt numFmtId="1" formatCode="0"/>
    </ndxf>
  </rcc>
  <rcc rId="6982" sId="4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3" sId="4" odxf="1" dxf="1" numFmtId="4">
    <nc r="H152">
      <v>0</v>
    </nc>
    <odxf>
      <numFmt numFmtId="2" formatCode="0.00"/>
    </odxf>
    <ndxf>
      <numFmt numFmtId="1" formatCode="0"/>
    </ndxf>
  </rcc>
  <rcc rId="6984" sId="4" odxf="1" dxf="1" numFmtId="4">
    <nc r="H153">
      <v>0</v>
    </nc>
    <odxf>
      <numFmt numFmtId="2" formatCode="0.00"/>
    </odxf>
    <ndxf>
      <numFmt numFmtId="1" formatCode="0"/>
    </ndxf>
  </rcc>
  <rcc rId="6985" sId="4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6" sId="4" odxf="1" dxf="1" numFmtId="4">
    <nc r="H155">
      <v>0</v>
    </nc>
    <odxf>
      <numFmt numFmtId="2" formatCode="0.00"/>
    </odxf>
    <ndxf>
      <numFmt numFmtId="1" formatCode="0"/>
    </ndxf>
  </rcc>
  <rcc rId="6987" sId="4" odxf="1" dxf="1" numFmtId="4">
    <nc r="H156">
      <v>0</v>
    </nc>
    <odxf>
      <numFmt numFmtId="2" formatCode="0.00"/>
    </odxf>
    <ndxf>
      <numFmt numFmtId="1" formatCode="0"/>
    </ndxf>
  </rcc>
  <rcc rId="6988" sId="4" odxf="1" dxf="1" numFmtId="4">
    <nc r="H157">
      <v>0</v>
    </nc>
    <odxf>
      <numFmt numFmtId="2" formatCode="0.00"/>
    </odxf>
    <ndxf>
      <numFmt numFmtId="1" formatCode="0"/>
    </ndxf>
  </rcc>
  <rcc rId="6989" sId="4" odxf="1" dxf="1" numFmtId="4">
    <nc r="H158">
      <v>0</v>
    </nc>
    <odxf>
      <numFmt numFmtId="2" formatCode="0.00"/>
    </odxf>
    <ndxf>
      <numFmt numFmtId="1" formatCode="0"/>
    </ndxf>
  </rcc>
  <rcc rId="6990" sId="4" odxf="1" dxf="1" numFmtId="4">
    <nc r="H159">
      <v>0</v>
    </nc>
    <odxf>
      <numFmt numFmtId="2" formatCode="0.00"/>
    </odxf>
    <ndxf>
      <numFmt numFmtId="1" formatCode="0"/>
    </ndxf>
  </rcc>
  <rcc rId="6991" sId="4" odxf="1" dxf="1" numFmtId="4">
    <nc r="H160">
      <v>0</v>
    </nc>
    <odxf>
      <numFmt numFmtId="2" formatCode="0.00"/>
    </odxf>
    <ndxf>
      <numFmt numFmtId="1" formatCode="0"/>
    </ndxf>
  </rcc>
  <rcc rId="6992" sId="4" odxf="1" dxf="1" numFmtId="4">
    <nc r="H161">
      <v>0</v>
    </nc>
    <odxf>
      <numFmt numFmtId="2" formatCode="0.00"/>
    </odxf>
    <ndxf>
      <numFmt numFmtId="1" formatCode="0"/>
    </ndxf>
  </rcc>
  <rcc rId="6993" sId="4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94" sId="4" odxf="1" dxf="1" numFmtId="4">
    <nc r="H163">
      <v>0</v>
    </nc>
    <odxf>
      <numFmt numFmtId="2" formatCode="0.00"/>
    </odxf>
    <ndxf>
      <numFmt numFmtId="1" formatCode="0"/>
    </ndxf>
  </rcc>
  <rcc rId="6995" sId="4" odxf="1" dxf="1" numFmtId="4">
    <nc r="H164">
      <v>0</v>
    </nc>
    <odxf>
      <numFmt numFmtId="2" formatCode="0.00"/>
    </odxf>
    <ndxf>
      <numFmt numFmtId="1" formatCode="0"/>
    </ndxf>
  </rcc>
  <rcc rId="6996" sId="4" odxf="1" dxf="1" numFmtId="4">
    <nc r="H165">
      <v>0</v>
    </nc>
    <odxf>
      <numFmt numFmtId="2" formatCode="0.00"/>
    </odxf>
    <ndxf>
      <numFmt numFmtId="1" formatCode="0"/>
    </ndxf>
  </rcc>
  <rcc rId="6997" sId="4" odxf="1" dxf="1" numFmtId="4">
    <nc r="H166">
      <v>0</v>
    </nc>
    <odxf>
      <numFmt numFmtId="2" formatCode="0.00"/>
    </odxf>
    <ndxf>
      <numFmt numFmtId="1" formatCode="0"/>
    </ndxf>
  </rcc>
  <rcc rId="6998" sId="4" odxf="1" dxf="1" numFmtId="4">
    <nc r="H167">
      <v>0</v>
    </nc>
    <odxf>
      <numFmt numFmtId="2" formatCode="0.00"/>
    </odxf>
    <ndxf>
      <numFmt numFmtId="1" formatCode="0"/>
    </ndxf>
  </rcc>
  <rcc rId="6999" sId="4" odxf="1" dxf="1" numFmtId="4">
    <nc r="H168">
      <v>0</v>
    </nc>
    <odxf>
      <numFmt numFmtId="2" formatCode="0.00"/>
    </odxf>
    <ndxf>
      <numFmt numFmtId="1" formatCode="0"/>
    </ndxf>
  </rcc>
  <rcc rId="7000" sId="4" odxf="1" dxf="1" numFmtId="4">
    <nc r="H169">
      <v>0</v>
    </nc>
    <odxf>
      <numFmt numFmtId="2" formatCode="0.00"/>
    </odxf>
    <ndxf>
      <numFmt numFmtId="1" formatCode="0"/>
    </ndxf>
  </rcc>
  <rcc rId="7001" sId="4" odxf="1" dxf="1" numFmtId="4">
    <nc r="H170">
      <v>0</v>
    </nc>
    <odxf>
      <numFmt numFmtId="2" formatCode="0.00"/>
    </odxf>
    <ndxf>
      <numFmt numFmtId="1" formatCode="0"/>
    </ndxf>
  </rcc>
  <rcc rId="7002" sId="4" odxf="1" dxf="1" numFmtId="4">
    <nc r="H171">
      <v>0</v>
    </nc>
    <odxf>
      <numFmt numFmtId="2" formatCode="0.00"/>
    </odxf>
    <ndxf>
      <numFmt numFmtId="1" formatCode="0"/>
    </ndxf>
  </rcc>
  <rcc rId="7003" sId="4" odxf="1" dxf="1" numFmtId="4">
    <nc r="H172">
      <v>0</v>
    </nc>
    <odxf>
      <numFmt numFmtId="2" formatCode="0.00"/>
    </odxf>
    <ndxf>
      <numFmt numFmtId="1" formatCode="0"/>
    </ndxf>
  </rcc>
  <rcc rId="7004" sId="4" odxf="1" dxf="1" numFmtId="4">
    <nc r="H173">
      <v>0</v>
    </nc>
    <odxf>
      <numFmt numFmtId="2" formatCode="0.00"/>
    </odxf>
    <ndxf>
      <numFmt numFmtId="1" formatCode="0"/>
    </ndxf>
  </rcc>
  <rcc rId="7005" sId="4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6" sId="4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7" sId="4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8" sId="4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9" sId="4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0" sId="4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1" sId="4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2" sId="4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3" sId="4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4" sId="4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5" sId="4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6" sId="4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7" sId="4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8" sId="4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9" sId="4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0" sId="4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1" sId="4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2" sId="4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3" sId="4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4" sId="4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5" sId="4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6" sId="4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7" sId="4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8" sId="4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9" sId="4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0" sId="4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1" sId="4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2" sId="4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3" sId="4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4" sId="4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5" sId="4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6" sId="4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7" sId="4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8" sId="4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9" sId="4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0" sId="4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1" sId="4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2" sId="4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3" sId="4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4" sId="4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5" sId="4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6" sId="4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7" sId="4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8" sId="4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9" sId="4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0" sId="4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1" sId="4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2" sId="4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3" sId="4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4" sId="4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5" sId="4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6" sId="4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7" sId="4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8" sId="4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9" sId="4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0" sId="4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1" sId="4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2" sId="4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3" sId="4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4" sId="4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5" sId="4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6" sId="4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7" sId="4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8" sId="4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9" sId="4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0" sId="4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1" sId="4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2" sId="4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3" sId="4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4" sId="4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5" sId="4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6" sId="4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fmt sheetId="4" sqref="H23:H245" start="0" length="0">
    <dxf>
      <alignment horizontal="left" indent="1" relativeIndent="1" readingOrder="0"/>
    </dxf>
  </rfmt>
  <rfmt sheetId="4" sqref="H23:H245" start="0" length="0">
    <dxf>
      <alignment indent="2" relativeIndent="1" readingOrder="0"/>
    </dxf>
  </rfmt>
  <rfmt sheetId="4" sqref="H23:H245" start="0" length="0">
    <dxf>
      <alignment indent="3" relativeIndent="1" readingOrder="0"/>
    </dxf>
  </rfmt>
  <rfmt sheetId="4" sqref="H23:H245" start="0" length="0">
    <dxf>
      <alignment indent="4" relativeIndent="1" readingOrder="0"/>
    </dxf>
  </rfmt>
</revisions>
</file>

<file path=xl/revisions/revisionLog1101111.xml><?xml version="1.0" encoding="utf-8"?>
<revisions xmlns="http://schemas.openxmlformats.org/spreadsheetml/2006/main" xmlns:r="http://schemas.openxmlformats.org/officeDocument/2006/relationships">
  <rcc rId="10531" sId="4" numFmtId="4">
    <nc r="J53">
      <v>1</v>
    </nc>
  </rcc>
  <rcc rId="10532" sId="4">
    <nc r="K53">
      <f>10</f>
    </nc>
  </rcc>
  <rcc rId="10533" sId="4" numFmtId="4">
    <nc r="J105">
      <v>1</v>
    </nc>
  </rcc>
  <rcc rId="10534" sId="4">
    <nc r="K105">
      <f>5</f>
    </nc>
  </rcc>
  <rcc rId="10535" sId="4" numFmtId="4">
    <nc r="J109">
      <v>2</v>
    </nc>
  </rcc>
  <rcc rId="10536" sId="4">
    <nc r="K109">
      <f>5+10</f>
    </nc>
  </rcc>
  <rcc rId="10537" sId="4" numFmtId="4">
    <nc r="J66">
      <v>1</v>
    </nc>
  </rcc>
  <rcc rId="10538" sId="4">
    <nc r="K66">
      <f>5</f>
    </nc>
  </rcc>
  <rcc rId="10539" sId="4" numFmtId="4">
    <nc r="J83">
      <v>1</v>
    </nc>
  </rcc>
  <rcc rId="10540" sId="4" numFmtId="4">
    <nc r="K83">
      <v>4</v>
    </nc>
  </rcc>
  <rcc rId="10541" sId="4">
    <oc r="J33">
      <v>2</v>
    </oc>
    <nc r="J33">
      <v>5</v>
    </nc>
  </rcc>
  <rcc rId="10542" sId="4">
    <oc r="K33">
      <f>6+6</f>
    </oc>
    <nc r="K33">
      <f>6+6+10+10+4+6</f>
    </nc>
  </rcc>
  <rcc rId="10543" sId="4" numFmtId="4">
    <nc r="J106">
      <v>1</v>
    </nc>
  </rcc>
  <rcc rId="10544" sId="4">
    <nc r="K106">
      <f>10</f>
    </nc>
  </rcc>
  <rcc rId="10545" sId="4">
    <nc r="K64">
      <f>15+8+12</f>
    </nc>
  </rcc>
  <rcc rId="10546" sId="4" numFmtId="4">
    <nc r="J64">
      <v>3</v>
    </nc>
  </rcc>
  <rcc rId="10547" sId="4" numFmtId="4">
    <nc r="J42">
      <v>1</v>
    </nc>
  </rcc>
  <rcc rId="10548" sId="4" numFmtId="4">
    <nc r="K42">
      <v>12</v>
    </nc>
  </rcc>
  <rcc rId="10549" sId="4" numFmtId="4">
    <nc r="J177">
      <v>1</v>
    </nc>
  </rcc>
  <rcc rId="10550" sId="4" numFmtId="4">
    <nc r="K177">
      <v>8</v>
    </nc>
  </rcc>
  <rcc rId="10551" sId="4" numFmtId="4">
    <nc r="J55">
      <v>1</v>
    </nc>
  </rcc>
  <rcc rId="10552" sId="4">
    <nc r="K55">
      <f>10</f>
    </nc>
  </rcc>
  <rcc rId="10553" sId="4">
    <nc r="J56">
      <v>1</v>
    </nc>
  </rcc>
  <rcc rId="10554" sId="4">
    <nc r="K56">
      <v>5</v>
    </nc>
  </rcc>
  <rcc rId="10555" sId="4" numFmtId="4">
    <nc r="J37">
      <v>1</v>
    </nc>
  </rcc>
  <rcc rId="10556" sId="4">
    <nc r="K37">
      <f>10</f>
    </nc>
  </rcc>
  <rcc rId="10557" sId="4" numFmtId="4">
    <nc r="J223">
      <v>1</v>
    </nc>
  </rcc>
  <rcc rId="10558" sId="4" numFmtId="4">
    <nc r="K223">
      <v>10</v>
    </nc>
  </rcc>
  <rcc rId="10559" sId="4">
    <oc r="G239">
      <f>15+15+15+10</f>
    </oc>
    <nc r="G239">
      <f>15+10+10+10</f>
    </nc>
  </rcc>
  <rcc rId="10560" sId="4">
    <oc r="E239">
      <f>15+15+15+10</f>
    </oc>
    <nc r="E239">
      <f>15+10+10+10</f>
    </nc>
  </rcc>
  <rcc rId="10561" sId="4" numFmtId="4">
    <nc r="J239">
      <v>4</v>
    </nc>
  </rcc>
  <rcc rId="10562" sId="4">
    <nc r="K239">
      <f>10+15+10+10</f>
    </nc>
  </rcc>
  <rcc rId="10563" sId="4" numFmtId="4">
    <nc r="J172">
      <v>1</v>
    </nc>
  </rcc>
  <rcc rId="10564" sId="4" numFmtId="4">
    <nc r="K172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111.xml><?xml version="1.0" encoding="utf-8"?>
<revisions xmlns="http://schemas.openxmlformats.org/spreadsheetml/2006/main" xmlns:r="http://schemas.openxmlformats.org/officeDocument/2006/relationships">
  <rcc rId="10749" sId="3" numFmtId="4">
    <oc r="E34">
      <f>20</f>
    </oc>
    <nc r="E34">
      <v>15</v>
    </nc>
  </rcc>
  <rcc rId="10750" sId="3" numFmtId="4">
    <oc r="G34">
      <v>20</v>
    </oc>
    <nc r="G34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112.xml><?xml version="1.0" encoding="utf-8"?>
<revisions xmlns="http://schemas.openxmlformats.org/spreadsheetml/2006/main" xmlns:r="http://schemas.openxmlformats.org/officeDocument/2006/relationships">
  <rcc rId="10891" sId="4" numFmtId="4">
    <oc r="D224">
      <v>1</v>
    </oc>
    <nc r="D224">
      <v>3</v>
    </nc>
  </rcc>
  <rcc rId="10892" sId="4" numFmtId="4">
    <oc r="E224">
      <v>14</v>
    </oc>
    <nc r="E224">
      <f>14+10+10</f>
    </nc>
  </rcc>
  <rcc rId="10893" sId="4" numFmtId="4">
    <oc r="F224">
      <v>1</v>
    </oc>
    <nc r="F224">
      <v>3</v>
    </nc>
  </rcc>
  <rcc rId="10894" sId="4" numFmtId="4">
    <oc r="G224">
      <v>14</v>
    </oc>
    <nc r="G224">
      <f>14+10+10</f>
    </nc>
  </rcc>
  <rcc rId="10895" sId="4" numFmtId="4">
    <oc r="D172">
      <v>1</v>
    </oc>
    <nc r="D172">
      <v>2</v>
    </nc>
  </rcc>
  <rcc rId="10896" sId="4">
    <oc r="E172">
      <f>5</f>
    </oc>
    <nc r="E172">
      <f>5+5</f>
    </nc>
  </rcc>
  <rcc rId="10897" sId="4" numFmtId="4">
    <oc r="F172">
      <v>1</v>
    </oc>
    <nc r="F172">
      <v>2</v>
    </nc>
  </rcc>
  <rcc rId="10898" sId="4">
    <oc r="G172">
      <f>5</f>
    </oc>
    <nc r="G172">
      <f>5+5</f>
    </nc>
  </rcc>
  <rcc rId="10899" sId="4" numFmtId="4">
    <nc r="D108">
      <v>1</v>
    </nc>
  </rcc>
  <rcc rId="10900" sId="4" numFmtId="4">
    <nc r="E108">
      <v>10</v>
    </nc>
  </rcc>
  <rcc rId="10901" sId="4" numFmtId="4">
    <nc r="F108">
      <v>1</v>
    </nc>
  </rcc>
  <rcc rId="10902" sId="4" numFmtId="4">
    <nc r="G108">
      <v>10</v>
    </nc>
  </rcc>
  <rcc rId="10903" sId="4">
    <oc r="D33">
      <v>8</v>
    </oc>
    <nc r="D33">
      <v>9</v>
    </nc>
  </rcc>
  <rcc rId="10904" sId="4">
    <oc r="E33">
      <f>5.5+15+6+4+10+10+6+6</f>
    </oc>
    <nc r="E33">
      <f>5.5+15+6+4+10+10+6+6+15</f>
    </nc>
  </rcc>
  <rcc rId="10905" sId="4" odxf="1" dxf="1">
    <oc r="F33">
      <v>8</v>
    </oc>
    <nc r="F33">
      <v>9</v>
    </nc>
    <odxf/>
    <ndxf/>
  </rcc>
  <rcc rId="10906" sId="4" odxf="1" dxf="1">
    <oc r="G33">
      <f>5.5+15+6+4+10+10+6+6</f>
    </oc>
    <nc r="G33">
      <f>5.5+15+6+4+10+10+6+6+15</f>
    </nc>
    <odxf/>
    <ndxf/>
  </rcc>
  <rcc rId="10907" sId="4" numFmtId="4">
    <oc r="D223">
      <v>1</v>
    </oc>
    <nc r="D223">
      <v>2</v>
    </nc>
  </rcc>
  <rcc rId="10908" sId="4">
    <oc r="E223">
      <f>10</f>
    </oc>
    <nc r="E223">
      <f>10+8</f>
    </nc>
  </rcc>
  <rcc rId="10909" sId="4" numFmtId="4">
    <oc r="F223">
      <v>1</v>
    </oc>
    <nc r="F223">
      <v>2</v>
    </nc>
  </rcc>
  <rcc rId="10910" sId="4">
    <oc r="G223">
      <f>10</f>
    </oc>
    <nc r="G223">
      <f>10+8</f>
    </nc>
  </rcc>
  <rcc rId="10911" sId="3" numFmtId="4">
    <nc r="D226">
      <v>1</v>
    </nc>
  </rcc>
  <rcc rId="10912" sId="3" numFmtId="4">
    <nc r="E226">
      <v>155</v>
    </nc>
  </rcc>
  <rcc rId="10913" sId="3" numFmtId="4">
    <nc r="F226">
      <v>1</v>
    </nc>
  </rcc>
  <rcc rId="10914" sId="3" numFmtId="4">
    <nc r="G226">
      <v>155</v>
    </nc>
  </rcc>
  <rcc rId="10915" sId="3" numFmtId="4">
    <oc r="D124">
      <v>1</v>
    </oc>
    <nc r="D124">
      <v>2</v>
    </nc>
  </rcc>
  <rcc rId="10916" sId="3">
    <oc r="E124">
      <f>200</f>
    </oc>
    <nc r="E124">
      <f>200+14</f>
    </nc>
  </rcc>
  <rcc rId="10917" sId="3" numFmtId="4">
    <oc r="F124">
      <v>1</v>
    </oc>
    <nc r="F124">
      <v>2</v>
    </nc>
  </rcc>
  <rcc rId="10918" sId="3">
    <oc r="G124">
      <f>200</f>
    </oc>
    <nc r="G124">
      <f>200+14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10949" sId="4" numFmtId="4">
    <oc r="D65">
      <v>4</v>
    </oc>
    <nc r="D65">
      <v>5</v>
    </nc>
  </rcc>
  <rcc rId="10950" sId="4">
    <oc r="E65">
      <f>15+15+5+15</f>
    </oc>
    <nc r="E65">
      <f>15+15+5+15+15</f>
    </nc>
  </rcc>
  <rcc rId="10951" sId="4" numFmtId="4">
    <oc r="F65">
      <v>4</v>
    </oc>
    <nc r="F65">
      <v>5</v>
    </nc>
  </rcc>
  <rcc rId="10952" sId="4">
    <oc r="G65">
      <f>15+15+5+15</f>
    </oc>
    <nc r="G65">
      <f>15+15+5+15+15</f>
    </nc>
  </rcc>
  <rcc rId="10953" sId="4" numFmtId="4">
    <nc r="D94">
      <v>1</v>
    </nc>
  </rcc>
  <rcc rId="10954" sId="4" numFmtId="4">
    <nc r="E94">
      <v>6</v>
    </nc>
  </rcc>
  <rcc rId="10955" sId="4" numFmtId="4">
    <nc r="F94">
      <v>1</v>
    </nc>
  </rcc>
  <rcc rId="10956" sId="4" numFmtId="4">
    <nc r="G94">
      <v>6</v>
    </nc>
  </rcc>
  <rcc rId="10957" sId="4" numFmtId="4">
    <oc r="D45">
      <v>1</v>
    </oc>
    <nc r="D45">
      <v>2</v>
    </nc>
  </rcc>
  <rcc rId="10958" sId="4">
    <oc r="E45">
      <f>15</f>
    </oc>
    <nc r="E45">
      <f>15+10</f>
    </nc>
  </rcc>
  <rcc rId="10959" sId="4" numFmtId="4">
    <oc r="F45">
      <v>1</v>
    </oc>
    <nc r="F45">
      <v>2</v>
    </nc>
  </rcc>
  <rcc rId="10960" sId="4">
    <oc r="G45">
      <f>15</f>
    </oc>
    <nc r="G45">
      <f>15+10</f>
    </nc>
  </rcc>
  <rcc rId="10961" sId="4" numFmtId="4">
    <nc r="D127">
      <v>1</v>
    </nc>
  </rcc>
  <rcc rId="10962" sId="4" numFmtId="4">
    <nc r="E127">
      <v>15</v>
    </nc>
  </rcc>
  <rcc rId="10963" sId="4" numFmtId="4">
    <nc r="F127">
      <v>1</v>
    </nc>
  </rcc>
  <rcc rId="10964" sId="4" numFmtId="4">
    <nc r="G127">
      <v>15</v>
    </nc>
  </rcc>
  <rcc rId="10965" sId="4">
    <oc r="E148">
      <f>14.5</f>
    </oc>
    <nc r="E148">
      <f>14.5+5</f>
    </nc>
  </rcc>
  <rcc rId="10966" sId="4">
    <oc r="D148">
      <v>1</v>
    </oc>
    <nc r="D148">
      <v>2</v>
    </nc>
  </rcc>
  <rfmt sheetId="4" sqref="F147" start="0" length="0">
    <dxf>
      <numFmt numFmtId="0" formatCode="General"/>
    </dxf>
  </rfmt>
  <rfmt sheetId="4" sqref="G147" start="0" length="0">
    <dxf>
      <numFmt numFmtId="0" formatCode="General"/>
    </dxf>
  </rfmt>
  <rcc rId="10967" sId="4">
    <oc r="F148">
      <v>1</v>
    </oc>
    <nc r="F148">
      <v>2</v>
    </nc>
  </rcc>
  <rcc rId="10968" sId="4">
    <oc r="G148">
      <f>14.5</f>
    </oc>
    <nc r="G148">
      <f>14.5+5</f>
    </nc>
  </rcc>
  <rcc rId="10969" sId="4" numFmtId="4">
    <oc r="D38">
      <v>3</v>
    </oc>
    <nc r="D38">
      <v>4</v>
    </nc>
  </rcc>
  <rcc rId="10970" sId="4">
    <oc r="E38">
      <f>7+12+15</f>
    </oc>
    <nc r="E38">
      <f>7+12+15+13</f>
    </nc>
  </rcc>
  <rcc rId="10971" sId="4" numFmtId="4">
    <oc r="F38">
      <v>3</v>
    </oc>
    <nc r="F38">
      <v>4</v>
    </nc>
  </rcc>
  <rcc rId="10972" sId="4">
    <oc r="G38">
      <f>7+12+15</f>
    </oc>
    <nc r="G38">
      <f>7+12+15+13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5466" sId="4" numFmtId="4">
    <oc r="D179">
      <v>2</v>
    </oc>
    <nc r="D179">
      <v>1</v>
    </nc>
  </rcc>
  <rcc rId="5467" sId="4">
    <oc r="E179">
      <f>15+30</f>
    </oc>
    <nc r="E179">
      <f>15</f>
    </nc>
  </rcc>
  <rcc rId="5468" sId="4" numFmtId="4">
    <oc r="F179">
      <v>2</v>
    </oc>
    <nc r="F179">
      <v>1</v>
    </nc>
  </rcc>
  <rcc rId="5469" sId="4">
    <oc r="G179">
      <f>15+30</f>
    </oc>
    <nc r="G179">
      <f>15</f>
    </nc>
  </rcc>
  <rcc rId="5470" sId="4">
    <oc r="E34">
      <f>12+20+30</f>
    </oc>
    <nc r="E34">
      <f>12+30</f>
    </nc>
  </rcc>
  <rcc rId="5471" sId="4" numFmtId="4">
    <oc r="D34">
      <v>3</v>
    </oc>
    <nc r="D34">
      <v>2</v>
    </nc>
  </rcc>
  <rcc rId="5472" sId="4" numFmtId="4">
    <oc r="F34">
      <v>2</v>
    </oc>
    <nc r="F34">
      <v>1</v>
    </nc>
  </rcc>
  <rcc rId="5473" sId="4">
    <oc r="G34">
      <f>12+20</f>
    </oc>
    <nc r="G34">
      <f>12</f>
    </nc>
  </rcc>
  <rcc rId="5474" sId="4" numFmtId="4">
    <oc r="D168">
      <v>1</v>
    </oc>
    <nc r="D168"/>
  </rcc>
  <rcc rId="5475" sId="4">
    <oc r="E168">
      <f>120</f>
    </oc>
    <nc r="E168"/>
  </rcc>
  <rcc rId="5476" sId="4" numFmtId="4">
    <oc r="F168">
      <v>1</v>
    </oc>
    <nc r="F168"/>
  </rcc>
  <rcc rId="5477" sId="4">
    <oc r="G168">
      <f>120</f>
    </oc>
    <nc r="G168"/>
  </rcc>
  <rcc rId="5478" sId="4">
    <oc r="E32">
      <f>10+8+8+60</f>
    </oc>
    <nc r="E32">
      <f>10+8+8</f>
    </nc>
  </rcc>
  <rcc rId="5479" sId="4" numFmtId="4">
    <oc r="D32">
      <v>4</v>
    </oc>
    <nc r="D32">
      <v>3</v>
    </nc>
  </rcc>
  <rcc rId="5480" sId="4" numFmtId="4">
    <oc r="F32">
      <v>4</v>
    </oc>
    <nc r="F32">
      <v>3</v>
    </nc>
  </rcc>
  <rcc rId="5481" sId="4">
    <oc r="G32">
      <f>10+8+8+60</f>
    </oc>
    <nc r="G32">
      <f>10+8+8</f>
    </nc>
  </rcc>
  <rcc rId="5482" sId="4" numFmtId="4">
    <nc r="G33">
      <v>60</v>
    </nc>
  </rcc>
  <rcc rId="5483" sId="4" numFmtId="4">
    <nc r="F33">
      <v>1</v>
    </nc>
  </rcc>
  <rcc rId="5484" sId="4" numFmtId="4">
    <nc r="E33">
      <v>60</v>
    </nc>
  </rcc>
  <rcc rId="5485" sId="4" numFmtId="4">
    <nc r="D33">
      <v>1</v>
    </nc>
  </rcc>
  <rcc rId="5486" sId="1" numFmtId="4">
    <nc r="D33">
      <v>1</v>
    </nc>
  </rcc>
  <rcc rId="5487" sId="1" numFmtId="4">
    <nc r="E33">
      <v>60</v>
    </nc>
  </rcc>
  <rcc rId="5488" sId="1" numFmtId="4">
    <nc r="F33">
      <v>1</v>
    </nc>
  </rcc>
  <rcc rId="5489" sId="1" numFmtId="4">
    <nc r="G33">
      <v>60</v>
    </nc>
  </rcc>
  <rcc rId="5490" sId="1" numFmtId="4">
    <oc r="D32">
      <v>4</v>
    </oc>
    <nc r="D32">
      <v>3</v>
    </nc>
  </rcc>
  <rcc rId="5491" sId="1">
    <oc r="E32">
      <f>10+8+8+60</f>
    </oc>
    <nc r="E32">
      <f>10+8+8</f>
    </nc>
  </rcc>
  <rcc rId="5492" sId="1">
    <oc r="G32">
      <f>10+8+8+60</f>
    </oc>
    <nc r="G32">
      <f>10+8+8</f>
    </nc>
  </rcc>
  <rcc rId="5493" sId="1" numFmtId="4">
    <oc r="D50">
      <v>1</v>
    </oc>
    <nc r="D50">
      <v>2</v>
    </nc>
  </rcc>
  <rcc rId="5494" sId="1">
    <oc r="E50">
      <f>162</f>
    </oc>
    <nc r="E50">
      <f>162+6</f>
    </nc>
  </rcc>
  <rcc rId="5495" sId="1" numFmtId="4">
    <oc r="F50">
      <v>1</v>
    </oc>
    <nc r="F50">
      <v>2</v>
    </nc>
  </rcc>
  <rcc rId="5496" sId="1">
    <oc r="G50">
      <f>162</f>
    </oc>
    <nc r="G50">
      <f>162+6</f>
    </nc>
  </rcc>
  <rcc rId="5497" sId="3" numFmtId="4">
    <oc r="D50">
      <v>1</v>
    </oc>
    <nc r="D50">
      <v>2</v>
    </nc>
  </rcc>
  <rcc rId="5498" sId="3" numFmtId="4">
    <oc r="E50">
      <f>162</f>
    </oc>
    <nc r="E50">
      <f>162+6</f>
    </nc>
  </rcc>
  <rcc rId="5499" sId="3" numFmtId="4">
    <oc r="F50">
      <v>1</v>
    </oc>
    <nc r="F50">
      <v>2</v>
    </nc>
  </rcc>
  <rcc rId="5500" sId="3" numFmtId="4">
    <oc r="G50">
      <f>162</f>
    </oc>
    <nc r="G50">
      <f>162+6</f>
    </nc>
  </rcc>
  <rcc rId="5501" sId="4" numFmtId="4">
    <oc r="D50">
      <v>1</v>
    </oc>
    <nc r="D50"/>
  </rcc>
  <rcc rId="5502" sId="4" numFmtId="4">
    <oc r="E50">
      <f>162</f>
    </oc>
    <nc r="E50"/>
  </rcc>
  <rcc rId="5503" sId="4" numFmtId="4">
    <oc r="F50">
      <v>1</v>
    </oc>
    <nc r="F50"/>
  </rcc>
  <rcc rId="5504" sId="4" numFmtId="4">
    <oc r="G50">
      <f>162</f>
    </oc>
    <nc r="G50"/>
  </rcc>
  <rcc rId="5505" sId="4" numFmtId="4">
    <oc r="D35">
      <v>2</v>
    </oc>
    <nc r="D35"/>
  </rcc>
  <rcc rId="5506" sId="4">
    <oc r="E35">
      <f>15+100</f>
    </oc>
    <nc r="E35"/>
  </rcc>
  <rcc rId="5507" sId="4" numFmtId="4">
    <oc r="F35">
      <v>1</v>
    </oc>
    <nc r="F35"/>
  </rcc>
  <rcc rId="5508" sId="4">
    <oc r="G35">
      <f>15</f>
    </oc>
    <nc r="G35"/>
  </rcc>
  <rcc rId="5509" sId="4" numFmtId="4">
    <oc r="D118">
      <v>3</v>
    </oc>
    <nc r="D118">
      <v>2</v>
    </nc>
  </rcc>
  <rcc rId="5510" sId="4">
    <oc r="E118">
      <f>5+15+320</f>
    </oc>
    <nc r="E118">
      <f>5+15</f>
    </nc>
  </rcc>
  <rcc rId="5511" sId="4" numFmtId="4">
    <oc r="F118">
      <v>3</v>
    </oc>
    <nc r="F118">
      <v>2</v>
    </nc>
  </rcc>
  <rcc rId="5512" sId="4">
    <oc r="G118">
      <f>5+15+320</f>
    </oc>
    <nc r="G118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1311111.xml><?xml version="1.0" encoding="utf-8"?>
<revisions xmlns="http://schemas.openxmlformats.org/spreadsheetml/2006/main" xmlns:r="http://schemas.openxmlformats.org/officeDocument/2006/relationships">
  <rcc rId="10873" sId="4" numFmtId="4">
    <nc r="D224">
      <v>1</v>
    </nc>
  </rcc>
  <rcc rId="10874" sId="4" numFmtId="4">
    <nc r="E224">
      <v>14</v>
    </nc>
  </rcc>
  <rcc rId="10875" sId="4" numFmtId="4">
    <nc r="F224">
      <v>1</v>
    </nc>
  </rcc>
  <rcc rId="10876" sId="4" numFmtId="4">
    <nc r="G224">
      <v>14</v>
    </nc>
  </rcc>
  <rcc rId="10877" sId="4" numFmtId="4">
    <oc r="D180">
      <v>1</v>
    </oc>
    <nc r="D180">
      <v>2</v>
    </nc>
  </rcc>
  <rcc rId="10878" sId="4">
    <oc r="E180">
      <f>15</f>
    </oc>
    <nc r="E180">
      <f>15+12</f>
    </nc>
  </rcc>
  <rcc rId="10879" sId="4" numFmtId="4">
    <oc r="F180">
      <v>1</v>
    </oc>
    <nc r="F180">
      <v>2</v>
    </nc>
  </rcc>
  <rcc rId="10880" sId="4">
    <oc r="G180">
      <f>15</f>
    </oc>
    <nc r="G180">
      <f>15+12</f>
    </nc>
  </rcc>
  <rcc rId="10881" sId="4" numFmtId="4">
    <nc r="D164">
      <v>1</v>
    </nc>
  </rcc>
  <rcc rId="10882" sId="4" numFmtId="4">
    <nc r="E164">
      <v>5</v>
    </nc>
  </rcc>
  <rcc rId="10883" sId="4" numFmtId="4">
    <nc r="F164">
      <v>1</v>
    </nc>
  </rcc>
  <rcc rId="10884" sId="4" numFmtId="4">
    <nc r="G164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8111111.xml><?xml version="1.0" encoding="utf-8"?>
<revisions xmlns="http://schemas.openxmlformats.org/spreadsheetml/2006/main" xmlns:r="http://schemas.openxmlformats.org/officeDocument/2006/relationships">
  <rcc rId="5757" sId="4">
    <oc r="D255">
      <v>19</v>
    </oc>
    <nc r="D255"/>
  </rcc>
  <rcc rId="5758" sId="4">
    <oc r="E255">
      <v>1817</v>
    </oc>
    <nc r="E255"/>
  </rcc>
  <rcc rId="5759" sId="4">
    <oc r="F255">
      <v>14</v>
    </oc>
    <nc r="F255"/>
  </rcc>
  <rcc rId="5760" sId="4">
    <oc r="G255">
      <v>1690</v>
    </oc>
    <nc r="G255"/>
  </rcc>
  <rcc rId="5761" sId="4">
    <oc r="D257">
      <f>D248+D255</f>
    </oc>
    <nc r="D257"/>
  </rcc>
  <rcc rId="5762" sId="4">
    <oc r="E257">
      <f>E248+E255</f>
    </oc>
    <nc r="E257"/>
  </rcc>
  <rcc rId="5763" sId="4">
    <oc r="F257">
      <f>F248+F255</f>
    </oc>
    <nc r="F257"/>
  </rcc>
  <rcc rId="5764" sId="4">
    <oc r="G257">
      <f>G248+G255</f>
    </oc>
    <nc r="G257"/>
  </rcc>
  <rfmt sheetId="3" sqref="D257" start="0" length="0">
    <dxf>
      <numFmt numFmtId="3" formatCode="#,##0"/>
    </dxf>
  </rfmt>
  <rfmt sheetId="3" sqref="E257" start="0" length="0">
    <dxf>
      <numFmt numFmtId="3" formatCode="#,##0"/>
    </dxf>
  </rfmt>
  <rfmt sheetId="3" sqref="F257" start="0" length="0">
    <dxf>
      <numFmt numFmtId="3" formatCode="#,##0"/>
    </dxf>
  </rfmt>
  <rfmt sheetId="3" sqref="G257" start="0" length="0">
    <dxf>
      <numFmt numFmtId="3" formatCode="#,##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E2012741-1016-449C-AF86-9D9271C43181}" name="Мамедова Фарида" id="-472670740" dateTime="2014-02-06T09:58:15"/>
  <userInfo guid="{29C98264-10E5-4DE2-9461-DF1169A17B89}" name="Мамедова Фарида" id="-472693360" dateTime="2014-02-21T10:41:3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26D1C3DE-8537-4330-B685-E6958F7EB23F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2"/>
      <c r="J1" s="122"/>
      <c r="K1" s="122"/>
      <c r="L1" s="122"/>
      <c r="M1" s="17" t="s">
        <v>16</v>
      </c>
      <c r="N1" s="17"/>
    </row>
    <row r="2" spans="2:15" ht="15.75" x14ac:dyDescent="0.25">
      <c r="B2" t="s">
        <v>0</v>
      </c>
      <c r="I2" s="122"/>
      <c r="J2" s="122"/>
      <c r="K2" s="122"/>
      <c r="L2" s="122"/>
      <c r="M2" s="17" t="s">
        <v>12</v>
      </c>
      <c r="N2" s="17"/>
      <c r="O2" s="17"/>
    </row>
    <row r="3" spans="2:15" ht="15.75" x14ac:dyDescent="0.25">
      <c r="I3" s="122"/>
      <c r="J3" s="122"/>
      <c r="K3" s="122"/>
      <c r="L3" s="122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22"/>
      <c r="J5" s="122"/>
      <c r="K5" s="122"/>
      <c r="L5" s="122"/>
      <c r="M5" s="17" t="s">
        <v>15</v>
      </c>
      <c r="N5" s="17"/>
      <c r="O5" s="17"/>
    </row>
    <row r="6" spans="2:15" ht="15.75" x14ac:dyDescent="0.25">
      <c r="I6" s="122"/>
      <c r="J6" s="122"/>
      <c r="K6" s="122"/>
      <c r="L6" s="122"/>
      <c r="O6" s="17"/>
    </row>
    <row r="7" spans="2:15" ht="15.75" x14ac:dyDescent="0.25">
      <c r="I7" s="122"/>
      <c r="J7" s="122"/>
      <c r="K7" s="122"/>
      <c r="L7" s="122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2:15" ht="15.75" x14ac:dyDescent="0.25"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2:15" ht="16.5" thickBot="1" x14ac:dyDescent="0.3">
      <c r="B14" s="117" t="s">
        <v>140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9"/>
    </row>
    <row r="15" spans="2:15" x14ac:dyDescent="0.2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0" t="s">
        <v>17</v>
      </c>
      <c r="E19" s="100"/>
      <c r="F19" s="100" t="s">
        <v>4</v>
      </c>
      <c r="G19" s="100"/>
      <c r="H19" s="115" t="s">
        <v>5</v>
      </c>
      <c r="I19" s="116"/>
      <c r="J19" s="115" t="s">
        <v>6</v>
      </c>
      <c r="K19" s="116"/>
      <c r="L19" s="108" t="s">
        <v>18</v>
      </c>
      <c r="M19" s="109"/>
      <c r="N19" s="108" t="s">
        <v>19</v>
      </c>
      <c r="O19" s="109"/>
      <c r="P19" s="108" t="s">
        <v>20</v>
      </c>
      <c r="Q19" s="109"/>
    </row>
    <row r="20" spans="1:17" ht="13.5" thickTop="1" x14ac:dyDescent="0.2">
      <c r="A20" s="4">
        <v>1</v>
      </c>
      <c r="B20" s="5">
        <v>2</v>
      </c>
      <c r="C20" s="6">
        <v>3</v>
      </c>
      <c r="D20" s="101">
        <v>4</v>
      </c>
      <c r="E20" s="102"/>
      <c r="F20" s="110">
        <v>5</v>
      </c>
      <c r="G20" s="111"/>
      <c r="H20" s="112">
        <v>6</v>
      </c>
      <c r="I20" s="111"/>
      <c r="J20" s="112">
        <v>7</v>
      </c>
      <c r="K20" s="111"/>
      <c r="L20" s="113">
        <v>8</v>
      </c>
      <c r="M20" s="114"/>
      <c r="N20" s="113">
        <v>9</v>
      </c>
      <c r="O20" s="114"/>
      <c r="P20" s="113">
        <v>10</v>
      </c>
      <c r="Q20" s="114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03" t="s">
        <v>21</v>
      </c>
      <c r="D22" s="104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'апрель 2014г. по 6-10'!D23+'апрель 2014г. по 0,4'!D20</f>
        <v>0</v>
      </c>
      <c r="E23" s="31">
        <f>'апрель 2014г. по 6-10'!E23+'апрель 2014г. по 0,4'!E20</f>
        <v>0</v>
      </c>
      <c r="F23" s="31">
        <f>'апрель 2014г. по 6-10'!F23+'апрель 2014г. по 0,4'!F20</f>
        <v>0</v>
      </c>
      <c r="G23" s="31">
        <f>'апрель 2014г. по 6-10'!G23+'апрель 2014г. по 0,4'!G20</f>
        <v>0</v>
      </c>
      <c r="H23" s="24">
        <v>2</v>
      </c>
      <c r="I23" s="24">
        <v>11.2</v>
      </c>
      <c r="J23" s="31">
        <f>'апрель 2014г. по 6-10'!J23+'апрель 2014г. по 0,4'!J20</f>
        <v>0</v>
      </c>
      <c r="K23" s="31">
        <f>'апрель 2014г. по 6-10'!K23+'апрель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'апрель 2014г. по 6-10'!D24+'апрель 2014г. по 0,4'!D21</f>
        <v>1</v>
      </c>
      <c r="E24" s="31">
        <f>'апрель 2014г. по 6-10'!E24+'апрель 2014г. по 0,4'!E21</f>
        <v>10</v>
      </c>
      <c r="F24" s="31">
        <f>'апрель 2014г. по 6-10'!F24+'апрель 2014г. по 0,4'!F21</f>
        <v>1</v>
      </c>
      <c r="G24" s="31">
        <f>'апрель 2014г. по 6-10'!G24+'апрель 2014г. по 0,4'!G21</f>
        <v>10</v>
      </c>
      <c r="H24" s="24">
        <v>0</v>
      </c>
      <c r="I24" s="24">
        <v>0</v>
      </c>
      <c r="J24" s="31">
        <f>'апрель 2014г. по 6-10'!J24+'апрель 2014г. по 0,4'!J21</f>
        <v>0</v>
      </c>
      <c r="K24" s="31">
        <f>'апрель 2014г. по 6-10'!K24+'апрель 2014г. 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'апрель 2014г. по 6-10'!D25+'апрель 2014г. по 0,4'!D22</f>
        <v>0</v>
      </c>
      <c r="E25" s="31">
        <f>'апрель 2014г. по 6-10'!E25+'апрель 2014г. по 0,4'!E22</f>
        <v>0</v>
      </c>
      <c r="F25" s="31">
        <f>'апрель 2014г. по 6-10'!F25+'апрель 2014г. по 0,4'!F22</f>
        <v>0</v>
      </c>
      <c r="G25" s="31">
        <f>'апрель 2014г. по 6-10'!G25+'апрель 2014г. по 0,4'!G22</f>
        <v>0</v>
      </c>
      <c r="H25" s="24">
        <v>0</v>
      </c>
      <c r="I25" s="24">
        <v>0</v>
      </c>
      <c r="J25" s="31">
        <f>'апрель 2014г. по 6-10'!J25+'апрель 2014г. по 0,4'!J22</f>
        <v>0</v>
      </c>
      <c r="K25" s="31">
        <f>'апрель 2014г. по 6-10'!K25+'апрель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'апрель 2014г. по 6-10'!D26+'апрель 2014г. по 0,4'!D23</f>
        <v>3</v>
      </c>
      <c r="E26" s="31">
        <f>'апрель 2014г. по 6-10'!E26+'апрель 2014г. по 0,4'!E23</f>
        <v>380</v>
      </c>
      <c r="F26" s="31">
        <f>'апрель 2014г. по 6-10'!F26+'апрель 2014г. по 0,4'!F23</f>
        <v>3</v>
      </c>
      <c r="G26" s="31">
        <f>'апрель 2014г. по 6-10'!G26+'апрель 2014г. по 0,4'!G23</f>
        <v>380</v>
      </c>
      <c r="H26" s="24">
        <v>0</v>
      </c>
      <c r="I26" s="24">
        <v>0</v>
      </c>
      <c r="J26" s="31">
        <f>'апрель 2014г. по 6-10'!J26+'апрель 2014г. по 0,4'!J23</f>
        <v>0</v>
      </c>
      <c r="K26" s="31">
        <f>'апрель 2014г. по 6-10'!K26+'апрель 2014г. 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'апрель 2014г. по 6-10'!D27+'апрель 2014г. по 0,4'!D24</f>
        <v>0</v>
      </c>
      <c r="E27" s="31">
        <f>'апрель 2014г. по 6-10'!E27+'апрель 2014г. по 0,4'!E24</f>
        <v>0</v>
      </c>
      <c r="F27" s="31">
        <f>'апрель 2014г. по 6-10'!F27+'апрель 2014г. по 0,4'!F24</f>
        <v>0</v>
      </c>
      <c r="G27" s="31">
        <f>'апрель 2014г. по 6-10'!G27+'апрель 2014г. по 0,4'!G24</f>
        <v>0</v>
      </c>
      <c r="H27" s="24">
        <v>0</v>
      </c>
      <c r="I27" s="24">
        <v>0</v>
      </c>
      <c r="J27" s="31">
        <f>'апрель 2014г. по 6-10'!J27+'апрель 2014г. по 0,4'!J24</f>
        <v>0</v>
      </c>
      <c r="K27" s="31">
        <f>'апрель 2014г. по 6-10'!K27+'апрель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'апрель 2014г. по 6-10'!D28+'апрель 2014г. по 0,4'!D25</f>
        <v>0</v>
      </c>
      <c r="E28" s="31">
        <f>'апрель 2014г. по 6-10'!E28+'апрель 2014г. по 0,4'!E25</f>
        <v>0</v>
      </c>
      <c r="F28" s="31">
        <f>'апрель 2014г. по 6-10'!F28+'апрель 2014г. по 0,4'!F25</f>
        <v>0</v>
      </c>
      <c r="G28" s="31">
        <f>'апрель 2014г. по 6-10'!G28+'апрель 2014г. по 0,4'!G25</f>
        <v>0</v>
      </c>
      <c r="H28" s="24">
        <v>0</v>
      </c>
      <c r="I28" s="24">
        <v>0</v>
      </c>
      <c r="J28" s="31">
        <f>'апрель 2014г. по 6-10'!J28+'апрель 2014г. по 0,4'!J25</f>
        <v>0</v>
      </c>
      <c r="K28" s="31">
        <f>'апрель 2014г. по 6-10'!K28+'апрель 2014г. 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'апрель 2014г. по 6-10'!D29+'апрель 2014г. по 0,4'!D26</f>
        <v>0</v>
      </c>
      <c r="E29" s="31">
        <f>'апрель 2014г. по 6-10'!E29+'апрель 2014г. по 0,4'!E26</f>
        <v>0</v>
      </c>
      <c r="F29" s="31">
        <f>'апрель 2014г. по 6-10'!F29+'апрель 2014г. по 0,4'!F26</f>
        <v>0</v>
      </c>
      <c r="G29" s="31">
        <f>'апрель 2014г. по 6-10'!G29+'апрель 2014г. по 0,4'!G26</f>
        <v>0</v>
      </c>
      <c r="H29" s="24">
        <v>1</v>
      </c>
      <c r="I29" s="24">
        <v>300</v>
      </c>
      <c r="J29" s="31">
        <f>'апрель 2014г. по 6-10'!J29+'апрель 2014г. по 0,4'!J26</f>
        <v>0</v>
      </c>
      <c r="K29" s="31">
        <f>'апрель 2014г. по 6-10'!K29+'апрель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4</v>
      </c>
      <c r="E30" s="29">
        <f t="shared" ref="E30:Q30" si="0">E23+E24+E25+E26+E27+E28+E29</f>
        <v>390</v>
      </c>
      <c r="F30" s="29">
        <f t="shared" si="0"/>
        <v>4</v>
      </c>
      <c r="G30" s="29">
        <f t="shared" si="0"/>
        <v>390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03" t="s">
        <v>29</v>
      </c>
      <c r="D31" s="104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'апрель 2014г. по 6-10'!D32+'апрель 2014г. по 0,4'!D29</f>
        <v>12</v>
      </c>
      <c r="E32" s="31">
        <f>'апрель 2014г. по 6-10'!E32+'апрель 2014г. по 0,4'!E29</f>
        <v>554</v>
      </c>
      <c r="F32" s="31">
        <f>'апрель 2014г. по 6-10'!F32+'апрель 2014г. по 0,4'!F29</f>
        <v>12</v>
      </c>
      <c r="G32" s="31">
        <f>'апрель 2014г. по 6-10'!G32+'апрель 2014г. по 0,4'!G29</f>
        <v>554</v>
      </c>
      <c r="H32" s="24">
        <v>0</v>
      </c>
      <c r="I32" s="24">
        <v>0</v>
      </c>
      <c r="J32" s="31">
        <f>'апрель 2014г. по 6-10'!J32+'апрель 2014г. по 0,4'!J29</f>
        <v>0</v>
      </c>
      <c r="K32" s="31">
        <f>'апрель 2014г. по 6-10'!K32+'апрель 2014г. 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'апрель 2014г. по 6-10'!D33+'апрель 2014г. по 0,4'!D30</f>
        <v>4</v>
      </c>
      <c r="E33" s="31">
        <f>'апрель 2014г. по 6-10'!E33+'апрель 2014г. по 0,4'!E30</f>
        <v>84</v>
      </c>
      <c r="F33" s="31">
        <f>'апрель 2014г. по 6-10'!F33+'апрель 2014г. по 0,4'!F30</f>
        <v>4</v>
      </c>
      <c r="G33" s="31">
        <f>'апрель 2014г. по 6-10'!G33+'апрель 2014г. по 0,4'!G30</f>
        <v>84</v>
      </c>
      <c r="H33" s="24">
        <v>0</v>
      </c>
      <c r="I33" s="24">
        <v>0</v>
      </c>
      <c r="J33" s="31">
        <f>'апрель 2014г. по 6-10'!J33+'апрель 2014г. по 0,4'!J30</f>
        <v>0</v>
      </c>
      <c r="K33" s="31">
        <f>'апрель 2014г. по 6-10'!K33+'апрель 2014г. 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'апрель 2014г. по 6-10'!D34+'апрель 2014г. по 0,4'!D31</f>
        <v>6</v>
      </c>
      <c r="E34" s="31">
        <f>'апрель 2014г. по 6-10'!E34+'апрель 2014г. по 0,4'!E31</f>
        <v>82</v>
      </c>
      <c r="F34" s="31">
        <f>'апрель 2014г. по 6-10'!F34+'апрель 2014г. по 0,4'!F31</f>
        <v>6</v>
      </c>
      <c r="G34" s="31">
        <f>'апрель 2014г. по 6-10'!G34+'апрель 2014г. по 0,4'!G31</f>
        <v>82</v>
      </c>
      <c r="H34" s="24">
        <v>0</v>
      </c>
      <c r="I34" s="24">
        <v>0</v>
      </c>
      <c r="J34" s="31">
        <f>'апрель 2014г. по 6-10'!J34+'апрель 2014г. по 0,4'!J31</f>
        <v>2</v>
      </c>
      <c r="K34" s="31">
        <f>'апрель 2014г. по 6-10'!K34+'апрель 2014г. по 0,4'!K31</f>
        <v>27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'апрель 2014г. по 6-10'!D35+'апрель 2014г. по 0,4'!D32</f>
        <v>5</v>
      </c>
      <c r="E35" s="31">
        <f>'апрель 2014г. по 6-10'!E35+'апрель 2014г. по 0,4'!E32</f>
        <v>180</v>
      </c>
      <c r="F35" s="31">
        <f>'апрель 2014г. по 6-10'!F35+'апрель 2014г. по 0,4'!F32</f>
        <v>5</v>
      </c>
      <c r="G35" s="31">
        <f>'апрель 2014г. по 6-10'!G35+'апрель 2014г. по 0,4'!G32</f>
        <v>180</v>
      </c>
      <c r="H35" s="24">
        <v>0</v>
      </c>
      <c r="I35" s="24">
        <v>0</v>
      </c>
      <c r="J35" s="31">
        <f>'апрель 2014г. по 6-10'!J35+'апрель 2014г. по 0,4'!J32</f>
        <v>0</v>
      </c>
      <c r="K35" s="31">
        <f>'апрель 2014г. по 6-10'!K35+'апрель 2014г. 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'апрель 2014г. по 6-10'!D36+'апрель 2014г. по 0,4'!D33</f>
        <v>23</v>
      </c>
      <c r="E36" s="31">
        <f>'апрель 2014г. по 6-10'!E36+'апрель 2014г. по 0,4'!E33</f>
        <v>807.5</v>
      </c>
      <c r="F36" s="31">
        <f>'апрель 2014г. по 6-10'!F36+'апрель 2014г. по 0,4'!F33</f>
        <v>23</v>
      </c>
      <c r="G36" s="31">
        <f>'апрель 2014г. по 6-10'!G36+'апрель 2014г. по 0,4'!G33</f>
        <v>807.5</v>
      </c>
      <c r="H36" s="24">
        <v>0</v>
      </c>
      <c r="I36" s="24">
        <v>0</v>
      </c>
      <c r="J36" s="31">
        <f>'апрель 2014г. по 6-10'!J36+'апрель 2014г. по 0,4'!J33</f>
        <v>6</v>
      </c>
      <c r="K36" s="31">
        <f>'апрель 2014г. по 6-10'!K36+'апрель 2014г. по 0,4'!K33</f>
        <v>47.5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'апрель 2014г. по 6-10'!D37+'апрель 2014г. по 0,4'!D34</f>
        <v>8</v>
      </c>
      <c r="E37" s="31">
        <f>'апрель 2014г. по 6-10'!E37+'апрель 2014г. по 0,4'!E34</f>
        <v>104</v>
      </c>
      <c r="F37" s="31">
        <f>'апрель 2014г. по 6-10'!F37+'апрель 2014г. по 0,4'!F34</f>
        <v>8</v>
      </c>
      <c r="G37" s="31">
        <f>'апрель 2014г. по 6-10'!G37+'апрель 2014г. по 0,4'!G34</f>
        <v>104</v>
      </c>
      <c r="H37" s="24">
        <v>0</v>
      </c>
      <c r="I37" s="24">
        <v>0</v>
      </c>
      <c r="J37" s="31">
        <f>'апрель 2014г. по 6-10'!J37+'апрель 2014г. по 0,4'!J34</f>
        <v>0</v>
      </c>
      <c r="K37" s="31">
        <f>'апрель 2014г. по 6-10'!K37+'апрель 2014г. 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58</v>
      </c>
      <c r="E38" s="29">
        <f t="shared" ref="E38:Q38" si="1">E32+E33+E34+E35+E36+E37</f>
        <v>1811.5</v>
      </c>
      <c r="F38" s="29">
        <f t="shared" si="1"/>
        <v>58</v>
      </c>
      <c r="G38" s="29">
        <f t="shared" si="1"/>
        <v>1811.5</v>
      </c>
      <c r="H38" s="29">
        <f t="shared" si="1"/>
        <v>0</v>
      </c>
      <c r="I38" s="29">
        <f t="shared" si="1"/>
        <v>0</v>
      </c>
      <c r="J38" s="29">
        <f t="shared" si="1"/>
        <v>8</v>
      </c>
      <c r="K38" s="29">
        <f t="shared" si="1"/>
        <v>74.5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6" t="s">
        <v>37</v>
      </c>
      <c r="D39" s="106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'апрель 2014г. по 6-10'!D40+'апрель 2014г. по 0,4'!D37</f>
        <v>10</v>
      </c>
      <c r="E40" s="31">
        <f>'апрель 2014г. по 6-10'!E40+'апрель 2014г. по 0,4'!E37</f>
        <v>114.5</v>
      </c>
      <c r="F40" s="31">
        <f>'апрель 2014г. по 6-10'!F40+'апрель 2014г. по 0,4'!F37</f>
        <v>10</v>
      </c>
      <c r="G40" s="31">
        <f>'апрель 2014г. по 6-10'!G40+'апрель 2014г. по 0,4'!G37</f>
        <v>114.5</v>
      </c>
      <c r="H40" s="24">
        <v>0</v>
      </c>
      <c r="I40" s="24">
        <v>0</v>
      </c>
      <c r="J40" s="31">
        <f>'апрель 2014г. по 6-10'!J40+'апрель 2014г. по 0,4'!J37</f>
        <v>1</v>
      </c>
      <c r="K40" s="31">
        <f>'апрель 2014г. по 6-10'!K40+'апрель 2014г. по 0,4'!K37</f>
        <v>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'апрель 2014г. по 6-10'!D41+'апрель 2014г. по 0,4'!D38</f>
        <v>14</v>
      </c>
      <c r="E41" s="31">
        <f>'апрель 2014г. по 6-10'!E41+'апрель 2014г. по 0,4'!E38</f>
        <v>194</v>
      </c>
      <c r="F41" s="31">
        <f>'апрель 2014г. по 6-10'!F41+'апрель 2014г. по 0,4'!F38</f>
        <v>14</v>
      </c>
      <c r="G41" s="31">
        <f>'апрель 2014г. по 6-10'!G41+'апрель 2014г. по 0,4'!G38</f>
        <v>194</v>
      </c>
      <c r="H41" s="24">
        <v>0</v>
      </c>
      <c r="I41" s="24">
        <v>0</v>
      </c>
      <c r="J41" s="31">
        <f>'апрель 2014г. по 6-10'!J41+'апрель 2014г. по 0,4'!J38</f>
        <v>2</v>
      </c>
      <c r="K41" s="31">
        <f>'апрель 2014г. по 6-10'!K41+'апрель 2014г. по 0,4'!K38</f>
        <v>13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'апрель 2014г. по 6-10'!D42+'апрель 2014г. по 0,4'!D39</f>
        <v>7</v>
      </c>
      <c r="E42" s="31">
        <f>'апрель 2014г. по 6-10'!E42+'апрель 2014г. по 0,4'!E39</f>
        <v>233</v>
      </c>
      <c r="F42" s="31">
        <f>'апрель 2014г. по 6-10'!F42+'апрель 2014г. по 0,4'!F39</f>
        <v>6</v>
      </c>
      <c r="G42" s="31">
        <f>'апрель 2014г. по 6-10'!G42+'апрель 2014г. по 0,4'!G39</f>
        <v>233</v>
      </c>
      <c r="H42" s="24">
        <v>0</v>
      </c>
      <c r="I42" s="24">
        <v>0</v>
      </c>
      <c r="J42" s="31">
        <f>'апрель 2014г. по 6-10'!J42+'апрель 2014г. по 0,4'!J39</f>
        <v>2</v>
      </c>
      <c r="K42" s="31">
        <f>'апрель 2014г. по 6-10'!K42+'апрель 2014г. по 0,4'!K39</f>
        <v>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'апрель 2014г. по 6-10'!D43+'апрель 2014г. по 0,4'!D40</f>
        <v>4</v>
      </c>
      <c r="E43" s="31">
        <f>'апрель 2014г. по 6-10'!E43+'апрель 2014г. по 0,4'!E40</f>
        <v>36</v>
      </c>
      <c r="F43" s="31">
        <f>'апрель 2014г. по 6-10'!F43+'апрель 2014г. по 0,4'!F40</f>
        <v>4</v>
      </c>
      <c r="G43" s="31">
        <f>'апрель 2014г. по 6-10'!G43+'апрель 2014г. по 0,4'!G40</f>
        <v>36</v>
      </c>
      <c r="H43" s="24">
        <v>0</v>
      </c>
      <c r="I43" s="24">
        <v>0</v>
      </c>
      <c r="J43" s="31">
        <f>'апрель 2014г. по 6-10'!J43+'апрель 2014г. по 0,4'!J40</f>
        <v>1</v>
      </c>
      <c r="K43" s="31">
        <f>'апрель 2014г. по 6-10'!K43+'апрель 2014г. по 0,4'!K40</f>
        <v>10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'апрель 2014г. по 6-10'!D44+'апрель 2014г. по 0,4'!D41</f>
        <v>0</v>
      </c>
      <c r="E44" s="31">
        <f>'апрель 2014г. по 6-10'!E44+'апрель 2014г. по 0,4'!E41</f>
        <v>0</v>
      </c>
      <c r="F44" s="31">
        <f>'апрель 2014г. по 6-10'!F44+'апрель 2014г. по 0,4'!F41</f>
        <v>0</v>
      </c>
      <c r="G44" s="31">
        <f>'апрель 2014г. по 6-10'!G44+'апрель 2014г. по 0,4'!G41</f>
        <v>0</v>
      </c>
      <c r="H44" s="24">
        <v>0</v>
      </c>
      <c r="I44" s="24">
        <v>0</v>
      </c>
      <c r="J44" s="31">
        <f>'апрель 2014г. по 6-10'!J44+'апрель 2014г. по 0,4'!J41</f>
        <v>0</v>
      </c>
      <c r="K44" s="31">
        <f>'апрель 2014г. по 6-10'!K44+'апрель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'апрель 2014г. по 6-10'!D45+'апрель 2014г. по 0,4'!D42</f>
        <v>2</v>
      </c>
      <c r="E45" s="31">
        <f>'апрель 2014г. по 6-10'!E45+'апрель 2014г. по 0,4'!E42</f>
        <v>62</v>
      </c>
      <c r="F45" s="31">
        <f>'апрель 2014г. по 6-10'!F45+'апрель 2014г. по 0,4'!F42</f>
        <v>2</v>
      </c>
      <c r="G45" s="31">
        <f>'апрель 2014г. по 6-10'!G45+'апрель 2014г. по 0,4'!G42</f>
        <v>62</v>
      </c>
      <c r="H45" s="24">
        <v>0</v>
      </c>
      <c r="I45" s="24">
        <v>0</v>
      </c>
      <c r="J45" s="31">
        <f>'апрель 2014г. по 6-10'!J45+'апрель 2014г. по 0,4'!J42</f>
        <v>1</v>
      </c>
      <c r="K45" s="31">
        <f>'апрель 2014г. по 6-10'!K45+'апрель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'апрель 2014г. по 6-10'!D46+'апрель 2014г. по 0,4'!D43</f>
        <v>0</v>
      </c>
      <c r="E46" s="31">
        <f>'апрель 2014г. по 6-10'!E46+'апрель 2014г. по 0,4'!E43</f>
        <v>0</v>
      </c>
      <c r="F46" s="31">
        <f>'апрель 2014г. по 6-10'!F46+'апрель 2014г. по 0,4'!F43</f>
        <v>0</v>
      </c>
      <c r="G46" s="31">
        <f>'апрель 2014г. по 6-10'!G46+'апрель 2014г. по 0,4'!G43</f>
        <v>0</v>
      </c>
      <c r="H46" s="24">
        <v>0</v>
      </c>
      <c r="I46" s="24">
        <v>0</v>
      </c>
      <c r="J46" s="31">
        <f>'апрель 2014г. по 6-10'!J46+'апрель 2014г. по 0,4'!J43</f>
        <v>0</v>
      </c>
      <c r="K46" s="31">
        <f>'апрель 2014г. по 6-10'!K46+'апрель 2014г. 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'апрель 2014г. по 6-10'!D47+'апрель 2014г. по 0,4'!D44</f>
        <v>0</v>
      </c>
      <c r="E47" s="31">
        <f>'апрель 2014г. по 6-10'!E47+'апрель 2014г. по 0,4'!E44</f>
        <v>0</v>
      </c>
      <c r="F47" s="31">
        <f>'апрель 2014г. по 6-10'!F47+'апрель 2014г. по 0,4'!F44</f>
        <v>0</v>
      </c>
      <c r="G47" s="31">
        <f>'апрель 2014г. по 6-10'!G47+'апрель 2014г. по 0,4'!G44</f>
        <v>0</v>
      </c>
      <c r="H47" s="24">
        <v>0</v>
      </c>
      <c r="I47" s="24">
        <v>0</v>
      </c>
      <c r="J47" s="31">
        <f>'апрель 2014г. по 6-10'!J47+'апрель 2014г. по 0,4'!J44</f>
        <v>0</v>
      </c>
      <c r="K47" s="31">
        <f>'апрель 2014г. по 6-10'!K47+'апрель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'апрель 2014г. по 6-10'!D48+'апрель 2014г. по 0,4'!D45</f>
        <v>10</v>
      </c>
      <c r="E48" s="31">
        <f>'апрель 2014г. по 6-10'!E48+'апрель 2014г. по 0,4'!E45</f>
        <v>494</v>
      </c>
      <c r="F48" s="31">
        <f>'апрель 2014г. по 6-10'!F48+'апрель 2014г. по 0,4'!F45</f>
        <v>10</v>
      </c>
      <c r="G48" s="31">
        <f>'апрель 2014г. по 6-10'!G48+'апрель 2014г. по 0,4'!G45</f>
        <v>494</v>
      </c>
      <c r="H48" s="24">
        <v>0</v>
      </c>
      <c r="I48" s="24">
        <v>0</v>
      </c>
      <c r="J48" s="31">
        <f>'апрель 2014г. по 6-10'!J48+'апрель 2014г. по 0,4'!J45</f>
        <v>0</v>
      </c>
      <c r="K48" s="31">
        <f>'апрель 2014г. по 6-10'!K48+'апрель 2014г. 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'апрель 2014г. по 6-10'!D49+'апрель 2014г. по 0,4'!D46</f>
        <v>0</v>
      </c>
      <c r="E49" s="31">
        <f>'апрель 2014г. по 6-10'!E49+'апрель 2014г. по 0,4'!E46</f>
        <v>0</v>
      </c>
      <c r="F49" s="31">
        <f>'апрель 2014г. по 6-10'!F49+'апрель 2014г. по 0,4'!F46</f>
        <v>0</v>
      </c>
      <c r="G49" s="31">
        <f>'апрель 2014г. по 6-10'!G49+'апрель 2014г. по 0,4'!G46</f>
        <v>0</v>
      </c>
      <c r="H49" s="24">
        <v>0</v>
      </c>
      <c r="I49" s="24">
        <v>0</v>
      </c>
      <c r="J49" s="31">
        <f>'апрель 2014г. по 6-10'!J49+'апрель 2014г. по 0,4'!J46</f>
        <v>0</v>
      </c>
      <c r="K49" s="31">
        <f>'апрель 2014г. по 6-10'!K49+'апрель 2014г. 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'апрель 2014г. по 6-10'!D50+'апрель 2014г. по 0,4'!D47</f>
        <v>2</v>
      </c>
      <c r="E50" s="31">
        <f>'апрель 2014г. по 6-10'!E50+'апрель 2014г. по 0,4'!E47</f>
        <v>168</v>
      </c>
      <c r="F50" s="31">
        <f>'апрель 2014г. по 6-10'!F50+'апрель 2014г. по 0,4'!F47</f>
        <v>2</v>
      </c>
      <c r="G50" s="31">
        <f>'апрель 2014г. по 6-10'!G50+'апрель 2014г. по 0,4'!G47</f>
        <v>168</v>
      </c>
      <c r="H50" s="24">
        <v>0</v>
      </c>
      <c r="I50" s="24">
        <v>0</v>
      </c>
      <c r="J50" s="31">
        <f>'апрель 2014г. по 6-10'!J50+'апрель 2014г. по 0,4'!J47</f>
        <v>0</v>
      </c>
      <c r="K50" s="31">
        <f>'апрель 2014г. по 6-10'!K50+'апрель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'апрель 2014г. по 6-10'!D51+'апрель 2014г. по 0,4'!D48</f>
        <v>6</v>
      </c>
      <c r="E51" s="31">
        <f>'апрель 2014г. по 6-10'!E51+'апрель 2014г. по 0,4'!E48</f>
        <v>575</v>
      </c>
      <c r="F51" s="31">
        <f>'апрель 2014г. по 6-10'!F51+'апрель 2014г. по 0,4'!F48</f>
        <v>6</v>
      </c>
      <c r="G51" s="31">
        <f>'апрель 2014г. по 6-10'!G51+'апрель 2014г. по 0,4'!G48</f>
        <v>575</v>
      </c>
      <c r="H51" s="24">
        <v>0</v>
      </c>
      <c r="I51" s="24">
        <v>0</v>
      </c>
      <c r="J51" s="31">
        <f>'апрель 2014г. по 6-10'!J51+'апрель 2014г. по 0,4'!J48</f>
        <v>0</v>
      </c>
      <c r="K51" s="31">
        <f>'апрель 2014г. по 6-10'!K51+'апрель 2014г. 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55</v>
      </c>
      <c r="E52" s="29">
        <f t="shared" ref="E52:Q52" si="2">E40+E41+E42+E43+E44+E45+E46+E47+E48+E49+E50+E51</f>
        <v>1876.5</v>
      </c>
      <c r="F52" s="29">
        <f t="shared" si="2"/>
        <v>54</v>
      </c>
      <c r="G52" s="29">
        <f t="shared" si="2"/>
        <v>1876.5</v>
      </c>
      <c r="H52" s="29">
        <f t="shared" si="2"/>
        <v>0</v>
      </c>
      <c r="I52" s="29">
        <f t="shared" si="2"/>
        <v>0</v>
      </c>
      <c r="J52" s="29">
        <f t="shared" si="2"/>
        <v>7</v>
      </c>
      <c r="K52" s="29">
        <f t="shared" si="2"/>
        <v>65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6" t="s">
        <v>50</v>
      </c>
      <c r="D53" s="106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'апрель 2014г. по 6-10'!D54+'апрель 2014г. по 0,4'!D51</f>
        <v>2</v>
      </c>
      <c r="E54" s="31">
        <f>'апрель 2014г. по 6-10'!E54+'апрель 2014г. по 0,4'!E51</f>
        <v>363</v>
      </c>
      <c r="F54" s="31">
        <f>'апрель 2014г. по 6-10'!F54+'апрель 2014г. по 0,4'!F51</f>
        <v>2</v>
      </c>
      <c r="G54" s="31">
        <f>'апрель 2014г. по 6-10'!G54+'апрель 2014г. по 0,4'!G51</f>
        <v>363</v>
      </c>
      <c r="H54" s="24">
        <v>2</v>
      </c>
      <c r="I54" s="24">
        <v>350</v>
      </c>
      <c r="J54" s="31">
        <f>'апрель 2014г. по 6-10'!J54+'апрель 2014г. по 0,4'!J51</f>
        <v>0</v>
      </c>
      <c r="K54" s="31">
        <f>'апрель 2014г. по 6-10'!K54+'апрель 2014г. 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'апрель 2014г. по 6-10'!D55+'апрель 2014г. по 0,4'!D52</f>
        <v>1</v>
      </c>
      <c r="E55" s="31">
        <f>'апрель 2014г. по 6-10'!E55+'апрель 2014г. по 0,4'!E52</f>
        <v>4</v>
      </c>
      <c r="F55" s="31">
        <f>'апрель 2014г. по 6-10'!F55+'апрель 2014г. по 0,4'!F52</f>
        <v>1</v>
      </c>
      <c r="G55" s="31">
        <f>'апрель 2014г. по 6-10'!G55+'апрель 2014г. по 0,4'!G52</f>
        <v>4</v>
      </c>
      <c r="H55" s="24">
        <v>0</v>
      </c>
      <c r="I55" s="24">
        <v>0</v>
      </c>
      <c r="J55" s="31">
        <f>'апрель 2014г. по 6-10'!J55+'апрель 2014г. по 0,4'!J52</f>
        <v>0</v>
      </c>
      <c r="K55" s="31">
        <f>'апрель 2014г. по 6-10'!K55+'апрель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'апрель 2014г. по 6-10'!D56+'апрель 2014г. по 0,4'!D53</f>
        <v>2</v>
      </c>
      <c r="E56" s="31">
        <f>'апрель 2014г. по 6-10'!E56+'апрель 2014г. по 0,4'!E53</f>
        <v>25</v>
      </c>
      <c r="F56" s="31">
        <f>'апрель 2014г. по 6-10'!F56+'апрель 2014г. по 0,4'!F53</f>
        <v>2</v>
      </c>
      <c r="G56" s="31">
        <f>'апрель 2014г. по 6-10'!G56+'апрель 2014г. по 0,4'!G53</f>
        <v>25</v>
      </c>
      <c r="H56" s="24">
        <v>0</v>
      </c>
      <c r="I56" s="24">
        <v>0</v>
      </c>
      <c r="J56" s="31">
        <f>'апрель 2014г. по 6-10'!J56+'апрель 2014г. по 0,4'!J53</f>
        <v>1</v>
      </c>
      <c r="K56" s="31">
        <f>'апрель 2014г. по 6-10'!K56+'апрель 2014г. по 0,4'!K53</f>
        <v>10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'апрель 2014г. по 6-10'!D57+'апрель 2014г. по 0,4'!D54</f>
        <v>0</v>
      </c>
      <c r="E57" s="31">
        <f>'апрель 2014г. по 6-10'!E57+'апрель 2014г. по 0,4'!E54</f>
        <v>0</v>
      </c>
      <c r="F57" s="31">
        <f>'апрель 2014г. по 6-10'!F57+'апрель 2014г. по 0,4'!F54</f>
        <v>0</v>
      </c>
      <c r="G57" s="31">
        <f>'апрель 2014г. по 6-10'!G57+'апрель 2014г. по 0,4'!G54</f>
        <v>0</v>
      </c>
      <c r="H57" s="24">
        <v>0</v>
      </c>
      <c r="I57" s="24">
        <v>0</v>
      </c>
      <c r="J57" s="31">
        <f>'апрель 2014г. по 6-10'!J57+'апрель 2014г. по 0,4'!J54</f>
        <v>0</v>
      </c>
      <c r="K57" s="31">
        <f>'апрель 2014г. по 6-10'!K57+'апрель 2014г. 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'апрель 2014г. по 6-10'!D58+'апрель 2014г. по 0,4'!D55</f>
        <v>10</v>
      </c>
      <c r="E58" s="31">
        <f>'апрель 2014г. по 6-10'!E58+'апрель 2014г. по 0,4'!E55</f>
        <v>559</v>
      </c>
      <c r="F58" s="31">
        <f>'апрель 2014г. по 6-10'!F58+'апрель 2014г. по 0,4'!F55</f>
        <v>10</v>
      </c>
      <c r="G58" s="31">
        <f>'апрель 2014г. по 6-10'!G58+'апрель 2014г. по 0,4'!G55</f>
        <v>559</v>
      </c>
      <c r="H58" s="24">
        <v>0</v>
      </c>
      <c r="I58" s="24">
        <v>0</v>
      </c>
      <c r="J58" s="31">
        <f>'апрель 2014г. по 6-10'!J58+'апрель 2014г. по 0,4'!J55</f>
        <v>2</v>
      </c>
      <c r="K58" s="31">
        <f>'апрель 2014г. по 6-10'!K58+'апрель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'апрель 2014г. по 6-10'!D59+'апрель 2014г. по 0,4'!D56</f>
        <v>2</v>
      </c>
      <c r="E59" s="31">
        <f>'апрель 2014г. по 6-10'!E59+'апрель 2014г. по 0,4'!E56</f>
        <v>10</v>
      </c>
      <c r="F59" s="31">
        <f>'апрель 2014г. по 6-10'!F59+'апрель 2014г. по 0,4'!F56</f>
        <v>2</v>
      </c>
      <c r="G59" s="31">
        <f>'апрель 2014г. по 6-10'!G59+'апрель 2014г. по 0,4'!G56</f>
        <v>10</v>
      </c>
      <c r="H59" s="24">
        <v>2</v>
      </c>
      <c r="I59" s="24">
        <v>395</v>
      </c>
      <c r="J59" s="31">
        <f>'апрель 2014г. по 6-10'!J59+'апрель 2014г. по 0,4'!J56</f>
        <v>1</v>
      </c>
      <c r="K59" s="31">
        <f>'апрель 2014г. по 6-10'!K59+'апрель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'апрель 2014г. по 6-10'!D60+'апрель 2014г. по 0,4'!D57</f>
        <v>2</v>
      </c>
      <c r="E60" s="31">
        <f>'апрель 2014г. по 6-10'!E60+'апрель 2014г. по 0,4'!E57</f>
        <v>175</v>
      </c>
      <c r="F60" s="31">
        <f>'апрель 2014г. по 6-10'!F60+'апрель 2014г. по 0,4'!F57</f>
        <v>2</v>
      </c>
      <c r="G60" s="31">
        <f>'апрель 2014г. по 6-10'!G60+'апрель 2014г. по 0,4'!G57</f>
        <v>175</v>
      </c>
      <c r="H60" s="24">
        <v>0</v>
      </c>
      <c r="I60" s="24">
        <v>0</v>
      </c>
      <c r="J60" s="31">
        <f>'апрель 2014г. по 6-10'!J60+'апрель 2014г. по 0,4'!J57</f>
        <v>0</v>
      </c>
      <c r="K60" s="31">
        <f>'апрель 2014г. по 6-10'!K60+'апрель 2014г. 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'апрель 2014г. по 6-10'!D61+'апрель 2014г. по 0,4'!D58</f>
        <v>0</v>
      </c>
      <c r="E61" s="31">
        <f>'апрель 2014г. по 6-10'!E61+'апрель 2014г. по 0,4'!E58</f>
        <v>0</v>
      </c>
      <c r="F61" s="31">
        <f>'апрель 2014г. по 6-10'!F61+'апрель 2014г. по 0,4'!F58</f>
        <v>0</v>
      </c>
      <c r="G61" s="31">
        <f>'апрель 2014г. по 6-10'!G61+'апрель 2014г. по 0,4'!G58</f>
        <v>0</v>
      </c>
      <c r="H61" s="24">
        <v>0</v>
      </c>
      <c r="I61" s="24">
        <v>0</v>
      </c>
      <c r="J61" s="31">
        <f>'апрель 2014г. по 6-10'!J61+'апрель 2014г. по 0,4'!J58</f>
        <v>0</v>
      </c>
      <c r="K61" s="31">
        <f>'апрель 2014г. по 6-10'!K61+'апрель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'апрель 2014г. по 6-10'!D62+'апрель 2014г. по 0,4'!D59</f>
        <v>0</v>
      </c>
      <c r="E62" s="31">
        <f>'апрель 2014г. по 6-10'!E62+'апрель 2014г. по 0,4'!E59</f>
        <v>0</v>
      </c>
      <c r="F62" s="31">
        <f>'апрель 2014г. по 6-10'!F62+'апрель 2014г. по 0,4'!F59</f>
        <v>0</v>
      </c>
      <c r="G62" s="31">
        <f>'апрель 2014г. по 6-10'!G62+'апрель 2014г. по 0,4'!G59</f>
        <v>0</v>
      </c>
      <c r="H62" s="24">
        <v>0</v>
      </c>
      <c r="I62" s="24">
        <v>0</v>
      </c>
      <c r="J62" s="31">
        <f>'апрель 2014г. по 6-10'!J62+'апрель 2014г. по 0,4'!J59</f>
        <v>0</v>
      </c>
      <c r="K62" s="31">
        <f>'апрель 2014г. по 6-10'!K62+'апрель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19</v>
      </c>
      <c r="E63" s="29">
        <f t="shared" ref="E63:Q63" si="3">E54+E55+E56+E57+E58+E59+E60+E61+E62</f>
        <v>1136</v>
      </c>
      <c r="F63" s="29">
        <f t="shared" si="3"/>
        <v>19</v>
      </c>
      <c r="G63" s="29">
        <f t="shared" si="3"/>
        <v>1136</v>
      </c>
      <c r="H63" s="29">
        <f t="shared" si="3"/>
        <v>4</v>
      </c>
      <c r="I63" s="29">
        <f t="shared" si="3"/>
        <v>745</v>
      </c>
      <c r="J63" s="29">
        <f t="shared" si="3"/>
        <v>4</v>
      </c>
      <c r="K63" s="29">
        <f t="shared" si="3"/>
        <v>35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6" t="s">
        <v>60</v>
      </c>
      <c r="D64" s="106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'апрель 2014г. по 6-10'!D65+'апрель 2014г. по 0,4'!D62</f>
        <v>183</v>
      </c>
      <c r="E65" s="31">
        <f>'апрель 2014г. по 6-10'!E65+'апрель 2014г. по 0,4'!E62</f>
        <v>6092.9</v>
      </c>
      <c r="F65" s="31">
        <f>'апрель 2014г. по 6-10'!F65+'апрель 2014г. по 0,4'!F62</f>
        <v>182</v>
      </c>
      <c r="G65" s="31">
        <f>'апрель 2014г. по 6-10'!G65+'апрель 2014г. по 0,4'!G62</f>
        <v>6092.9</v>
      </c>
      <c r="H65" s="24">
        <v>0</v>
      </c>
      <c r="I65" s="24">
        <v>0</v>
      </c>
      <c r="J65" s="31">
        <f>'апрель 2014г. по 6-10'!J65+'апрель 2014г. по 0,4'!J62</f>
        <v>20</v>
      </c>
      <c r="K65" s="31">
        <f>'апрель 2014г. по 6-10'!K65+'апрель 2014г. по 0,4'!K62</f>
        <v>184.5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'апрель 2014г. по 6-10'!D66+'апрель 2014г. по 0,4'!D63</f>
        <v>0</v>
      </c>
      <c r="E66" s="31">
        <f>'апрель 2014г. по 6-10'!E66+'апрель 2014г. по 0,4'!E63</f>
        <v>0</v>
      </c>
      <c r="F66" s="31">
        <f>'апрель 2014г. по 6-10'!F66+'апрель 2014г. по 0,4'!F63</f>
        <v>0</v>
      </c>
      <c r="G66" s="31">
        <f>'апрель 2014г. по 6-10'!G66+'апрель 2014г. по 0,4'!G63</f>
        <v>0</v>
      </c>
      <c r="H66" s="24">
        <v>0</v>
      </c>
      <c r="I66" s="24">
        <v>0</v>
      </c>
      <c r="J66" s="31">
        <f>'апрель 2014г. по 6-10'!J66+'апрель 2014г. по 0,4'!J63</f>
        <v>0</v>
      </c>
      <c r="K66" s="31">
        <f>'апрель 2014г. по 6-10'!K66+'апрель 2014г. по 0,4'!K63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'апрель 2014г. по 6-10'!D67+'апрель 2014г. по 0,4'!D64</f>
        <v>20</v>
      </c>
      <c r="E67" s="31">
        <f>'апрель 2014г. по 6-10'!E67+'апрель 2014г. по 0,4'!E64</f>
        <v>586</v>
      </c>
      <c r="F67" s="31">
        <f>'апрель 2014г. по 6-10'!F67+'апрель 2014г. по 0,4'!F64</f>
        <v>20</v>
      </c>
      <c r="G67" s="31">
        <f>'апрель 2014г. по 6-10'!G67+'апрель 2014г. по 0,4'!G64</f>
        <v>586</v>
      </c>
      <c r="H67" s="24">
        <v>0</v>
      </c>
      <c r="I67" s="24">
        <v>0</v>
      </c>
      <c r="J67" s="31">
        <f>'апрель 2014г. по 6-10'!J67+'апрель 2014г. по 0,4'!J64</f>
        <v>5</v>
      </c>
      <c r="K67" s="31">
        <f>'апрель 2014г. по 6-10'!K67+'апрель 2014г. по 0,4'!K64</f>
        <v>52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'апрель 2014г. по 6-10'!D68+'апрель 2014г. по 0,4'!D65</f>
        <v>24</v>
      </c>
      <c r="E68" s="31">
        <f>'апрель 2014г. по 6-10'!E68+'апрель 2014г. по 0,4'!E65</f>
        <v>523.5</v>
      </c>
      <c r="F68" s="31">
        <f>'апрель 2014г. по 6-10'!F68+'апрель 2014г. по 0,4'!F65</f>
        <v>24</v>
      </c>
      <c r="G68" s="31">
        <f>'апрель 2014г. по 6-10'!G68+'апрель 2014г. по 0,4'!G65</f>
        <v>523.5</v>
      </c>
      <c r="H68" s="24">
        <v>0</v>
      </c>
      <c r="I68" s="24">
        <v>0</v>
      </c>
      <c r="J68" s="31">
        <f>'апрель 2014г. по 6-10'!J68+'апрель 2014г. по 0,4'!J65</f>
        <v>4</v>
      </c>
      <c r="K68" s="31">
        <f>'апрель 2014г. по 6-10'!K68+'апрель 2014г. по 0,4'!K65</f>
        <v>50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'апрель 2014г. по 6-10'!D69+'апрель 2014г. по 0,4'!D66</f>
        <v>8</v>
      </c>
      <c r="E69" s="31">
        <f>'апрель 2014г. по 6-10'!E69+'апрель 2014г. по 0,4'!E66</f>
        <v>619.5</v>
      </c>
      <c r="F69" s="31">
        <f>'апрель 2014г. по 6-10'!F69+'апрель 2014г. по 0,4'!F66</f>
        <v>8</v>
      </c>
      <c r="G69" s="31">
        <f>'апрель 2014г. по 6-10'!G69+'апрель 2014г. по 0,4'!G66</f>
        <v>619.5</v>
      </c>
      <c r="H69" s="24">
        <v>0</v>
      </c>
      <c r="I69" s="24">
        <v>0</v>
      </c>
      <c r="J69" s="31">
        <f>'апрель 2014г. по 6-10'!J69+'апрель 2014г. по 0,4'!J66</f>
        <v>2</v>
      </c>
      <c r="K69" s="31">
        <f>'апрель 2014г. по 6-10'!K69+'апрель 2014г. по 0,4'!K66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235</v>
      </c>
      <c r="E70" s="29">
        <f t="shared" ref="E70:Q70" si="4">E65+E66+E67+E68+E69</f>
        <v>7821.9</v>
      </c>
      <c r="F70" s="29">
        <f t="shared" si="4"/>
        <v>234</v>
      </c>
      <c r="G70" s="29">
        <f t="shared" si="4"/>
        <v>7821.9</v>
      </c>
      <c r="H70" s="29">
        <f t="shared" si="4"/>
        <v>0</v>
      </c>
      <c r="I70" s="29">
        <f t="shared" si="4"/>
        <v>0</v>
      </c>
      <c r="J70" s="29">
        <f t="shared" si="4"/>
        <v>31</v>
      </c>
      <c r="K70" s="29">
        <f t="shared" si="4"/>
        <v>296.5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6" t="s">
        <v>66</v>
      </c>
      <c r="D71" s="106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'апрель 2014г. по 6-10'!D72+'апрель 2014г. по 0,4'!D69</f>
        <v>1</v>
      </c>
      <c r="E72" s="31">
        <f>'апрель 2014г. по 6-10'!E72+'апрель 2014г. по 0,4'!E69</f>
        <v>10</v>
      </c>
      <c r="F72" s="31">
        <f>'апрель 2014г. по 6-10'!F72+'апрель 2014г. по 0,4'!F69</f>
        <v>1</v>
      </c>
      <c r="G72" s="31">
        <f>'апрель 2014г. по 6-10'!G72+'апрель 2014г. по 0,4'!G69</f>
        <v>10</v>
      </c>
      <c r="H72" s="24">
        <v>0</v>
      </c>
      <c r="I72" s="24">
        <v>0</v>
      </c>
      <c r="J72" s="31">
        <f>'апрель 2014г. по 6-10'!J72+'апрель 2014г. по 0,4'!J69</f>
        <v>0</v>
      </c>
      <c r="K72" s="31">
        <f>'апрель 2014г. по 6-10'!K72+'апрель 2014г. по 0,4'!K69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'апрель 2014г. по 6-10'!D73+'апрель 2014г. по 0,4'!D70</f>
        <v>0</v>
      </c>
      <c r="E73" s="31">
        <f>'апрель 2014г. по 6-10'!E73+'апрель 2014г. по 0,4'!E70</f>
        <v>0</v>
      </c>
      <c r="F73" s="31">
        <f>'апрель 2014г. по 6-10'!F73+'апрель 2014г. по 0,4'!F70</f>
        <v>0</v>
      </c>
      <c r="G73" s="31">
        <f>'апрель 2014г. по 6-10'!G73+'апрель 2014г. по 0,4'!G70</f>
        <v>0</v>
      </c>
      <c r="H73" s="24">
        <v>0</v>
      </c>
      <c r="I73" s="24">
        <v>0</v>
      </c>
      <c r="J73" s="31">
        <f>'апрель 2014г. по 6-10'!J73+'апрель 2014г. по 0,4'!J70</f>
        <v>0</v>
      </c>
      <c r="K73" s="31">
        <f>'апрель 2014г. по 6-10'!K73+'апрель 2014г. по 0,4'!K70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'апрель 2014г. по 6-10'!D74+'апрель 2014г. по 0,4'!D71</f>
        <v>0</v>
      </c>
      <c r="E74" s="31">
        <f>'апрель 2014г. по 6-10'!E74+'апрель 2014г. по 0,4'!E71</f>
        <v>0</v>
      </c>
      <c r="F74" s="31">
        <f>'апрель 2014г. по 6-10'!F74+'апрель 2014г. по 0,4'!F71</f>
        <v>0</v>
      </c>
      <c r="G74" s="31">
        <f>'апрель 2014г. по 6-10'!G74+'апрель 2014г. по 0,4'!G71</f>
        <v>0</v>
      </c>
      <c r="H74" s="24">
        <v>1</v>
      </c>
      <c r="I74" s="24">
        <v>5.6</v>
      </c>
      <c r="J74" s="31">
        <f>'апрель 2014г. по 6-10'!J74+'апрель 2014г. по 0,4'!J71</f>
        <v>0</v>
      </c>
      <c r="K74" s="31">
        <f>'апрель 2014г. по 6-10'!K74+'апрель 2014г. по 0,4'!K71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'апрель 2014г. по 6-10'!D75+'апрель 2014г. по 0,4'!D72</f>
        <v>4</v>
      </c>
      <c r="E75" s="31">
        <f>'апрель 2014г. по 6-10'!E75+'апрель 2014г. по 0,4'!E72</f>
        <v>40</v>
      </c>
      <c r="F75" s="31">
        <f>'апрель 2014г. по 6-10'!F75+'апрель 2014г. по 0,4'!F72</f>
        <v>4</v>
      </c>
      <c r="G75" s="31">
        <f>'апрель 2014г. по 6-10'!G75+'апрель 2014г. по 0,4'!G72</f>
        <v>40</v>
      </c>
      <c r="H75" s="24">
        <v>1</v>
      </c>
      <c r="I75" s="24">
        <v>6</v>
      </c>
      <c r="J75" s="31">
        <f>'апрель 2014г. по 6-10'!J75+'апрель 2014г. по 0,4'!J72</f>
        <v>0</v>
      </c>
      <c r="K75" s="31">
        <f>'апрель 2014г. по 6-10'!K75+'апрель 2014г. по 0,4'!K72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'апрель 2014г. по 6-10'!D76+'апрель 2014г. по 0,4'!D73</f>
        <v>1</v>
      </c>
      <c r="E76" s="31">
        <f>'апрель 2014г. по 6-10'!E76+'апрель 2014г. по 0,4'!E73</f>
        <v>6</v>
      </c>
      <c r="F76" s="31">
        <f>'апрель 2014г. по 6-10'!F76+'апрель 2014г. по 0,4'!F73</f>
        <v>1</v>
      </c>
      <c r="G76" s="31">
        <f>'апрель 2014г. по 6-10'!G76+'апрель 2014г. по 0,4'!G73</f>
        <v>6</v>
      </c>
      <c r="H76" s="24">
        <v>0</v>
      </c>
      <c r="I76" s="24">
        <v>0</v>
      </c>
      <c r="J76" s="31">
        <f>'апрель 2014г. по 6-10'!J76+'апрель 2014г. по 0,4'!J73</f>
        <v>0</v>
      </c>
      <c r="K76" s="31">
        <f>'апрель 2014г. по 6-10'!K76+'апрель 2014г. по 0,4'!K73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'апрель 2014г. по 6-10'!D77+'апрель 2014г. по 0,4'!D74</f>
        <v>0</v>
      </c>
      <c r="E77" s="31">
        <f>'апрель 2014г. по 6-10'!E77+'апрель 2014г. по 0,4'!E74</f>
        <v>0</v>
      </c>
      <c r="F77" s="31">
        <f>'апрель 2014г. по 6-10'!F77+'апрель 2014г. по 0,4'!F74</f>
        <v>0</v>
      </c>
      <c r="G77" s="31">
        <f>'апрель 2014г. по 6-10'!G77+'апрель 2014г. по 0,4'!G74</f>
        <v>0</v>
      </c>
      <c r="H77" s="24">
        <v>0</v>
      </c>
      <c r="I77" s="24">
        <v>0</v>
      </c>
      <c r="J77" s="31">
        <f>'апрель 2014г. по 6-10'!J77+'апрель 2014г. по 0,4'!J74</f>
        <v>0</v>
      </c>
      <c r="K77" s="31">
        <f>'апрель 2014г. по 6-10'!K77+'апрель 2014г. по 0,4'!K74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6</v>
      </c>
      <c r="E78" s="29">
        <f t="shared" ref="E78:Q78" si="5">E72+E73+E74+E75+E76+E77</f>
        <v>56</v>
      </c>
      <c r="F78" s="29">
        <f t="shared" si="5"/>
        <v>6</v>
      </c>
      <c r="G78" s="29">
        <f t="shared" si="5"/>
        <v>56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6" t="s">
        <v>73</v>
      </c>
      <c r="D79" s="106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'апрель 2014г. по 6-10'!D80+'апрель 2014г. по 0,4'!D77</f>
        <v>0</v>
      </c>
      <c r="E80" s="31">
        <f>'апрель 2014г. по 6-10'!E80+'апрель 2014г. по 0,4'!E77</f>
        <v>0</v>
      </c>
      <c r="F80" s="31">
        <f>'апрель 2014г. по 6-10'!F80+'апрель 2014г. по 0,4'!F77</f>
        <v>0</v>
      </c>
      <c r="G80" s="31">
        <f>'апрель 2014г. по 6-10'!G80+'апрель 2014г. по 0,4'!G77</f>
        <v>0</v>
      </c>
      <c r="H80" s="24">
        <v>0</v>
      </c>
      <c r="I80" s="24">
        <v>0</v>
      </c>
      <c r="J80" s="31">
        <f>'апрель 2014г. по 6-10'!J80+'апрель 2014г. по 0,4'!J77</f>
        <v>0</v>
      </c>
      <c r="K80" s="31">
        <f>'апрель 2014г. по 6-10'!K80+'апрель 2014г. по 0,4'!K77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'апрель 2014г. по 6-10'!D81+'апрель 2014г. по 0,4'!D78</f>
        <v>0</v>
      </c>
      <c r="E81" s="31">
        <f>'апрель 2014г. по 6-10'!E81+'апрель 2014г. по 0,4'!E78</f>
        <v>0</v>
      </c>
      <c r="F81" s="31">
        <f>'апрель 2014г. по 6-10'!F81+'апрель 2014г. по 0,4'!F78</f>
        <v>0</v>
      </c>
      <c r="G81" s="31">
        <f>'апрель 2014г. по 6-10'!G81+'апрель 2014г. по 0,4'!G78</f>
        <v>0</v>
      </c>
      <c r="H81" s="24">
        <v>1</v>
      </c>
      <c r="I81" s="24">
        <v>5</v>
      </c>
      <c r="J81" s="31">
        <f>'апрель 2014г. по 6-10'!J81+'апрель 2014г. по 0,4'!J78</f>
        <v>0</v>
      </c>
      <c r="K81" s="31">
        <f>'апрель 2014г. по 6-10'!K81+'апрель 2014г. по 0,4'!K78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'апрель 2014г. по 6-10'!D82+'апрель 2014г. по 0,4'!D79</f>
        <v>4</v>
      </c>
      <c r="E82" s="31">
        <f>'апрель 2014г. по 6-10'!E82+'апрель 2014г. по 0,4'!E79</f>
        <v>43</v>
      </c>
      <c r="F82" s="31">
        <f>'апрель 2014г. по 6-10'!F82+'апрель 2014г. по 0,4'!F79</f>
        <v>4</v>
      </c>
      <c r="G82" s="31">
        <f>'апрель 2014г. по 6-10'!G82+'апрель 2014г. по 0,4'!G79</f>
        <v>43</v>
      </c>
      <c r="H82" s="24">
        <v>0</v>
      </c>
      <c r="I82" s="24">
        <v>0</v>
      </c>
      <c r="J82" s="31">
        <f>'апрель 2014г. по 6-10'!J82+'апрель 2014г. по 0,4'!J79</f>
        <v>1</v>
      </c>
      <c r="K82" s="31">
        <f>'апрель 2014г. по 6-10'!K82+'апрель 2014г. по 0,4'!K79</f>
        <v>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'апрель 2014г. по 6-10'!D83+'апрель 2014г. по 0,4'!D80</f>
        <v>1</v>
      </c>
      <c r="E83" s="31">
        <f>'апрель 2014г. по 6-10'!E83+'апрель 2014г. по 0,4'!E80</f>
        <v>5</v>
      </c>
      <c r="F83" s="31">
        <f>'апрель 2014г. по 6-10'!F83+'апрель 2014г. по 0,4'!F80</f>
        <v>1</v>
      </c>
      <c r="G83" s="31">
        <f>'апрель 2014г. по 6-10'!G83+'апрель 2014г. по 0,4'!G80</f>
        <v>5</v>
      </c>
      <c r="H83" s="24">
        <v>0</v>
      </c>
      <c r="I83" s="24">
        <v>0</v>
      </c>
      <c r="J83" s="31">
        <f>'апрель 2014г. по 6-10'!J83+'апрель 2014г. по 0,4'!J80</f>
        <v>0</v>
      </c>
      <c r="K83" s="31">
        <f>'апрель 2014г. по 6-10'!K83+'апрель 2014г. по 0,4'!K80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'апрель 2014г. по 6-10'!D84+'апрель 2014г. по 0,4'!D81</f>
        <v>2</v>
      </c>
      <c r="E84" s="31">
        <f>'апрель 2014г. по 6-10'!E84+'апрель 2014г. по 0,4'!E81</f>
        <v>105</v>
      </c>
      <c r="F84" s="31">
        <f>'апрель 2014г. по 6-10'!F84+'апрель 2014г. по 0,4'!F81</f>
        <v>2</v>
      </c>
      <c r="G84" s="31">
        <f>'апрель 2014г. по 6-10'!G84+'апрель 2014г. по 0,4'!G81</f>
        <v>105</v>
      </c>
      <c r="H84" s="24">
        <v>0</v>
      </c>
      <c r="I84" s="24">
        <v>0</v>
      </c>
      <c r="J84" s="31">
        <f>'апрель 2014г. по 6-10'!J84+'апрель 2014г. по 0,4'!J81</f>
        <v>0</v>
      </c>
      <c r="K84" s="31">
        <f>'апрель 2014г. по 6-10'!K84+'апрель 2014г. по 0,4'!K81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'апрель 2014г. по 6-10'!D85+'апрель 2014г. по 0,4'!D82</f>
        <v>3</v>
      </c>
      <c r="E85" s="31">
        <f>'апрель 2014г. по 6-10'!E85+'апрель 2014г. по 0,4'!E82</f>
        <v>25</v>
      </c>
      <c r="F85" s="31">
        <f>'апрель 2014г. по 6-10'!F85+'апрель 2014г. по 0,4'!F82</f>
        <v>3</v>
      </c>
      <c r="G85" s="31">
        <f>'апрель 2014г. по 6-10'!G85+'апрель 2014г. по 0,4'!G82</f>
        <v>25</v>
      </c>
      <c r="H85" s="24">
        <v>0</v>
      </c>
      <c r="I85" s="24">
        <v>0</v>
      </c>
      <c r="J85" s="31">
        <f>'апрель 2014г. по 6-10'!J85+'апрель 2014г. по 0,4'!J82</f>
        <v>0</v>
      </c>
      <c r="K85" s="31">
        <f>'апрель 2014г. по 6-10'!K85+'апрель 2014г. по 0,4'!K82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'апрель 2014г. по 6-10'!D86+'апрель 2014г. по 0,4'!D83</f>
        <v>1</v>
      </c>
      <c r="E86" s="31">
        <f>'апрель 2014г. по 6-10'!E86+'апрель 2014г. по 0,4'!E83</f>
        <v>4</v>
      </c>
      <c r="F86" s="31">
        <f>'апрель 2014г. по 6-10'!F86+'апрель 2014г. по 0,4'!F83</f>
        <v>1</v>
      </c>
      <c r="G86" s="31">
        <f>'апрель 2014г. по 6-10'!G86+'апрель 2014г. по 0,4'!G83</f>
        <v>4</v>
      </c>
      <c r="H86" s="24">
        <v>0</v>
      </c>
      <c r="I86" s="24">
        <v>0</v>
      </c>
      <c r="J86" s="31">
        <f>'апрель 2014г. по 6-10'!J86+'апрель 2014г. по 0,4'!J83</f>
        <v>1</v>
      </c>
      <c r="K86" s="31">
        <f>'апрель 2014г. по 6-10'!K86+'апрель 2014г. по 0,4'!K83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'апрель 2014г. по 6-10'!D87+'апрель 2014г. по 0,4'!D84</f>
        <v>1</v>
      </c>
      <c r="E87" s="31">
        <f>'апрель 2014г. по 6-10'!E87+'апрель 2014г. по 0,4'!E84</f>
        <v>8</v>
      </c>
      <c r="F87" s="31">
        <f>'апрель 2014г. по 6-10'!F87+'апрель 2014г. по 0,4'!F84</f>
        <v>1</v>
      </c>
      <c r="G87" s="31">
        <f>'апрель 2014г. по 6-10'!G87+'апрель 2014г. по 0,4'!G84</f>
        <v>8</v>
      </c>
      <c r="H87" s="24">
        <v>0</v>
      </c>
      <c r="I87" s="24">
        <v>0</v>
      </c>
      <c r="J87" s="31">
        <f>'апрель 2014г. по 6-10'!J87+'апрель 2014г. по 0,4'!J84</f>
        <v>0</v>
      </c>
      <c r="K87" s="31">
        <f>'апрель 2014г. по 6-10'!K87+'апрель 2014г. по 0,4'!K84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'апрель 2014г. по 6-10'!D88+'апрель 2014г. по 0,4'!D85</f>
        <v>0</v>
      </c>
      <c r="E88" s="31">
        <f>'апрель 2014г. по 6-10'!E88+'апрель 2014г. по 0,4'!E85</f>
        <v>0</v>
      </c>
      <c r="F88" s="31">
        <f>'апрель 2014г. по 6-10'!F88+'апрель 2014г. по 0,4'!F85</f>
        <v>0</v>
      </c>
      <c r="G88" s="31">
        <f>'апрель 2014г. по 6-10'!G88+'апрель 2014г. по 0,4'!G85</f>
        <v>0</v>
      </c>
      <c r="H88" s="24">
        <v>0</v>
      </c>
      <c r="I88" s="24">
        <v>0</v>
      </c>
      <c r="J88" s="31">
        <f>'апрель 2014г. по 6-10'!J88+'апрель 2014г. по 0,4'!J85</f>
        <v>0</v>
      </c>
      <c r="K88" s="31">
        <f>'апрель 2014г. по 6-10'!K88+'апрель 2014г. по 0,4'!K85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'апрель 2014г. по 6-10'!D89+'апрель 2014г. по 0,4'!D86</f>
        <v>0</v>
      </c>
      <c r="E89" s="31">
        <f>'апрель 2014г. по 6-10'!E89+'апрель 2014г. по 0,4'!E86</f>
        <v>0</v>
      </c>
      <c r="F89" s="31">
        <f>'апрель 2014г. по 6-10'!F89+'апрель 2014г. по 0,4'!F86</f>
        <v>0</v>
      </c>
      <c r="G89" s="31">
        <f>'апрель 2014г. по 6-10'!G89+'апрель 2014г. по 0,4'!G86</f>
        <v>0</v>
      </c>
      <c r="H89" s="24">
        <v>0</v>
      </c>
      <c r="I89" s="24">
        <v>0</v>
      </c>
      <c r="J89" s="31">
        <f>'апрель 2014г. по 6-10'!J89+'апрель 2014г. по 0,4'!J86</f>
        <v>0</v>
      </c>
      <c r="K89" s="31">
        <f>'апрель 2014г. по 6-10'!K89+'апрель 2014г. по 0,4'!K86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'апрель 2014г. по 6-10'!D90+'апрель 2014г. по 0,4'!D87</f>
        <v>0</v>
      </c>
      <c r="E90" s="31">
        <f>'апрель 2014г. по 6-10'!E90+'апрель 2014г. по 0,4'!E87</f>
        <v>0</v>
      </c>
      <c r="F90" s="31">
        <f>'апрель 2014г. по 6-10'!F90+'апрель 2014г. по 0,4'!F87</f>
        <v>0</v>
      </c>
      <c r="G90" s="31">
        <f>'апрель 2014г. по 6-10'!G90+'апрель 2014г. по 0,4'!G87</f>
        <v>0</v>
      </c>
      <c r="H90" s="24">
        <v>0</v>
      </c>
      <c r="I90" s="24">
        <v>0</v>
      </c>
      <c r="J90" s="31">
        <f>'апрель 2014г. по 6-10'!J90+'апрель 2014г. по 0,4'!J87</f>
        <v>0</v>
      </c>
      <c r="K90" s="31">
        <f>'апрель 2014г. по 6-10'!K90+'апрель 2014г. по 0,4'!K87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12</v>
      </c>
      <c r="E91" s="29">
        <f t="shared" ref="E91:Q91" si="6">E80+E81+E82+E83+E84+E85+E86+E87+E88+E89+E90</f>
        <v>190</v>
      </c>
      <c r="F91" s="29">
        <f t="shared" si="6"/>
        <v>12</v>
      </c>
      <c r="G91" s="29">
        <f t="shared" si="6"/>
        <v>190</v>
      </c>
      <c r="H91" s="29">
        <f t="shared" si="6"/>
        <v>1</v>
      </c>
      <c r="I91" s="29">
        <f t="shared" si="6"/>
        <v>5</v>
      </c>
      <c r="J91" s="29">
        <f t="shared" si="6"/>
        <v>2</v>
      </c>
      <c r="K91" s="29">
        <f t="shared" si="6"/>
        <v>12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6" t="s">
        <v>85</v>
      </c>
      <c r="D92" s="106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'апрель 2014г. по 6-10'!D93+'апрель 2014г. по 0,4'!D90</f>
        <v>0</v>
      </c>
      <c r="E93" s="31">
        <f>'апрель 2014г. по 6-10'!E93+'апрель 2014г. по 0,4'!E90</f>
        <v>0</v>
      </c>
      <c r="F93" s="31">
        <f>'апрель 2014г. по 6-10'!F93+'апрель 2014г. по 0,4'!F90</f>
        <v>0</v>
      </c>
      <c r="G93" s="31">
        <f>'апрель 2014г. по 6-10'!G93+'апрель 2014г. по 0,4'!G90</f>
        <v>0</v>
      </c>
      <c r="H93" s="24">
        <v>1</v>
      </c>
      <c r="I93" s="24">
        <v>15</v>
      </c>
      <c r="J93" s="31">
        <f>'апрель 2014г. по 6-10'!J93+'апрель 2014г. по 0,4'!J90</f>
        <v>0</v>
      </c>
      <c r="K93" s="31">
        <f>'апрель 2014г. по 6-10'!K93+'апрель 2014г. по 0,4'!K90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'апрель 2014г. по 6-10'!D94+'апрель 2014г. по 0,4'!D91</f>
        <v>8</v>
      </c>
      <c r="E94" s="31">
        <f>'апрель 2014г. по 6-10'!E94+'апрель 2014г. по 0,4'!E91</f>
        <v>99</v>
      </c>
      <c r="F94" s="31">
        <f>'апрель 2014г. по 6-10'!F94+'апрель 2014г. по 0,4'!F91</f>
        <v>8</v>
      </c>
      <c r="G94" s="31">
        <f>'апрель 2014г. по 6-10'!G94+'апрель 2014г. по 0,4'!G91</f>
        <v>99</v>
      </c>
      <c r="H94" s="24">
        <v>0</v>
      </c>
      <c r="I94" s="24">
        <v>0</v>
      </c>
      <c r="J94" s="31">
        <f>'апрель 2014г. по 6-10'!J94+'апрель 2014г. по 0,4'!J91</f>
        <v>0</v>
      </c>
      <c r="K94" s="31">
        <f>'апрель 2014г. по 6-10'!K94+'апрель 2014г. по 0,4'!K91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'апрель 2014г. по 6-10'!D95+'апрель 2014г. по 0,4'!D92</f>
        <v>0</v>
      </c>
      <c r="E95" s="31">
        <f>'апрель 2014г. по 6-10'!E95+'апрель 2014г. по 0,4'!E92</f>
        <v>0</v>
      </c>
      <c r="F95" s="31">
        <f>'апрель 2014г. по 6-10'!F95+'апрель 2014г. по 0,4'!F92</f>
        <v>0</v>
      </c>
      <c r="G95" s="31">
        <f>'апрель 2014г. по 6-10'!G95+'апрель 2014г. по 0,4'!G92</f>
        <v>0</v>
      </c>
      <c r="H95" s="24">
        <v>0</v>
      </c>
      <c r="I95" s="24">
        <v>0</v>
      </c>
      <c r="J95" s="31">
        <f>'апрель 2014г. по 6-10'!J95+'апрель 2014г. по 0,4'!J92</f>
        <v>0</v>
      </c>
      <c r="K95" s="31">
        <f>'апрель 2014г. по 6-10'!K95+'апрель 2014г. по 0,4'!K92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'апрель 2014г. по 6-10'!D96+'апрель 2014г. по 0,4'!D93</f>
        <v>0</v>
      </c>
      <c r="E96" s="31">
        <f>'апрель 2014г. по 6-10'!E96+'апрель 2014г. по 0,4'!E93</f>
        <v>0</v>
      </c>
      <c r="F96" s="31">
        <f>'апрель 2014г. по 6-10'!F96+'апрель 2014г. по 0,4'!F93</f>
        <v>0</v>
      </c>
      <c r="G96" s="31">
        <f>'апрель 2014г. по 6-10'!G96+'апрель 2014г. по 0,4'!G93</f>
        <v>0</v>
      </c>
      <c r="H96" s="24">
        <v>0</v>
      </c>
      <c r="I96" s="24">
        <v>0</v>
      </c>
      <c r="J96" s="31">
        <f>'апрель 2014г. по 6-10'!J96+'апрель 2014г. по 0,4'!J93</f>
        <v>0</v>
      </c>
      <c r="K96" s="31">
        <f>'апрель 2014г. по 6-10'!K96+'апрель 2014г. по 0,4'!K93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'апрель 2014г. по 6-10'!D97+'апрель 2014г. по 0,4'!D94</f>
        <v>1</v>
      </c>
      <c r="E97" s="31">
        <f>'апрель 2014г. по 6-10'!E97+'апрель 2014г. по 0,4'!E94</f>
        <v>6</v>
      </c>
      <c r="F97" s="31">
        <f>'апрель 2014г. по 6-10'!F97+'апрель 2014г. по 0,4'!F94</f>
        <v>1</v>
      </c>
      <c r="G97" s="31">
        <f>'апрель 2014г. по 6-10'!G97+'апрель 2014г. по 0,4'!G94</f>
        <v>6</v>
      </c>
      <c r="H97" s="24">
        <v>0</v>
      </c>
      <c r="I97" s="24">
        <v>0</v>
      </c>
      <c r="J97" s="31">
        <f>'апрель 2014г. по 6-10'!J97+'апрель 2014г. по 0,4'!J94</f>
        <v>0</v>
      </c>
      <c r="K97" s="31">
        <f>'апрель 2014г. по 6-10'!K97+'апрель 2014г. по 0,4'!K94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'апрель 2014г. по 6-10'!D98+'апрель 2014г. по 0,4'!D95</f>
        <v>2</v>
      </c>
      <c r="E98" s="31">
        <f>'апрель 2014г. по 6-10'!E98+'апрель 2014г. по 0,4'!E95</f>
        <v>16</v>
      </c>
      <c r="F98" s="31">
        <f>'апрель 2014г. по 6-10'!F98+'апрель 2014г. по 0,4'!F95</f>
        <v>2</v>
      </c>
      <c r="G98" s="31">
        <f>'апрель 2014г. по 6-10'!G98+'апрель 2014г. по 0,4'!G95</f>
        <v>16</v>
      </c>
      <c r="H98" s="24">
        <v>0</v>
      </c>
      <c r="I98" s="24">
        <v>0</v>
      </c>
      <c r="J98" s="31">
        <f>'апрель 2014г. по 6-10'!J98+'апрель 2014г. по 0,4'!J95</f>
        <v>0</v>
      </c>
      <c r="K98" s="31">
        <f>'апрель 2014г. по 6-10'!K98+'апрель 2014г. по 0,4'!K95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'апрель 2014г. по 6-10'!D99+'апрель 2014г. по 0,4'!D96</f>
        <v>0</v>
      </c>
      <c r="E99" s="31">
        <f>'апрель 2014г. по 6-10'!E99+'апрель 2014г. по 0,4'!E96</f>
        <v>0</v>
      </c>
      <c r="F99" s="31">
        <f>'апрель 2014г. по 6-10'!F99+'апрель 2014г. по 0,4'!F96</f>
        <v>0</v>
      </c>
      <c r="G99" s="31">
        <f>'апрель 2014г. по 6-10'!G99+'апрель 2014г. по 0,4'!G96</f>
        <v>0</v>
      </c>
      <c r="H99" s="24">
        <v>0</v>
      </c>
      <c r="I99" s="24">
        <v>0</v>
      </c>
      <c r="J99" s="31">
        <f>'апрель 2014г. по 6-10'!J99+'апрель 2014г. по 0,4'!J96</f>
        <v>0</v>
      </c>
      <c r="K99" s="31">
        <f>'апрель 2014г. по 6-10'!K99+'апрель 2014г. по 0,4'!K96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'апрель 2014г. по 6-10'!D100+'апрель 2014г. по 0,4'!D97</f>
        <v>3</v>
      </c>
      <c r="E100" s="31">
        <f>'апрель 2014г. по 6-10'!E100+'апрель 2014г. по 0,4'!E97</f>
        <v>18</v>
      </c>
      <c r="F100" s="31">
        <f>'апрель 2014г. по 6-10'!F100+'апрель 2014г. по 0,4'!F97</f>
        <v>3</v>
      </c>
      <c r="G100" s="31">
        <f>'апрель 2014г. по 6-10'!G100+'апрель 2014г. по 0,4'!G97</f>
        <v>18</v>
      </c>
      <c r="H100" s="24">
        <v>0</v>
      </c>
      <c r="I100" s="24">
        <v>0</v>
      </c>
      <c r="J100" s="31">
        <f>'апрель 2014г. по 6-10'!J100+'апрель 2014г. по 0,4'!J97</f>
        <v>1</v>
      </c>
      <c r="K100" s="31">
        <f>'апрель 2014г. по 6-10'!K100+'апрель 2014г. по 0,4'!K97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'апрель 2014г. по 6-10'!D101+'апрель 2014г. по 0,4'!D98</f>
        <v>0</v>
      </c>
      <c r="E101" s="31">
        <f>'апрель 2014г. по 6-10'!E101+'апрель 2014г. по 0,4'!E98</f>
        <v>0</v>
      </c>
      <c r="F101" s="31">
        <f>'апрель 2014г. по 6-10'!F101+'апрель 2014г. по 0,4'!F98</f>
        <v>0</v>
      </c>
      <c r="G101" s="31">
        <f>'апрель 2014г. по 6-10'!G101+'апрель 2014г. по 0,4'!G98</f>
        <v>0</v>
      </c>
      <c r="H101" s="24">
        <v>0</v>
      </c>
      <c r="I101" s="24">
        <v>0</v>
      </c>
      <c r="J101" s="31">
        <f>'апрель 2014г. по 6-10'!J101+'апрель 2014г. по 0,4'!J98</f>
        <v>0</v>
      </c>
      <c r="K101" s="31">
        <f>'апрель 2014г. по 6-10'!K101+'апрель 2014г. по 0,4'!K98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14</v>
      </c>
      <c r="E102" s="29">
        <f t="shared" ref="E102:Q102" si="7">E93+E94+E95+E96+E97+E98+E99+E100+E101</f>
        <v>139</v>
      </c>
      <c r="F102" s="29">
        <f t="shared" si="7"/>
        <v>14</v>
      </c>
      <c r="G102" s="29">
        <f t="shared" si="7"/>
        <v>139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6" t="s">
        <v>94</v>
      </c>
      <c r="D103" s="106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'апрель 2014г. по 6-10'!D104+'апрель 2014г. по 0,4'!D101</f>
        <v>0</v>
      </c>
      <c r="E104" s="31">
        <f>'апрель 2014г. по 6-10'!E104+'апрель 2014г. по 0,4'!E101</f>
        <v>0</v>
      </c>
      <c r="F104" s="31">
        <f>'апрель 2014г. по 6-10'!F104+'апрель 2014г. по 0,4'!F101</f>
        <v>0</v>
      </c>
      <c r="G104" s="31">
        <f>'апрель 2014г. по 6-10'!G104+'апрель 2014г. по 0,4'!G101</f>
        <v>0</v>
      </c>
      <c r="H104" s="24">
        <v>1</v>
      </c>
      <c r="I104" s="24">
        <v>15</v>
      </c>
      <c r="J104" s="31">
        <f>'апрель 2014г. по 6-10'!J104+'апрель 2014г. по 0,4'!J101</f>
        <v>0</v>
      </c>
      <c r="K104" s="31">
        <f>'апрель 2014г. по 6-10'!K104+'апрель 2014г. по 0,4'!K101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'апрель 2014г. по 6-10'!D105+'апрель 2014г. по 0,4'!D102</f>
        <v>15</v>
      </c>
      <c r="E105" s="31">
        <f>'апрель 2014г. по 6-10'!E105+'апрель 2014г. по 0,4'!E102</f>
        <v>1202</v>
      </c>
      <c r="F105" s="31">
        <f>'апрель 2014г. по 6-10'!F105+'апрель 2014г. по 0,4'!F102</f>
        <v>15</v>
      </c>
      <c r="G105" s="31">
        <f>'апрель 2014г. по 6-10'!G105+'апрель 2014г. по 0,4'!G102</f>
        <v>1202</v>
      </c>
      <c r="H105" s="24">
        <v>0</v>
      </c>
      <c r="I105" s="24">
        <v>0</v>
      </c>
      <c r="J105" s="31">
        <f>'апрель 2014г. по 6-10'!J105+'апрель 2014г. по 0,4'!J102</f>
        <v>0</v>
      </c>
      <c r="K105" s="31">
        <f>'апрель 2014г. по 6-10'!K105+'апрель 2014г. по 0,4'!K102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'апрель 2014г. по 6-10'!D106+'апрель 2014г. по 0,4'!D103</f>
        <v>14</v>
      </c>
      <c r="E106" s="31">
        <f>'апрель 2014г. по 6-10'!E106+'апрель 2014г. по 0,4'!E103</f>
        <v>308</v>
      </c>
      <c r="F106" s="31">
        <f>'апрель 2014г. по 6-10'!F106+'апрель 2014г. по 0,4'!F103</f>
        <v>14</v>
      </c>
      <c r="G106" s="31">
        <f>'апрель 2014г. по 6-10'!G106+'апрель 2014г. по 0,4'!G103</f>
        <v>308</v>
      </c>
      <c r="H106" s="24">
        <v>0</v>
      </c>
      <c r="I106" s="24">
        <v>0</v>
      </c>
      <c r="J106" s="31">
        <f>'апрель 2014г. по 6-10'!J106+'апрель 2014г. по 0,4'!J103</f>
        <v>0</v>
      </c>
      <c r="K106" s="31">
        <f>'апрель 2014г. по 6-10'!K106+'апрель 2014г. по 0,4'!K103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'апрель 2014г. по 6-10'!D107+'апрель 2014г. по 0,4'!D104</f>
        <v>2</v>
      </c>
      <c r="E107" s="31">
        <f>'апрель 2014г. по 6-10'!E107+'апрель 2014г. по 0,4'!E104</f>
        <v>20</v>
      </c>
      <c r="F107" s="31">
        <f>'апрель 2014г. по 6-10'!F107+'апрель 2014г. по 0,4'!F104</f>
        <v>2</v>
      </c>
      <c r="G107" s="31">
        <f>'апрель 2014г. по 6-10'!G107+'апрель 2014г. по 0,4'!G104</f>
        <v>20</v>
      </c>
      <c r="H107" s="24">
        <v>0</v>
      </c>
      <c r="I107" s="24">
        <v>0</v>
      </c>
      <c r="J107" s="31">
        <f>'апрель 2014г. по 6-10'!J107+'апрель 2014г. по 0,4'!J104</f>
        <v>0</v>
      </c>
      <c r="K107" s="31">
        <f>'апрель 2014г. по 6-10'!K107+'апрель 2014г. по 0,4'!K104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'апрель 2014г. по 6-10'!D108+'апрель 2014г. по 0,4'!D105</f>
        <v>10</v>
      </c>
      <c r="E108" s="31">
        <f>'апрель 2014г. по 6-10'!E108+'апрель 2014г. по 0,4'!E105</f>
        <v>805</v>
      </c>
      <c r="F108" s="31">
        <f>'апрель 2014г. по 6-10'!F108+'апрель 2014г. по 0,4'!F105</f>
        <v>10</v>
      </c>
      <c r="G108" s="31">
        <f>'апрель 2014г. по 6-10'!G108+'апрель 2014г. по 0,4'!G105</f>
        <v>805</v>
      </c>
      <c r="H108" s="24">
        <v>0</v>
      </c>
      <c r="I108" s="24">
        <v>0</v>
      </c>
      <c r="J108" s="31">
        <f>'апрель 2014г. по 6-10'!J108+'апрель 2014г. по 0,4'!J105</f>
        <v>2</v>
      </c>
      <c r="K108" s="31">
        <f>'апрель 2014г. по 6-10'!K108+'апрель 2014г. по 0,4'!K105</f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'апрель 2014г. по 6-10'!D109+'апрель 2014г. по 0,4'!D106</f>
        <v>7</v>
      </c>
      <c r="E109" s="31">
        <f>'апрель 2014г. по 6-10'!E109+'апрель 2014г. по 0,4'!E106</f>
        <v>105</v>
      </c>
      <c r="F109" s="31">
        <f>'апрель 2014г. по 6-10'!F109+'апрель 2014г. по 0,4'!F106</f>
        <v>7</v>
      </c>
      <c r="G109" s="31">
        <f>'апрель 2014г. по 6-10'!G109+'апрель 2014г. по 0,4'!G106</f>
        <v>105</v>
      </c>
      <c r="H109" s="24">
        <v>0</v>
      </c>
      <c r="I109" s="24">
        <v>0</v>
      </c>
      <c r="J109" s="31">
        <f>'апрель 2014г. по 6-10'!J109+'апрель 2014г. по 0,4'!J106</f>
        <v>1</v>
      </c>
      <c r="K109" s="31">
        <f>'апрель 2014г. по 6-10'!K109+'апрель 2014г. по 0,4'!K106</f>
        <v>10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'апрель 2014г. по 6-10'!D110+'апрель 2014г. по 0,4'!D107</f>
        <v>4</v>
      </c>
      <c r="E110" s="31">
        <f>'апрель 2014г. по 6-10'!E110+'апрель 2014г. по 0,4'!E107</f>
        <v>111.5</v>
      </c>
      <c r="F110" s="31">
        <f>'апрель 2014г. по 6-10'!F110+'апрель 2014г. по 0,4'!F107</f>
        <v>4</v>
      </c>
      <c r="G110" s="31">
        <f>'апрель 2014г. по 6-10'!G110+'апрель 2014г. по 0,4'!G107</f>
        <v>111.5</v>
      </c>
      <c r="H110" s="24">
        <v>0</v>
      </c>
      <c r="I110" s="24">
        <v>0</v>
      </c>
      <c r="J110" s="31">
        <f>'апрель 2014г. по 6-10'!J110+'апрель 2014г. по 0,4'!J107</f>
        <v>0</v>
      </c>
      <c r="K110" s="31">
        <f>'апрель 2014г. по 6-10'!K110+'апрель 2014г. по 0,4'!K107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'апрель 2014г. по 6-10'!D111+'апрель 2014г. по 0,4'!D108</f>
        <v>4</v>
      </c>
      <c r="E111" s="31">
        <f>'апрель 2014г. по 6-10'!E111+'апрель 2014г. по 0,4'!E108</f>
        <v>55</v>
      </c>
      <c r="F111" s="31">
        <f>'апрель 2014г. по 6-10'!F111+'апрель 2014г. по 0,4'!F108</f>
        <v>4</v>
      </c>
      <c r="G111" s="31">
        <f>'апрель 2014г. по 6-10'!G111+'апрель 2014г. по 0,4'!G108</f>
        <v>55</v>
      </c>
      <c r="H111" s="24">
        <v>0</v>
      </c>
      <c r="I111" s="24">
        <v>0</v>
      </c>
      <c r="J111" s="31">
        <f>'апрель 2014г. по 6-10'!J111+'апрель 2014г. по 0,4'!J108</f>
        <v>0</v>
      </c>
      <c r="K111" s="31">
        <f>'апрель 2014г. по 6-10'!K111+'апрель 2014г. по 0,4'!K108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'апрель 2014г. по 6-10'!D112+'апрель 2014г. по 0,4'!D109</f>
        <v>18</v>
      </c>
      <c r="E112" s="31">
        <f>'апрель 2014г. по 6-10'!E112+'апрель 2014г. по 0,4'!E109</f>
        <v>202</v>
      </c>
      <c r="F112" s="31">
        <f>'апрель 2014г. по 6-10'!F112+'апрель 2014г. по 0,4'!F109</f>
        <v>18</v>
      </c>
      <c r="G112" s="31">
        <f>'апрель 2014г. по 6-10'!G112+'апрель 2014г. по 0,4'!G109</f>
        <v>202</v>
      </c>
      <c r="H112" s="24">
        <v>2</v>
      </c>
      <c r="I112" s="24">
        <v>45</v>
      </c>
      <c r="J112" s="31">
        <f>'апрель 2014г. по 6-10'!J112+'апрель 2014г. по 0,4'!J109</f>
        <v>2</v>
      </c>
      <c r="K112" s="31">
        <f>'апрель 2014г. по 6-10'!K112+'апрель 2014г. по 0,4'!K109</f>
        <v>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'апрель 2014г. по 6-10'!D113+'апрель 2014г. по 0,4'!D110</f>
        <v>7</v>
      </c>
      <c r="E113" s="31">
        <f>'апрель 2014г. по 6-10'!E113+'апрель 2014г. по 0,4'!E110</f>
        <v>47</v>
      </c>
      <c r="F113" s="31">
        <f>'апрель 2014г. по 6-10'!F113+'апрель 2014г. по 0,4'!F110</f>
        <v>7</v>
      </c>
      <c r="G113" s="31">
        <f>'апрель 2014г. по 6-10'!G113+'апрель 2014г. по 0,4'!G110</f>
        <v>47</v>
      </c>
      <c r="H113" s="24">
        <v>0</v>
      </c>
      <c r="I113" s="24">
        <v>0</v>
      </c>
      <c r="J113" s="31">
        <f>'апрель 2014г. по 6-10'!J113+'апрель 2014г. по 0,4'!J110</f>
        <v>1</v>
      </c>
      <c r="K113" s="31">
        <f>'апрель 2014г. по 6-10'!K113+'апрель 2014г. по 0,4'!K110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'апрель 2014г. по 6-10'!D114+'апрель 2014г. по 0,4'!D111</f>
        <v>2</v>
      </c>
      <c r="E114" s="31">
        <f>'апрель 2014г. по 6-10'!E114+'апрель 2014г. по 0,4'!E111</f>
        <v>3.6</v>
      </c>
      <c r="F114" s="31">
        <f>'апрель 2014г. по 6-10'!F114+'апрель 2014г. по 0,4'!F111</f>
        <v>2</v>
      </c>
      <c r="G114" s="31">
        <f>'апрель 2014г. по 6-10'!G114+'апрель 2014г. по 0,4'!G111</f>
        <v>3.6</v>
      </c>
      <c r="H114" s="24">
        <v>0</v>
      </c>
      <c r="I114" s="24">
        <v>0</v>
      </c>
      <c r="J114" s="31">
        <f>'апрель 2014г. по 6-10'!J114+'апрель 2014г. по 0,4'!J111</f>
        <v>0</v>
      </c>
      <c r="K114" s="31">
        <f>'апрель 2014г. по 6-10'!K114+'апрель 2014г. по 0,4'!K111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83</v>
      </c>
      <c r="E115" s="29">
        <f t="shared" ref="E115:Q115" si="8">E104+E105+E106+E107+E108+E109+E110+E111+E112+E113+E114</f>
        <v>2859.1</v>
      </c>
      <c r="F115" s="29">
        <f t="shared" si="8"/>
        <v>83</v>
      </c>
      <c r="G115" s="29">
        <f t="shared" si="8"/>
        <v>2859.1</v>
      </c>
      <c r="H115" s="29">
        <f t="shared" si="8"/>
        <v>3</v>
      </c>
      <c r="I115" s="29">
        <f t="shared" si="8"/>
        <v>60</v>
      </c>
      <c r="J115" s="29">
        <f t="shared" si="8"/>
        <v>6</v>
      </c>
      <c r="K115" s="29">
        <f t="shared" si="8"/>
        <v>41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6" t="s">
        <v>106</v>
      </c>
      <c r="D116" s="106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'апрель 2014г. по 6-10'!D117+'апрель 2014г. по 0,4'!D114</f>
        <v>0</v>
      </c>
      <c r="E117" s="31">
        <f>'апрель 2014г. по 6-10'!E117+'апрель 2014г. по 0,4'!E114</f>
        <v>0</v>
      </c>
      <c r="F117" s="31">
        <f>'апрель 2014г. по 6-10'!F117+'апрель 2014г. по 0,4'!F114</f>
        <v>0</v>
      </c>
      <c r="G117" s="31">
        <f>'апрель 2014г. по 6-10'!G117+'апрель 2014г. по 0,4'!G114</f>
        <v>0</v>
      </c>
      <c r="H117" s="29">
        <v>0</v>
      </c>
      <c r="I117" s="29">
        <v>0</v>
      </c>
      <c r="J117" s="31">
        <f>'апрель 2014г. по 6-10'!J117+'апрель 2014г. по 0,4'!J114</f>
        <v>0</v>
      </c>
      <c r="K117" s="31">
        <f>'апрель 2014г. по 6-10'!K117+'апрель 2014г. по 0,4'!K114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'апрель 2014г. по 6-10'!D118+'апрель 2014г. по 0,4'!D115</f>
        <v>15</v>
      </c>
      <c r="E118" s="31">
        <f>'апрель 2014г. по 6-10'!E118+'апрель 2014г. по 0,4'!E115</f>
        <v>1592.5</v>
      </c>
      <c r="F118" s="31">
        <f>'апрель 2014г. по 6-10'!F118+'апрель 2014г. по 0,4'!F115</f>
        <v>15</v>
      </c>
      <c r="G118" s="31">
        <f>'апрель 2014г. по 6-10'!G118+'апрель 2014г. по 0,4'!G115</f>
        <v>1592.5</v>
      </c>
      <c r="H118" s="29">
        <v>0</v>
      </c>
      <c r="I118" s="29">
        <v>0</v>
      </c>
      <c r="J118" s="31">
        <f>'апрель 2014г. по 6-10'!J118+'апрель 2014г. по 0,4'!J115</f>
        <v>1</v>
      </c>
      <c r="K118" s="31">
        <f>'апрель 2014г. по 6-10'!K118+'апрель 2014г. по 0,4'!K115</f>
        <v>15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'апрель 2014г. по 6-10'!D119+'апрель 2014г. по 0,4'!D116</f>
        <v>5</v>
      </c>
      <c r="E119" s="31">
        <f>'апрель 2014г. по 6-10'!E119+'апрель 2014г. по 0,4'!E116</f>
        <v>1089</v>
      </c>
      <c r="F119" s="31">
        <f>'апрель 2014г. по 6-10'!F119+'апрель 2014г. по 0,4'!F116</f>
        <v>5</v>
      </c>
      <c r="G119" s="31">
        <f>'апрель 2014г. по 6-10'!G119+'апрель 2014г. по 0,4'!G116</f>
        <v>1089</v>
      </c>
      <c r="H119" s="29">
        <v>0</v>
      </c>
      <c r="I119" s="29">
        <v>0</v>
      </c>
      <c r="J119" s="31">
        <f>'апрель 2014г. по 6-10'!J119+'апрель 2014г. по 0,4'!J116</f>
        <v>0</v>
      </c>
      <c r="K119" s="31">
        <f>'апрель 2014г. по 6-10'!K119+'апрель 2014г. по 0,4'!K116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'апрель 2014г. по 6-10'!D120+'апрель 2014г. по 0,4'!D117</f>
        <v>2</v>
      </c>
      <c r="E120" s="31">
        <f>'апрель 2014г. по 6-10'!E120+'апрель 2014г. по 0,4'!E117</f>
        <v>23</v>
      </c>
      <c r="F120" s="31">
        <f>'апрель 2014г. по 6-10'!F120+'апрель 2014г. по 0,4'!F117</f>
        <v>2</v>
      </c>
      <c r="G120" s="31">
        <f>'апрель 2014г. по 6-10'!G120+'апрель 2014г. по 0,4'!G117</f>
        <v>23</v>
      </c>
      <c r="H120" s="29">
        <v>0</v>
      </c>
      <c r="I120" s="29">
        <v>0</v>
      </c>
      <c r="J120" s="31">
        <f>'апрель 2014г. по 6-10'!J120+'апрель 2014г. по 0,4'!J117</f>
        <v>0</v>
      </c>
      <c r="K120" s="31">
        <f>'апрель 2014г. по 6-10'!K120+'апрель 2014г. по 0,4'!K117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'апрель 2014г. по 6-10'!D121+'апрель 2014г. по 0,4'!D118</f>
        <v>0</v>
      </c>
      <c r="E121" s="31">
        <f>'апрель 2014г. по 6-10'!E121+'апрель 2014г. по 0,4'!E118</f>
        <v>0</v>
      </c>
      <c r="F121" s="31">
        <f>'апрель 2014г. по 6-10'!F121+'апрель 2014г. по 0,4'!F118</f>
        <v>0</v>
      </c>
      <c r="G121" s="31">
        <f>'апрель 2014г. по 6-10'!G121+'апрель 2014г. по 0,4'!G118</f>
        <v>0</v>
      </c>
      <c r="H121" s="29">
        <v>0</v>
      </c>
      <c r="I121" s="29">
        <v>0</v>
      </c>
      <c r="J121" s="31">
        <f>'апрель 2014г. по 6-10'!J121+'апрель 2014г. по 0,4'!J118</f>
        <v>0</v>
      </c>
      <c r="K121" s="31">
        <f>'апрель 2014г. по 6-10'!K121+'апрель 2014г. по 0,4'!K118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'апрель 2014г. по 6-10'!D122+'апрель 2014г. по 0,4'!D119</f>
        <v>0</v>
      </c>
      <c r="E122" s="31">
        <f>'апрель 2014г. по 6-10'!E122+'апрель 2014г. по 0,4'!E119</f>
        <v>0</v>
      </c>
      <c r="F122" s="31">
        <f>'апрель 2014г. по 6-10'!F122+'апрель 2014г. по 0,4'!F119</f>
        <v>0</v>
      </c>
      <c r="G122" s="31">
        <f>'апрель 2014г. по 6-10'!G122+'апрель 2014г. по 0,4'!G119</f>
        <v>0</v>
      </c>
      <c r="H122" s="29">
        <v>0</v>
      </c>
      <c r="I122" s="29">
        <v>0</v>
      </c>
      <c r="J122" s="31">
        <f>'апрель 2014г. по 6-10'!J122+'апрель 2014г. по 0,4'!J119</f>
        <v>0</v>
      </c>
      <c r="K122" s="31">
        <f>'апрель 2014г. по 6-10'!K122+'апрель 2014г. по 0,4'!K119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'апрель 2014г. по 6-10'!D123+'апрель 2014г. по 0,4'!D120</f>
        <v>3</v>
      </c>
      <c r="E123" s="31">
        <f>'апрель 2014г. по 6-10'!E123+'апрель 2014г. по 0,4'!E120</f>
        <v>17.899999999999999</v>
      </c>
      <c r="F123" s="31">
        <f>'апрель 2014г. по 6-10'!F123+'апрель 2014г. по 0,4'!F120</f>
        <v>2</v>
      </c>
      <c r="G123" s="31">
        <f>'апрель 2014г. по 6-10'!G123+'апрель 2014г. по 0,4'!G120</f>
        <v>11.9</v>
      </c>
      <c r="H123" s="29">
        <v>0</v>
      </c>
      <c r="I123" s="29">
        <v>0</v>
      </c>
      <c r="J123" s="31">
        <f>'апрель 2014г. по 6-10'!J123+'апрель 2014г. по 0,4'!J120</f>
        <v>0</v>
      </c>
      <c r="K123" s="31">
        <f>'апрель 2014г. по 6-10'!K123+'апрель 2014г. по 0,4'!K120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'апрель 2014г. по 6-10'!D124+'апрель 2014г. по 0,4'!D121</f>
        <v>4</v>
      </c>
      <c r="E124" s="31">
        <f>'апрель 2014г. по 6-10'!E124+'апрель 2014г. по 0,4'!E121</f>
        <v>222</v>
      </c>
      <c r="F124" s="31">
        <f>'апрель 2014г. по 6-10'!F124+'апрель 2014г. по 0,4'!F121</f>
        <v>4</v>
      </c>
      <c r="G124" s="31">
        <f>'апрель 2014г. по 6-10'!G124+'апрель 2014г. по 0,4'!G121</f>
        <v>222</v>
      </c>
      <c r="H124" s="29">
        <v>0</v>
      </c>
      <c r="I124" s="29">
        <v>0</v>
      </c>
      <c r="J124" s="31">
        <f>'апрель 2014г. по 6-10'!J124+'апрель 2014г. по 0,4'!J121</f>
        <v>0</v>
      </c>
      <c r="K124" s="31">
        <f>'апрель 2014г. по 6-10'!K124+'апрель 2014г. по 0,4'!K121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'апрель 2014г. по 6-10'!D125+'апрель 2014г. по 0,4'!D122</f>
        <v>2</v>
      </c>
      <c r="E125" s="31">
        <f>'апрель 2014г. по 6-10'!E125+'апрель 2014г. по 0,4'!E122</f>
        <v>7.5</v>
      </c>
      <c r="F125" s="31">
        <f>'апрель 2014г. по 6-10'!F125+'апрель 2014г. по 0,4'!F122</f>
        <v>2</v>
      </c>
      <c r="G125" s="31">
        <f>'апрель 2014г. по 6-10'!G125+'апрель 2014г. по 0,4'!G122</f>
        <v>7.5</v>
      </c>
      <c r="H125" s="29">
        <v>0</v>
      </c>
      <c r="I125" s="29">
        <v>0</v>
      </c>
      <c r="J125" s="31">
        <f>'апрель 2014г. по 6-10'!J125+'апрель 2014г. по 0,4'!J122</f>
        <v>0</v>
      </c>
      <c r="K125" s="31">
        <f>'апрель 2014г. по 6-10'!K125+'апрель 2014г. по 0,4'!K122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'апрель 2014г. по 6-10'!D126+'апрель 2014г. по 0,4'!D123</f>
        <v>2</v>
      </c>
      <c r="E126" s="31">
        <f>'апрель 2014г. по 6-10'!E126+'апрель 2014г. по 0,4'!E123</f>
        <v>18</v>
      </c>
      <c r="F126" s="31">
        <f>'апрель 2014г. по 6-10'!F126+'апрель 2014г. по 0,4'!F123</f>
        <v>2</v>
      </c>
      <c r="G126" s="31">
        <f>'апрель 2014г. по 6-10'!G126+'апрель 2014г. по 0,4'!G123</f>
        <v>18</v>
      </c>
      <c r="H126" s="29">
        <v>0</v>
      </c>
      <c r="I126" s="29">
        <v>0</v>
      </c>
      <c r="J126" s="31">
        <f>'апрель 2014г. по 6-10'!J126+'апрель 2014г. по 0,4'!J123</f>
        <v>2</v>
      </c>
      <c r="K126" s="31">
        <f>'апрель 2014г. по 6-10'!K126+'апрель 2014г. по 0,4'!K123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'апрель 2014г. по 6-10'!D127+'апрель 2014г. по 0,4'!D124</f>
        <v>4</v>
      </c>
      <c r="E127" s="31">
        <f>'апрель 2014г. по 6-10'!E127+'апрель 2014г. по 0,4'!E124</f>
        <v>125</v>
      </c>
      <c r="F127" s="31">
        <f>'апрель 2014г. по 6-10'!F127+'апрель 2014г. по 0,4'!F124</f>
        <v>3</v>
      </c>
      <c r="G127" s="31">
        <f>'апрель 2014г. по 6-10'!G127+'апрель 2014г. по 0,4'!G124</f>
        <v>120</v>
      </c>
      <c r="H127" s="29">
        <v>0</v>
      </c>
      <c r="I127" s="29">
        <v>0</v>
      </c>
      <c r="J127" s="31">
        <f>'апрель 2014г. по 6-10'!J127+'апрель 2014г. по 0,4'!J124</f>
        <v>0</v>
      </c>
      <c r="K127" s="31">
        <f>'апрель 2014г. по 6-10'!K127+'апрель 2014г. по 0,4'!K124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'апрель 2014г. по 6-10'!D128+'апрель 2014г. по 0,4'!D125</f>
        <v>1</v>
      </c>
      <c r="E128" s="31">
        <f>'апрель 2014г. по 6-10'!E128+'апрель 2014г. по 0,4'!E125</f>
        <v>160</v>
      </c>
      <c r="F128" s="31">
        <f>'апрель 2014г. по 6-10'!F128+'апрель 2014г. по 0,4'!F125</f>
        <v>1</v>
      </c>
      <c r="G128" s="31">
        <f>'апрель 2014г. по 6-10'!G128+'апрель 2014г. по 0,4'!G125</f>
        <v>160</v>
      </c>
      <c r="H128" s="29">
        <v>0</v>
      </c>
      <c r="I128" s="29">
        <v>0</v>
      </c>
      <c r="J128" s="31">
        <f>'апрель 2014г. по 6-10'!J128+'апрель 2014г. по 0,4'!J125</f>
        <v>0</v>
      </c>
      <c r="K128" s="31">
        <f>'апрель 2014г. по 6-10'!K128+'апрель 2014г. по 0,4'!K125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38</v>
      </c>
      <c r="E129" s="29">
        <f t="shared" ref="E129:Q129" si="9">E117+E118+E119+E120+E121+E122+E123+E124+E125+E126+E127+E128</f>
        <v>3254.9</v>
      </c>
      <c r="F129" s="29">
        <f t="shared" si="9"/>
        <v>36</v>
      </c>
      <c r="G129" s="29">
        <f t="shared" si="9"/>
        <v>3243.9</v>
      </c>
      <c r="H129" s="29">
        <f t="shared" si="9"/>
        <v>0</v>
      </c>
      <c r="I129" s="29">
        <f t="shared" si="9"/>
        <v>0</v>
      </c>
      <c r="J129" s="29">
        <f t="shared" si="9"/>
        <v>3</v>
      </c>
      <c r="K129" s="29">
        <f t="shared" si="9"/>
        <v>33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524</v>
      </c>
      <c r="E130" s="36">
        <f t="shared" ref="E130:Q130" si="10">E30+E38+E52+E63+E70+E78+E91+E102+E115+E129</f>
        <v>19534.900000000001</v>
      </c>
      <c r="F130" s="36">
        <f t="shared" si="10"/>
        <v>520</v>
      </c>
      <c r="G130" s="36">
        <f t="shared" si="10"/>
        <v>19523.900000000001</v>
      </c>
      <c r="H130" s="36">
        <f t="shared" si="10"/>
        <v>14</v>
      </c>
      <c r="I130" s="36">
        <f t="shared" si="10"/>
        <v>1147.8</v>
      </c>
      <c r="J130" s="36">
        <f t="shared" si="10"/>
        <v>62</v>
      </c>
      <c r="K130" s="36">
        <f t="shared" si="10"/>
        <v>563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23" t="s">
        <v>11</v>
      </c>
      <c r="C131" s="124"/>
      <c r="D131" s="37">
        <f t="shared" ref="D131" si="11">SUM(D130:D130)</f>
        <v>524</v>
      </c>
      <c r="E131" s="38">
        <f t="shared" ref="E131" si="12">SUM(E130:E130)</f>
        <v>19534.900000000001</v>
      </c>
      <c r="F131" s="37">
        <f t="shared" ref="F131:Q131" si="13">SUM(F130:F130)</f>
        <v>520</v>
      </c>
      <c r="G131" s="38">
        <f t="shared" si="13"/>
        <v>19523.900000000001</v>
      </c>
      <c r="H131" s="37">
        <f t="shared" si="13"/>
        <v>14</v>
      </c>
      <c r="I131" s="38">
        <f t="shared" si="13"/>
        <v>1147.8</v>
      </c>
      <c r="J131" s="37">
        <f t="shared" si="13"/>
        <v>62</v>
      </c>
      <c r="K131" s="38">
        <f t="shared" si="13"/>
        <v>563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07" t="s">
        <v>121</v>
      </c>
      <c r="J136" s="107"/>
      <c r="K136" s="40">
        <v>15</v>
      </c>
    </row>
    <row r="137" spans="1:17" ht="22.5" x14ac:dyDescent="0.2">
      <c r="H137" s="39" t="s">
        <v>122</v>
      </c>
      <c r="I137" s="107" t="s">
        <v>121</v>
      </c>
      <c r="J137" s="107"/>
      <c r="K137" s="40">
        <v>15</v>
      </c>
    </row>
    <row r="138" spans="1:17" ht="22.5" x14ac:dyDescent="0.2">
      <c r="H138" s="39" t="s">
        <v>123</v>
      </c>
      <c r="I138" s="107" t="s">
        <v>124</v>
      </c>
      <c r="J138" s="107"/>
      <c r="K138" s="40">
        <v>5</v>
      </c>
    </row>
    <row r="139" spans="1:17" ht="22.5" x14ac:dyDescent="0.2">
      <c r="H139" s="41" t="s">
        <v>125</v>
      </c>
      <c r="I139" s="125" t="s">
        <v>126</v>
      </c>
      <c r="J139" s="126"/>
      <c r="K139" s="25">
        <v>50</v>
      </c>
    </row>
    <row r="140" spans="1:17" ht="22.5" customHeight="1" x14ac:dyDescent="0.2">
      <c r="H140" s="41" t="s">
        <v>127</v>
      </c>
      <c r="I140" s="125" t="s">
        <v>126</v>
      </c>
      <c r="J140" s="126"/>
      <c r="K140" s="42">
        <v>158</v>
      </c>
    </row>
    <row r="141" spans="1:17" ht="22.5" x14ac:dyDescent="0.2">
      <c r="H141" s="41" t="s">
        <v>128</v>
      </c>
      <c r="I141" s="125" t="s">
        <v>126</v>
      </c>
      <c r="J141" s="126"/>
      <c r="K141" s="27">
        <v>237</v>
      </c>
    </row>
    <row r="142" spans="1:17" ht="22.5" x14ac:dyDescent="0.2">
      <c r="H142" s="41" t="s">
        <v>129</v>
      </c>
      <c r="I142" s="125" t="s">
        <v>126</v>
      </c>
      <c r="J142" s="126"/>
      <c r="K142" s="27">
        <v>300</v>
      </c>
    </row>
    <row r="143" spans="1:17" ht="33.75" customHeight="1" x14ac:dyDescent="0.2">
      <c r="H143" s="41" t="s">
        <v>130</v>
      </c>
      <c r="I143" s="125" t="s">
        <v>131</v>
      </c>
      <c r="J143" s="126"/>
      <c r="K143" s="27">
        <v>300</v>
      </c>
    </row>
    <row r="144" spans="1:17" ht="22.5" x14ac:dyDescent="0.2">
      <c r="H144" s="43" t="s">
        <v>142</v>
      </c>
      <c r="I144" s="127" t="s">
        <v>141</v>
      </c>
      <c r="J144" s="128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05" t="s">
        <v>143</v>
      </c>
      <c r="J148" s="105"/>
      <c r="K148" s="27">
        <v>15</v>
      </c>
    </row>
    <row r="149" spans="8:11" ht="22.5" x14ac:dyDescent="0.2">
      <c r="H149" s="26" t="s">
        <v>145</v>
      </c>
      <c r="I149" s="105" t="s">
        <v>143</v>
      </c>
      <c r="J149" s="105"/>
      <c r="K149" s="27">
        <v>30</v>
      </c>
    </row>
  </sheetData>
  <autoFilter ref="C21:C131"/>
  <customSheetViews>
    <customSheetView guid="{26D1C3DE-8537-4330-B685-E6958F7EB23F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C116:D116"/>
    <mergeCell ref="B131:C131"/>
    <mergeCell ref="I143:J143"/>
    <mergeCell ref="I144:J144"/>
    <mergeCell ref="I139:J139"/>
    <mergeCell ref="I140:J140"/>
    <mergeCell ref="I141:J141"/>
    <mergeCell ref="I142:J142"/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tabSelected="1" topLeftCell="B1" workbookViewId="0">
      <selection activeCell="L129" sqref="L129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2"/>
      <c r="J1" s="122"/>
      <c r="K1" s="122"/>
      <c r="L1" s="122"/>
      <c r="M1" s="17"/>
      <c r="N1" s="17"/>
    </row>
    <row r="2" spans="2:15" ht="15.75" x14ac:dyDescent="0.25">
      <c r="B2" t="s">
        <v>0</v>
      </c>
      <c r="I2" s="122"/>
      <c r="J2" s="122"/>
      <c r="K2" s="122"/>
      <c r="L2" s="122"/>
      <c r="M2" s="17"/>
      <c r="N2" s="17"/>
      <c r="O2" s="17"/>
    </row>
    <row r="3" spans="2:15" ht="15.75" x14ac:dyDescent="0.25">
      <c r="I3" s="122"/>
      <c r="J3" s="122"/>
      <c r="K3" s="122"/>
      <c r="L3" s="122"/>
      <c r="M3" s="17"/>
      <c r="N3" s="17"/>
      <c r="O3" s="17"/>
    </row>
    <row r="4" spans="2:15" ht="15.75" x14ac:dyDescent="0.25">
      <c r="I4" s="32"/>
      <c r="J4" s="32"/>
      <c r="K4" s="32"/>
      <c r="L4" s="49"/>
      <c r="M4" s="17"/>
      <c r="N4" s="17"/>
      <c r="O4" s="17"/>
    </row>
    <row r="5" spans="2:15" ht="15.75" x14ac:dyDescent="0.25">
      <c r="I5" s="122"/>
      <c r="J5" s="122"/>
      <c r="K5" s="122"/>
      <c r="L5" s="122"/>
      <c r="M5" s="17"/>
      <c r="N5" s="17"/>
      <c r="O5" s="17"/>
    </row>
    <row r="6" spans="2:15" ht="15.75" x14ac:dyDescent="0.25">
      <c r="I6" s="122"/>
      <c r="J6" s="122"/>
      <c r="K6" s="122"/>
      <c r="L6" s="122"/>
      <c r="O6" s="17"/>
    </row>
    <row r="7" spans="2:15" ht="15.75" x14ac:dyDescent="0.25">
      <c r="I7" s="122"/>
      <c r="J7" s="122"/>
      <c r="K7" s="122"/>
      <c r="L7" s="122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2:15" ht="15.75" x14ac:dyDescent="0.25"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2:15" ht="16.5" thickBot="1" x14ac:dyDescent="0.3">
      <c r="B14" s="117" t="s">
        <v>363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9"/>
    </row>
    <row r="15" spans="2:15" x14ac:dyDescent="0.2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0" t="s">
        <v>17</v>
      </c>
      <c r="E19" s="100"/>
      <c r="F19" s="100" t="s">
        <v>4</v>
      </c>
      <c r="G19" s="100"/>
      <c r="H19" s="115" t="s">
        <v>5</v>
      </c>
      <c r="I19" s="116"/>
      <c r="J19" s="115" t="s">
        <v>6</v>
      </c>
      <c r="K19" s="116"/>
      <c r="L19" s="108" t="s">
        <v>18</v>
      </c>
      <c r="M19" s="109"/>
      <c r="N19" s="108" t="s">
        <v>19</v>
      </c>
      <c r="O19" s="109"/>
      <c r="P19" s="108" t="s">
        <v>20</v>
      </c>
      <c r="Q19" s="109"/>
    </row>
    <row r="20" spans="1:17" ht="13.5" thickTop="1" x14ac:dyDescent="0.2">
      <c r="A20" s="4">
        <v>1</v>
      </c>
      <c r="B20" s="5">
        <v>2</v>
      </c>
      <c r="C20" s="6">
        <v>3</v>
      </c>
      <c r="D20" s="101">
        <v>4</v>
      </c>
      <c r="E20" s="102"/>
      <c r="F20" s="110">
        <v>5</v>
      </c>
      <c r="G20" s="111"/>
      <c r="H20" s="112">
        <v>6</v>
      </c>
      <c r="I20" s="111"/>
      <c r="J20" s="112">
        <v>7</v>
      </c>
      <c r="K20" s="111"/>
      <c r="L20" s="113">
        <v>8</v>
      </c>
      <c r="M20" s="114"/>
      <c r="N20" s="113">
        <v>9</v>
      </c>
      <c r="O20" s="114"/>
      <c r="P20" s="113">
        <v>10</v>
      </c>
      <c r="Q20" s="114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362</v>
      </c>
      <c r="C22" s="129" t="s">
        <v>146</v>
      </c>
      <c r="D22" s="130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307</v>
      </c>
      <c r="D23" s="31">
        <f>'апрель 2014г. по 6-10'!D23+'апрель 2014г. по 0,4'!D20</f>
        <v>0</v>
      </c>
      <c r="E23" s="31">
        <f>'апрель 2014г. по 6-10'!E23+'апрель 2014г. по 0,4'!E20</f>
        <v>0</v>
      </c>
      <c r="F23" s="31">
        <f>'апрель 2014г. по 6-10'!F23+'апрель 2014г. по 0,4'!F20</f>
        <v>0</v>
      </c>
      <c r="G23" s="31">
        <f>'апрель 2014г. по 6-10'!G23+'апрель 2014г. по 0,4'!G20</f>
        <v>0</v>
      </c>
      <c r="H23" s="31">
        <f>'апрель 2014г. по 6-10'!H23+'апрель 2014г. по 0,4'!H20</f>
        <v>0</v>
      </c>
      <c r="I23" s="31">
        <f>'апрель 2014г. по 6-10'!I23+'апрель 2014г. по 0,4'!I20</f>
        <v>0</v>
      </c>
      <c r="J23" s="31">
        <f>'апрель 2014г. по 6-10'!J23+'апрель 2014г. по 0,4'!J20</f>
        <v>0</v>
      </c>
      <c r="K23" s="31">
        <f>'апрель 2014г. по 6-10'!K23+'апрель 2014г. по 0,4'!K20</f>
        <v>0</v>
      </c>
      <c r="L23" s="31">
        <f>'апрель 2014г. по 6-10'!L23+'апрель 2014г. по 0,4'!L20</f>
        <v>0</v>
      </c>
      <c r="M23" s="31">
        <f>'апрель 2014г. по 6-10'!M23+'апрель 2014г. по 0,4'!M20</f>
        <v>0</v>
      </c>
      <c r="N23" s="31">
        <f>'апрель 2014г. по 6-10'!N23+'апрель 2014г. по 0,4'!N20</f>
        <v>0</v>
      </c>
      <c r="O23" s="31">
        <f>'апрель 2014г. по 6-10'!O23+'апрель 2014г. по 0,4'!O20</f>
        <v>0</v>
      </c>
      <c r="P23" s="31">
        <f>'апрель 2014г. по 6-10'!P23+'апрель 2014г. по 0,4'!P20</f>
        <v>0</v>
      </c>
      <c r="Q23" s="31">
        <f>'апрель 2014г. по 6-10'!Q23+'апрель 2014г. по 0,4'!Q20</f>
        <v>0</v>
      </c>
    </row>
    <row r="24" spans="1:17" ht="12" customHeight="1" x14ac:dyDescent="0.2">
      <c r="A24" s="18"/>
      <c r="B24" s="18"/>
      <c r="C24" s="18" t="s">
        <v>308</v>
      </c>
      <c r="D24" s="31">
        <f>'апрель 2014г. по 6-10'!D24+'апрель 2014г. по 0,4'!D21</f>
        <v>1</v>
      </c>
      <c r="E24" s="31">
        <f>'апрель 2014г. по 6-10'!E24+'апрель 2014г. по 0,4'!E21</f>
        <v>10</v>
      </c>
      <c r="F24" s="31">
        <f>'апрель 2014г. по 6-10'!F24+'апрель 2014г. по 0,4'!F21</f>
        <v>1</v>
      </c>
      <c r="G24" s="31">
        <f>'апрель 2014г. по 6-10'!G24+'апрель 2014г. по 0,4'!G21</f>
        <v>10</v>
      </c>
      <c r="H24" s="31">
        <f>'апрель 2014г. по 6-10'!H24+'апрель 2014г. по 0,4'!H21</f>
        <v>0</v>
      </c>
      <c r="I24" s="31">
        <f>'апрель 2014г. по 6-10'!I24+'апрель 2014г. по 0,4'!I21</f>
        <v>0</v>
      </c>
      <c r="J24" s="31">
        <f>'апрель 2014г. по 6-10'!J24+'апрель 2014г. по 0,4'!J21</f>
        <v>0</v>
      </c>
      <c r="K24" s="31">
        <f>'апрель 2014г. по 6-10'!K24+'апрель 2014г. по 0,4'!K21</f>
        <v>0</v>
      </c>
      <c r="L24" s="31">
        <f>'апрель 2014г. по 6-10'!L24+'апрель 2014г. по 0,4'!L21</f>
        <v>0</v>
      </c>
      <c r="M24" s="31">
        <f>'апрель 2014г. по 6-10'!M24+'апрель 2014г. по 0,4'!M21</f>
        <v>0</v>
      </c>
      <c r="N24" s="31">
        <f>'апрель 2014г. по 6-10'!N24+'апрель 2014г. по 0,4'!N21</f>
        <v>0</v>
      </c>
      <c r="O24" s="31">
        <f>'апрель 2014г. по 6-10'!O24+'апрель 2014г. по 0,4'!O21</f>
        <v>0</v>
      </c>
      <c r="P24" s="31">
        <f>'апрель 2014г. по 6-10'!P24+'апрель 2014г. по 0,4'!P21</f>
        <v>0</v>
      </c>
      <c r="Q24" s="31">
        <f>'апрель 2014г. по 6-10'!Q24+'апрель 2014г. по 0,4'!Q21</f>
        <v>0</v>
      </c>
    </row>
    <row r="25" spans="1:17" ht="11.25" customHeight="1" x14ac:dyDescent="0.2">
      <c r="A25" s="18"/>
      <c r="B25" s="18"/>
      <c r="C25" s="18" t="s">
        <v>309</v>
      </c>
      <c r="D25" s="31">
        <f>'апрель 2014г. по 6-10'!D25+'апрель 2014г. по 0,4'!D22</f>
        <v>0</v>
      </c>
      <c r="E25" s="31">
        <f>'апрель 2014г. по 6-10'!E25+'апрель 2014г. по 0,4'!E22</f>
        <v>0</v>
      </c>
      <c r="F25" s="31">
        <f>'апрель 2014г. по 6-10'!F25+'апрель 2014г. по 0,4'!F22</f>
        <v>0</v>
      </c>
      <c r="G25" s="31">
        <f>'апрель 2014г. по 6-10'!G25+'апрель 2014г. по 0,4'!G22</f>
        <v>0</v>
      </c>
      <c r="H25" s="31">
        <f>'апрель 2014г. по 6-10'!H25+'апрель 2014г. по 0,4'!H22</f>
        <v>0</v>
      </c>
      <c r="I25" s="31">
        <f>'апрель 2014г. по 6-10'!I25+'апрель 2014г. по 0,4'!I22</f>
        <v>0</v>
      </c>
      <c r="J25" s="31">
        <f>'апрель 2014г. по 6-10'!J25+'апрель 2014г. по 0,4'!J22</f>
        <v>0</v>
      </c>
      <c r="K25" s="31">
        <f>'апрель 2014г. по 6-10'!K25+'апрель 2014г. по 0,4'!K22</f>
        <v>0</v>
      </c>
      <c r="L25" s="31">
        <f>'апрель 2014г. по 6-10'!L25+'апрель 2014г. по 0,4'!L22</f>
        <v>0</v>
      </c>
      <c r="M25" s="31">
        <f>'апрель 2014г. по 6-10'!M25+'апрель 2014г. по 0,4'!M22</f>
        <v>0</v>
      </c>
      <c r="N25" s="31">
        <f>'апрель 2014г. по 6-10'!N25+'апрель 2014г. по 0,4'!N22</f>
        <v>0</v>
      </c>
      <c r="O25" s="31">
        <f>'апрель 2014г. по 6-10'!O25+'апрель 2014г. по 0,4'!O22</f>
        <v>0</v>
      </c>
      <c r="P25" s="31">
        <f>'апрель 2014г. по 6-10'!P25+'апрель 2014г. по 0,4'!P22</f>
        <v>0</v>
      </c>
      <c r="Q25" s="31">
        <f>'апрель 2014г. по 6-10'!Q25+'апрель 2014г. по 0,4'!Q22</f>
        <v>0</v>
      </c>
    </row>
    <row r="26" spans="1:17" ht="11.25" customHeight="1" x14ac:dyDescent="0.2">
      <c r="A26" s="18"/>
      <c r="B26" s="18"/>
      <c r="C26" s="18" t="s">
        <v>310</v>
      </c>
      <c r="D26" s="31">
        <f>'апрель 2014г. по 6-10'!D26+'апрель 2014г. по 0,4'!D23</f>
        <v>3</v>
      </c>
      <c r="E26" s="31">
        <f>'апрель 2014г. по 6-10'!E26+'апрель 2014г. по 0,4'!E23</f>
        <v>380</v>
      </c>
      <c r="F26" s="31">
        <f>'апрель 2014г. по 6-10'!F26+'апрель 2014г. по 0,4'!F23</f>
        <v>3</v>
      </c>
      <c r="G26" s="31">
        <f>'апрель 2014г. по 6-10'!G26+'апрель 2014г. по 0,4'!G23</f>
        <v>380</v>
      </c>
      <c r="H26" s="31">
        <f>'апрель 2014г. по 6-10'!H26+'апрель 2014г. по 0,4'!H23</f>
        <v>0</v>
      </c>
      <c r="I26" s="31">
        <f>'апрель 2014г. по 6-10'!I26+'апрель 2014г. по 0,4'!I23</f>
        <v>0</v>
      </c>
      <c r="J26" s="31">
        <f>'апрель 2014г. по 6-10'!J26+'апрель 2014г. по 0,4'!J23</f>
        <v>0</v>
      </c>
      <c r="K26" s="31">
        <f>'апрель 2014г. по 6-10'!K26+'апрель 2014г. по 0,4'!K23</f>
        <v>0</v>
      </c>
      <c r="L26" s="31">
        <f>'апрель 2014г. по 6-10'!L26+'апрель 2014г. по 0,4'!L23</f>
        <v>0</v>
      </c>
      <c r="M26" s="31">
        <f>'апрель 2014г. по 6-10'!M26+'апрель 2014г. по 0,4'!M23</f>
        <v>0</v>
      </c>
      <c r="N26" s="31">
        <f>'апрель 2014г. по 6-10'!N26+'апрель 2014г. по 0,4'!N23</f>
        <v>0</v>
      </c>
      <c r="O26" s="31">
        <f>'апрель 2014г. по 6-10'!O26+'апрель 2014г. по 0,4'!O23</f>
        <v>0</v>
      </c>
      <c r="P26" s="31">
        <f>'апрель 2014г. по 6-10'!P26+'апрель 2014г. по 0,4'!P23</f>
        <v>0</v>
      </c>
      <c r="Q26" s="31">
        <f>'апрель 2014г. по 6-10'!Q26+'апрель 2014г. по 0,4'!Q23</f>
        <v>0</v>
      </c>
    </row>
    <row r="27" spans="1:17" ht="12.75" customHeight="1" x14ac:dyDescent="0.2">
      <c r="A27" s="18"/>
      <c r="B27" s="18"/>
      <c r="C27" s="18" t="s">
        <v>311</v>
      </c>
      <c r="D27" s="31">
        <f>'апрель 2014г. по 6-10'!D27+'апрель 2014г. по 0,4'!D24</f>
        <v>0</v>
      </c>
      <c r="E27" s="31">
        <f>'апрель 2014г. по 6-10'!E27+'апрель 2014г. по 0,4'!E24</f>
        <v>0</v>
      </c>
      <c r="F27" s="31">
        <f>'апрель 2014г. по 6-10'!F27+'апрель 2014г. по 0,4'!F24</f>
        <v>0</v>
      </c>
      <c r="G27" s="31">
        <f>'апрель 2014г. по 6-10'!G27+'апрель 2014г. по 0,4'!G24</f>
        <v>0</v>
      </c>
      <c r="H27" s="31">
        <f>'апрель 2014г. по 6-10'!H27+'апрель 2014г. по 0,4'!H24</f>
        <v>0</v>
      </c>
      <c r="I27" s="31">
        <f>'апрель 2014г. по 6-10'!I27+'апрель 2014г. по 0,4'!I24</f>
        <v>0</v>
      </c>
      <c r="J27" s="31">
        <f>'апрель 2014г. по 6-10'!J27+'апрель 2014г. по 0,4'!J24</f>
        <v>0</v>
      </c>
      <c r="K27" s="31">
        <f>'апрель 2014г. по 6-10'!K27+'апрель 2014г. по 0,4'!K24</f>
        <v>0</v>
      </c>
      <c r="L27" s="31">
        <f>'апрель 2014г. по 6-10'!L27+'апрель 2014г. по 0,4'!L24</f>
        <v>0</v>
      </c>
      <c r="M27" s="31">
        <f>'апрель 2014г. по 6-10'!M27+'апрель 2014г. по 0,4'!M24</f>
        <v>0</v>
      </c>
      <c r="N27" s="31">
        <f>'апрель 2014г. по 6-10'!N27+'апрель 2014г. по 0,4'!N24</f>
        <v>0</v>
      </c>
      <c r="O27" s="31">
        <f>'апрель 2014г. по 6-10'!O27+'апрель 2014г. по 0,4'!O24</f>
        <v>0</v>
      </c>
      <c r="P27" s="31">
        <f>'апрель 2014г. по 6-10'!P27+'апрель 2014г. по 0,4'!P24</f>
        <v>0</v>
      </c>
      <c r="Q27" s="31">
        <f>'апрель 2014г. по 6-10'!Q27+'апрель 2014г. по 0,4'!Q24</f>
        <v>0</v>
      </c>
    </row>
    <row r="28" spans="1:17" ht="11.25" customHeight="1" x14ac:dyDescent="0.2">
      <c r="A28" s="18"/>
      <c r="B28" s="18"/>
      <c r="C28" s="18" t="s">
        <v>312</v>
      </c>
      <c r="D28" s="31">
        <f>'апрель 2014г. по 6-10'!D28+'апрель 2014г. по 0,4'!D25</f>
        <v>0</v>
      </c>
      <c r="E28" s="31">
        <f>'апрель 2014г. по 6-10'!E28+'апрель 2014г. по 0,4'!E25</f>
        <v>0</v>
      </c>
      <c r="F28" s="31">
        <f>'апрель 2014г. по 6-10'!F28+'апрель 2014г. по 0,4'!F25</f>
        <v>0</v>
      </c>
      <c r="G28" s="31">
        <f>'апрель 2014г. по 6-10'!G28+'апрель 2014г. по 0,4'!G25</f>
        <v>0</v>
      </c>
      <c r="H28" s="31">
        <f>'апрель 2014г. по 6-10'!H28+'апрель 2014г. по 0,4'!H25</f>
        <v>0</v>
      </c>
      <c r="I28" s="31">
        <f>'апрель 2014г. по 6-10'!I28+'апрель 2014г. по 0,4'!I25</f>
        <v>0</v>
      </c>
      <c r="J28" s="31">
        <f>'апрель 2014г. по 6-10'!J28+'апрель 2014г. по 0,4'!J25</f>
        <v>0</v>
      </c>
      <c r="K28" s="31">
        <f>'апрель 2014г. по 6-10'!K28+'апрель 2014г. по 0,4'!K25</f>
        <v>0</v>
      </c>
      <c r="L28" s="31">
        <f>'апрель 2014г. по 6-10'!L28+'апрель 2014г. по 0,4'!L25</f>
        <v>0</v>
      </c>
      <c r="M28" s="31">
        <f>'апрель 2014г. по 6-10'!M28+'апрель 2014г. по 0,4'!M25</f>
        <v>0</v>
      </c>
      <c r="N28" s="31">
        <f>'апрель 2014г. по 6-10'!N28+'апрель 2014г. по 0,4'!N25</f>
        <v>0</v>
      </c>
      <c r="O28" s="31">
        <f>'апрель 2014г. по 6-10'!O28+'апрель 2014г. по 0,4'!O25</f>
        <v>0</v>
      </c>
      <c r="P28" s="31">
        <f>'апрель 2014г. по 6-10'!P28+'апрель 2014г. по 0,4'!P25</f>
        <v>0</v>
      </c>
      <c r="Q28" s="31">
        <f>'апрель 2014г. по 6-10'!Q28+'апрель 2014г. по 0,4'!Q25</f>
        <v>0</v>
      </c>
    </row>
    <row r="29" spans="1:17" ht="16.5" customHeight="1" x14ac:dyDescent="0.2">
      <c r="A29" s="18"/>
      <c r="B29" s="18"/>
      <c r="C29" s="18" t="s">
        <v>313</v>
      </c>
      <c r="D29" s="31">
        <f>'апрель 2014г. по 6-10'!D29+'апрель 2014г. по 0,4'!D26</f>
        <v>0</v>
      </c>
      <c r="E29" s="31">
        <f>'апрель 2014г. по 6-10'!E29+'апрель 2014г. по 0,4'!E26</f>
        <v>0</v>
      </c>
      <c r="F29" s="31">
        <f>'апрель 2014г. по 6-10'!F29+'апрель 2014г. по 0,4'!F26</f>
        <v>0</v>
      </c>
      <c r="G29" s="31">
        <f>'апрель 2014г. по 6-10'!G29+'апрель 2014г. по 0,4'!G26</f>
        <v>0</v>
      </c>
      <c r="H29" s="31">
        <f>'апрель 2014г. по 6-10'!H29+'апрель 2014г. по 0,4'!H26</f>
        <v>0</v>
      </c>
      <c r="I29" s="31">
        <f>'апрель 2014г. по 6-10'!I29+'апрель 2014г. по 0,4'!I26</f>
        <v>0</v>
      </c>
      <c r="J29" s="31">
        <f>'апрель 2014г. по 6-10'!J29+'апрель 2014г. по 0,4'!J26</f>
        <v>0</v>
      </c>
      <c r="K29" s="31">
        <f>'апрель 2014г. по 6-10'!K29+'апрель 2014г. по 0,4'!K26</f>
        <v>0</v>
      </c>
      <c r="L29" s="31">
        <f>'апрель 2014г. по 6-10'!L29+'апрель 2014г. по 0,4'!L26</f>
        <v>0</v>
      </c>
      <c r="M29" s="31">
        <f>'апрель 2014г. по 6-10'!M29+'апрель 2014г. по 0,4'!M26</f>
        <v>0</v>
      </c>
      <c r="N29" s="31">
        <f>'апрель 2014г. по 6-10'!N29+'апрель 2014г. по 0,4'!N26</f>
        <v>0</v>
      </c>
      <c r="O29" s="31">
        <f>'апрель 2014г. по 6-10'!O29+'апрель 2014г. по 0,4'!O26</f>
        <v>0</v>
      </c>
      <c r="P29" s="31">
        <f>'апрель 2014г. по 6-10'!P29+'апрель 2014г. по 0,4'!P26</f>
        <v>0</v>
      </c>
      <c r="Q29" s="31">
        <f>'апрель 2014г. по 6-10'!Q29+'апрель 2014г. по 0,4'!Q26</f>
        <v>0</v>
      </c>
    </row>
    <row r="30" spans="1:17" ht="12" customHeight="1" x14ac:dyDescent="0.2">
      <c r="A30" s="18"/>
      <c r="B30" s="18"/>
      <c r="C30" s="18" t="s">
        <v>314</v>
      </c>
      <c r="D30" s="31">
        <f>'апрель 2014г. по 6-10'!D30+'апрель 2014г. по 0,4'!D27</f>
        <v>6</v>
      </c>
      <c r="E30" s="31">
        <f>'апрель 2014г. по 6-10'!E30+'апрель 2014г. по 0,4'!E27</f>
        <v>124.4</v>
      </c>
      <c r="F30" s="31">
        <f>'апрель 2014г. по 6-10'!F30+'апрель 2014г. по 0,4'!F27</f>
        <v>6</v>
      </c>
      <c r="G30" s="31">
        <f>'апрель 2014г. по 6-10'!G30+'апрель 2014г. по 0,4'!G27</f>
        <v>124.4</v>
      </c>
      <c r="H30" s="31">
        <f>'апрель 2014г. по 6-10'!H30+'апрель 2014г. по 0,4'!H27</f>
        <v>0</v>
      </c>
      <c r="I30" s="31">
        <f>'апрель 2014г. по 6-10'!I30+'апрель 2014г. по 0,4'!I27</f>
        <v>0</v>
      </c>
      <c r="J30" s="31">
        <f>'апрель 2014г. по 6-10'!J30+'апрель 2014г. по 0,4'!J27</f>
        <v>1</v>
      </c>
      <c r="K30" s="31">
        <f>'апрель 2014г. по 6-10'!K30+'апрель 2014г. по 0,4'!K27</f>
        <v>10</v>
      </c>
      <c r="L30" s="31">
        <f>'апрель 2014г. по 6-10'!L30+'апрель 2014г. по 0,4'!L27</f>
        <v>0</v>
      </c>
      <c r="M30" s="31">
        <f>'апрель 2014г. по 6-10'!M30+'апрель 2014г. по 0,4'!M27</f>
        <v>0</v>
      </c>
      <c r="N30" s="31">
        <f>'апрель 2014г. по 6-10'!N30+'апрель 2014г. по 0,4'!N27</f>
        <v>0</v>
      </c>
      <c r="O30" s="31">
        <f>'апрель 2014г. по 6-10'!O30+'апрель 2014г. по 0,4'!O27</f>
        <v>0</v>
      </c>
      <c r="P30" s="31">
        <f>'апрель 2014г. по 6-10'!P30+'апрель 2014г. по 0,4'!P27</f>
        <v>0</v>
      </c>
      <c r="Q30" s="31">
        <f>'апрель 2014г. по 6-10'!Q30+'апрель 2014г. по 0,4'!Q27</f>
        <v>0</v>
      </c>
    </row>
    <row r="31" spans="1:17" ht="12.75" customHeight="1" x14ac:dyDescent="0.2">
      <c r="A31" s="18"/>
      <c r="B31" s="18"/>
      <c r="C31" s="18" t="s">
        <v>315</v>
      </c>
      <c r="D31" s="31">
        <f>'апрель 2014г. по 6-10'!D31+'апрель 2014г. по 0,4'!D28</f>
        <v>2</v>
      </c>
      <c r="E31" s="31">
        <f>'апрель 2014г. по 6-10'!E31+'апрель 2014г. по 0,4'!E28</f>
        <v>64</v>
      </c>
      <c r="F31" s="31">
        <f>'апрель 2014г. по 6-10'!F31+'апрель 2014г. по 0,4'!F28</f>
        <v>2</v>
      </c>
      <c r="G31" s="31">
        <f>'апрель 2014г. по 6-10'!G31+'апрель 2014г. по 0,4'!G28</f>
        <v>64</v>
      </c>
      <c r="H31" s="31">
        <f>'апрель 2014г. по 6-10'!H31+'апрель 2014г. по 0,4'!H28</f>
        <v>0</v>
      </c>
      <c r="I31" s="31">
        <f>'апрель 2014г. по 6-10'!I31+'апрель 2014г. по 0,4'!I28</f>
        <v>0</v>
      </c>
      <c r="J31" s="31">
        <f>'апрель 2014г. по 6-10'!J31+'апрель 2014г. по 0,4'!J28</f>
        <v>0</v>
      </c>
      <c r="K31" s="31">
        <f>'апрель 2014г. по 6-10'!K31+'апрель 2014г. по 0,4'!K28</f>
        <v>0</v>
      </c>
      <c r="L31" s="31">
        <f>'апрель 2014г. по 6-10'!L31+'апрель 2014г. по 0,4'!L28</f>
        <v>0</v>
      </c>
      <c r="M31" s="31">
        <f>'апрель 2014г. по 6-10'!M31+'апрель 2014г. по 0,4'!M28</f>
        <v>0</v>
      </c>
      <c r="N31" s="31">
        <f>'апрель 2014г. по 6-10'!N31+'апрель 2014г. по 0,4'!N28</f>
        <v>0</v>
      </c>
      <c r="O31" s="31">
        <f>'апрель 2014г. по 6-10'!O31+'апрель 2014г. по 0,4'!O28</f>
        <v>0</v>
      </c>
      <c r="P31" s="31">
        <f>'апрель 2014г. по 6-10'!P31+'апрель 2014г. по 0,4'!P28</f>
        <v>0</v>
      </c>
      <c r="Q31" s="31">
        <f>'апрель 2014г. по 6-10'!Q31+'апрель 2014г. по 0,4'!Q28</f>
        <v>0</v>
      </c>
    </row>
    <row r="32" spans="1:17" ht="12.75" customHeight="1" x14ac:dyDescent="0.2">
      <c r="A32" s="18"/>
      <c r="B32" s="18"/>
      <c r="C32" s="18" t="s">
        <v>316</v>
      </c>
      <c r="D32" s="31">
        <f>'апрель 2014г. по 6-10'!D32+'апрель 2014г. по 0,4'!D29</f>
        <v>12</v>
      </c>
      <c r="E32" s="31">
        <f>'апрель 2014г. по 6-10'!E32+'апрель 2014г. по 0,4'!E29</f>
        <v>554</v>
      </c>
      <c r="F32" s="31">
        <f>'апрель 2014г. по 6-10'!F32+'апрель 2014г. по 0,4'!F29</f>
        <v>12</v>
      </c>
      <c r="G32" s="31">
        <f>'апрель 2014г. по 6-10'!G32+'апрель 2014г. по 0,4'!G29</f>
        <v>554</v>
      </c>
      <c r="H32" s="31">
        <f>'апрель 2014г. по 6-10'!H32+'апрель 2014г. по 0,4'!H29</f>
        <v>0</v>
      </c>
      <c r="I32" s="31">
        <f>'апрель 2014г. по 6-10'!I32+'апрель 2014г. по 0,4'!I29</f>
        <v>0</v>
      </c>
      <c r="J32" s="31">
        <f>'апрель 2014г. по 6-10'!J32+'апрель 2014г. по 0,4'!J29</f>
        <v>0</v>
      </c>
      <c r="K32" s="31">
        <f>'апрель 2014г. по 6-10'!K32+'апрель 2014г. по 0,4'!K29</f>
        <v>0</v>
      </c>
      <c r="L32" s="31">
        <f>'апрель 2014г. по 6-10'!L32+'апрель 2014г. по 0,4'!L29</f>
        <v>0</v>
      </c>
      <c r="M32" s="31">
        <f>'апрель 2014г. по 6-10'!M32+'апрель 2014г. по 0,4'!M29</f>
        <v>0</v>
      </c>
      <c r="N32" s="31">
        <f>'апрель 2014г. по 6-10'!N32+'апрель 2014г. по 0,4'!N29</f>
        <v>0</v>
      </c>
      <c r="O32" s="31">
        <f>'апрель 2014г. по 6-10'!O32+'апрель 2014г. по 0,4'!O29</f>
        <v>0</v>
      </c>
      <c r="P32" s="31">
        <f>'апрель 2014г. по 6-10'!P32+'апрель 2014г. по 0,4'!P29</f>
        <v>0</v>
      </c>
      <c r="Q32" s="31">
        <f>'апрель 2014г. по 6-10'!Q32+'апрель 2014г. по 0,4'!Q29</f>
        <v>0</v>
      </c>
    </row>
    <row r="33" spans="1:17" ht="12.75" customHeight="1" x14ac:dyDescent="0.2">
      <c r="A33" s="18"/>
      <c r="B33" s="18"/>
      <c r="C33" s="18" t="s">
        <v>317</v>
      </c>
      <c r="D33" s="31">
        <f>'апрель 2014г. по 6-10'!D33+'апрель 2014г. по 0,4'!D30</f>
        <v>4</v>
      </c>
      <c r="E33" s="31">
        <f>'апрель 2014г. по 6-10'!E33+'апрель 2014г. по 0,4'!E30</f>
        <v>84</v>
      </c>
      <c r="F33" s="31">
        <f>'апрель 2014г. по 6-10'!F33+'апрель 2014г. по 0,4'!F30</f>
        <v>4</v>
      </c>
      <c r="G33" s="31">
        <f>'апрель 2014г. по 6-10'!G33+'апрель 2014г. по 0,4'!G30</f>
        <v>84</v>
      </c>
      <c r="H33" s="31">
        <f>'апрель 2014г. по 6-10'!H33+'апрель 2014г. по 0,4'!H30</f>
        <v>0</v>
      </c>
      <c r="I33" s="31">
        <f>'апрель 2014г. по 6-10'!I33+'апрель 2014г. по 0,4'!I30</f>
        <v>0</v>
      </c>
      <c r="J33" s="31">
        <f>'апрель 2014г. по 6-10'!J33+'апрель 2014г. по 0,4'!J30</f>
        <v>0</v>
      </c>
      <c r="K33" s="31">
        <f>'апрель 2014г. по 6-10'!K33+'апрель 2014г. по 0,4'!K30</f>
        <v>0</v>
      </c>
      <c r="L33" s="31">
        <f>'апрель 2014г. по 6-10'!L33+'апрель 2014г. по 0,4'!L30</f>
        <v>0</v>
      </c>
      <c r="M33" s="31">
        <f>'апрель 2014г. по 6-10'!M33+'апрель 2014г. по 0,4'!M30</f>
        <v>0</v>
      </c>
      <c r="N33" s="31">
        <f>'апрель 2014г. по 6-10'!N33+'апрель 2014г. по 0,4'!N30</f>
        <v>0</v>
      </c>
      <c r="O33" s="31">
        <f>'апрель 2014г. по 6-10'!O33+'апрель 2014г. по 0,4'!O30</f>
        <v>0</v>
      </c>
      <c r="P33" s="31">
        <f>'апрель 2014г. по 6-10'!P33+'апрель 2014г. по 0,4'!P30</f>
        <v>0</v>
      </c>
      <c r="Q33" s="31">
        <f>'апрель 2014г. по 6-10'!Q33+'апрель 2014г. по 0,4'!Q30</f>
        <v>0</v>
      </c>
    </row>
    <row r="34" spans="1:17" ht="12.75" customHeight="1" x14ac:dyDescent="0.2">
      <c r="A34" s="18"/>
      <c r="B34" s="18"/>
      <c r="C34" s="18" t="s">
        <v>318</v>
      </c>
      <c r="D34" s="31">
        <f>'апрель 2014г. по 6-10'!D34+'апрель 2014г. по 0,4'!D31</f>
        <v>6</v>
      </c>
      <c r="E34" s="31">
        <f>'апрель 2014г. по 6-10'!E34+'апрель 2014г. по 0,4'!E31</f>
        <v>82</v>
      </c>
      <c r="F34" s="31">
        <f>'апрель 2014г. по 6-10'!F34+'апрель 2014г. по 0,4'!F31</f>
        <v>6</v>
      </c>
      <c r="G34" s="31">
        <f>'апрель 2014г. по 6-10'!G34+'апрель 2014г. по 0,4'!G31</f>
        <v>82</v>
      </c>
      <c r="H34" s="31">
        <f>'апрель 2014г. по 6-10'!H34+'апрель 2014г. по 0,4'!H31</f>
        <v>0</v>
      </c>
      <c r="I34" s="31">
        <f>'апрель 2014г. по 6-10'!I34+'апрель 2014г. по 0,4'!I31</f>
        <v>0</v>
      </c>
      <c r="J34" s="31">
        <f>'апрель 2014г. по 6-10'!J34+'апрель 2014г. по 0,4'!J31</f>
        <v>2</v>
      </c>
      <c r="K34" s="31">
        <f>'апрель 2014г. по 6-10'!K34+'апрель 2014г. по 0,4'!K31</f>
        <v>27</v>
      </c>
      <c r="L34" s="31">
        <f>'апрель 2014г. по 6-10'!L34+'апрель 2014г. по 0,4'!L31</f>
        <v>0</v>
      </c>
      <c r="M34" s="31">
        <f>'апрель 2014г. по 6-10'!M34+'апрель 2014г. по 0,4'!M31</f>
        <v>0</v>
      </c>
      <c r="N34" s="31">
        <f>'апрель 2014г. по 6-10'!N34+'апрель 2014г. по 0,4'!N31</f>
        <v>0</v>
      </c>
      <c r="O34" s="31">
        <f>'апрель 2014г. по 6-10'!O34+'апрель 2014г. по 0,4'!O31</f>
        <v>0</v>
      </c>
      <c r="P34" s="31">
        <f>'апрель 2014г. по 6-10'!P34+'апрель 2014г. по 0,4'!P31</f>
        <v>0</v>
      </c>
      <c r="Q34" s="31">
        <f>'апрель 2014г. по 6-10'!Q34+'апрель 2014г. по 0,4'!Q31</f>
        <v>0</v>
      </c>
    </row>
    <row r="35" spans="1:17" ht="12.75" customHeight="1" x14ac:dyDescent="0.2">
      <c r="A35" s="18"/>
      <c r="B35" s="18"/>
      <c r="C35" s="18" t="s">
        <v>319</v>
      </c>
      <c r="D35" s="31">
        <f>'апрель 2014г. по 6-10'!D35+'апрель 2014г. по 0,4'!D32</f>
        <v>5</v>
      </c>
      <c r="E35" s="31">
        <f>'апрель 2014г. по 6-10'!E35+'апрель 2014г. по 0,4'!E32</f>
        <v>180</v>
      </c>
      <c r="F35" s="31">
        <f>'апрель 2014г. по 6-10'!F35+'апрель 2014г. по 0,4'!F32</f>
        <v>5</v>
      </c>
      <c r="G35" s="31">
        <f>'апрель 2014г. по 6-10'!G35+'апрель 2014г. по 0,4'!G32</f>
        <v>180</v>
      </c>
      <c r="H35" s="31">
        <f>'апрель 2014г. по 6-10'!H35+'апрель 2014г. по 0,4'!H32</f>
        <v>0</v>
      </c>
      <c r="I35" s="31">
        <f>'апрель 2014г. по 6-10'!I35+'апрель 2014г. по 0,4'!I32</f>
        <v>0</v>
      </c>
      <c r="J35" s="31">
        <f>'апрель 2014г. по 6-10'!J35+'апрель 2014г. по 0,4'!J32</f>
        <v>0</v>
      </c>
      <c r="K35" s="31">
        <f>'апрель 2014г. по 6-10'!K35+'апрель 2014г. по 0,4'!K32</f>
        <v>0</v>
      </c>
      <c r="L35" s="31">
        <f>'апрель 2014г. по 6-10'!L35+'апрель 2014г. по 0,4'!L32</f>
        <v>0</v>
      </c>
      <c r="M35" s="31">
        <f>'апрель 2014г. по 6-10'!M35+'апрель 2014г. по 0,4'!M32</f>
        <v>0</v>
      </c>
      <c r="N35" s="31">
        <f>'апрель 2014г. по 6-10'!N35+'апрель 2014г. по 0,4'!N32</f>
        <v>0</v>
      </c>
      <c r="O35" s="31">
        <f>'апрель 2014г. по 6-10'!O35+'апрель 2014г. по 0,4'!O32</f>
        <v>0</v>
      </c>
      <c r="P35" s="31">
        <f>'апрель 2014г. по 6-10'!P35+'апрель 2014г. по 0,4'!P32</f>
        <v>0</v>
      </c>
      <c r="Q35" s="31">
        <f>'апрель 2014г. по 6-10'!Q35+'апрель 2014г. по 0,4'!Q32</f>
        <v>0</v>
      </c>
    </row>
    <row r="36" spans="1:17" ht="12.75" customHeight="1" x14ac:dyDescent="0.2">
      <c r="A36" s="18"/>
      <c r="B36" s="18"/>
      <c r="C36" s="18" t="s">
        <v>320</v>
      </c>
      <c r="D36" s="31">
        <f>'апрель 2014г. по 6-10'!D36+'апрель 2014г. по 0,4'!D33</f>
        <v>23</v>
      </c>
      <c r="E36" s="31">
        <f>'апрель 2014г. по 6-10'!E36+'апрель 2014г. по 0,4'!E33</f>
        <v>807.5</v>
      </c>
      <c r="F36" s="31">
        <f>'апрель 2014г. по 6-10'!F36+'апрель 2014г. по 0,4'!F33</f>
        <v>23</v>
      </c>
      <c r="G36" s="31">
        <f>'апрель 2014г. по 6-10'!G36+'апрель 2014г. по 0,4'!G33</f>
        <v>807.5</v>
      </c>
      <c r="H36" s="31">
        <f>'апрель 2014г. по 6-10'!H36+'апрель 2014г. по 0,4'!H33</f>
        <v>0</v>
      </c>
      <c r="I36" s="31">
        <f>'апрель 2014г. по 6-10'!I36+'апрель 2014г. по 0,4'!I33</f>
        <v>0</v>
      </c>
      <c r="J36" s="31">
        <f>'апрель 2014г. по 6-10'!J36+'апрель 2014г. по 0,4'!J33</f>
        <v>6</v>
      </c>
      <c r="K36" s="31">
        <f>'апрель 2014г. по 6-10'!K36+'апрель 2014г. по 0,4'!K33</f>
        <v>47.5</v>
      </c>
      <c r="L36" s="31">
        <f>'апрель 2014г. по 6-10'!L36+'апрель 2014г. по 0,4'!L33</f>
        <v>0</v>
      </c>
      <c r="M36" s="31">
        <f>'апрель 2014г. по 6-10'!M36+'апрель 2014г. по 0,4'!M33</f>
        <v>0</v>
      </c>
      <c r="N36" s="31">
        <f>'апрель 2014г. по 6-10'!N36+'апрель 2014г. по 0,4'!N33</f>
        <v>0</v>
      </c>
      <c r="O36" s="31">
        <f>'апрель 2014г. по 6-10'!O36+'апрель 2014г. по 0,4'!O33</f>
        <v>0</v>
      </c>
      <c r="P36" s="31">
        <f>'апрель 2014г. по 6-10'!P36+'апрель 2014г. по 0,4'!P33</f>
        <v>0</v>
      </c>
      <c r="Q36" s="31">
        <f>'апрель 2014г. по 6-10'!Q36+'апрель 2014г. по 0,4'!Q33</f>
        <v>0</v>
      </c>
    </row>
    <row r="37" spans="1:17" ht="12.75" customHeight="1" x14ac:dyDescent="0.2">
      <c r="A37" s="18"/>
      <c r="B37" s="18"/>
      <c r="C37" s="18" t="s">
        <v>321</v>
      </c>
      <c r="D37" s="31">
        <f>'апрель 2014г. по 6-10'!D37+'апрель 2014г. по 0,4'!D34</f>
        <v>8</v>
      </c>
      <c r="E37" s="31">
        <f>'апрель 2014г. по 6-10'!E37+'апрель 2014г. по 0,4'!E34</f>
        <v>104</v>
      </c>
      <c r="F37" s="31">
        <f>'апрель 2014г. по 6-10'!F37+'апрель 2014г. по 0,4'!F34</f>
        <v>8</v>
      </c>
      <c r="G37" s="31">
        <f>'апрель 2014г. по 6-10'!G37+'апрель 2014г. по 0,4'!G34</f>
        <v>104</v>
      </c>
      <c r="H37" s="31">
        <f>'апрель 2014г. по 6-10'!H37+'апрель 2014г. по 0,4'!H34</f>
        <v>0</v>
      </c>
      <c r="I37" s="31">
        <f>'апрель 2014г. по 6-10'!I37+'апрель 2014г. по 0,4'!I34</f>
        <v>0</v>
      </c>
      <c r="J37" s="31">
        <f>'апрель 2014г. по 6-10'!J37+'апрель 2014г. по 0,4'!J34</f>
        <v>0</v>
      </c>
      <c r="K37" s="31">
        <f>'апрель 2014г. по 6-10'!K37+'апрель 2014г. по 0,4'!K34</f>
        <v>0</v>
      </c>
      <c r="L37" s="31">
        <f>'апрель 2014г. по 6-10'!L37+'апрель 2014г. по 0,4'!L34</f>
        <v>0</v>
      </c>
      <c r="M37" s="31">
        <f>'апрель 2014г. по 6-10'!M37+'апрель 2014г. по 0,4'!M34</f>
        <v>0</v>
      </c>
      <c r="N37" s="31">
        <f>'апрель 2014г. по 6-10'!N37+'апрель 2014г. по 0,4'!N34</f>
        <v>0</v>
      </c>
      <c r="O37" s="31">
        <f>'апрель 2014г. по 6-10'!O37+'апрель 2014г. по 0,4'!O34</f>
        <v>0</v>
      </c>
      <c r="P37" s="31">
        <f>'апрель 2014г. по 6-10'!P37+'апрель 2014г. по 0,4'!P34</f>
        <v>0</v>
      </c>
      <c r="Q37" s="31">
        <f>'апрель 2014г. по 6-10'!Q37+'апрель 2014г. по 0,4'!Q34</f>
        <v>0</v>
      </c>
    </row>
    <row r="38" spans="1:17" ht="12.75" customHeight="1" x14ac:dyDescent="0.2">
      <c r="A38" s="18"/>
      <c r="B38" s="18"/>
      <c r="C38" s="18" t="s">
        <v>322</v>
      </c>
      <c r="D38" s="31">
        <f>'апрель 2014г. по 6-10'!D38+'апрель 2014г. по 0,4'!D35</f>
        <v>8</v>
      </c>
      <c r="E38" s="31">
        <f>'апрель 2014г. по 6-10'!E38+'апрель 2014г. по 0,4'!E35</f>
        <v>216</v>
      </c>
      <c r="F38" s="31">
        <f>'апрель 2014г. по 6-10'!F38+'апрель 2014г. по 0,4'!F35</f>
        <v>8</v>
      </c>
      <c r="G38" s="31">
        <f>'апрель 2014г. по 6-10'!G38+'апрель 2014г. по 0,4'!G35</f>
        <v>216</v>
      </c>
      <c r="H38" s="31">
        <f>'апрель 2014г. по 6-10'!H38+'апрель 2014г. по 0,4'!H35</f>
        <v>0</v>
      </c>
      <c r="I38" s="31">
        <f>'апрель 2014г. по 6-10'!I38+'апрель 2014г. по 0,4'!I35</f>
        <v>0</v>
      </c>
      <c r="J38" s="31">
        <f>'апрель 2014г. по 6-10'!J38+'апрель 2014г. по 0,4'!J35</f>
        <v>0</v>
      </c>
      <c r="K38" s="31">
        <f>'апрель 2014г. по 6-10'!K38+'апрель 2014г. по 0,4'!K35</f>
        <v>0</v>
      </c>
      <c r="L38" s="31">
        <f>'апрель 2014г. по 6-10'!L38+'апрель 2014г. по 0,4'!L35</f>
        <v>0</v>
      </c>
      <c r="M38" s="31">
        <f>'апрель 2014г. по 6-10'!M38+'апрель 2014г. по 0,4'!M35</f>
        <v>0</v>
      </c>
      <c r="N38" s="31">
        <f>'апрель 2014г. по 6-10'!N38+'апрель 2014г. по 0,4'!N35</f>
        <v>0</v>
      </c>
      <c r="O38" s="31">
        <f>'апрель 2014г. по 6-10'!O38+'апрель 2014г. по 0,4'!O35</f>
        <v>0</v>
      </c>
      <c r="P38" s="31">
        <f>'апрель 2014г. по 6-10'!P38+'апрель 2014г. по 0,4'!P35</f>
        <v>0</v>
      </c>
      <c r="Q38" s="31">
        <f>'апрель 2014г. по 6-10'!Q38+'апрель 2014г. по 0,4'!Q35</f>
        <v>0</v>
      </c>
    </row>
    <row r="39" spans="1:17" ht="12.75" customHeight="1" x14ac:dyDescent="0.2">
      <c r="A39" s="18"/>
      <c r="B39" s="18"/>
      <c r="C39" s="18" t="s">
        <v>323</v>
      </c>
      <c r="D39" s="31">
        <f>'апрель 2014г. по 6-10'!D39+'апрель 2014г. по 0,4'!D36</f>
        <v>30</v>
      </c>
      <c r="E39" s="31">
        <f>'апрель 2014г. по 6-10'!E39+'апрель 2014г. по 0,4'!E36</f>
        <v>149.5</v>
      </c>
      <c r="F39" s="31">
        <f>'апрель 2014г. по 6-10'!F39+'апрель 2014г. по 0,4'!F36</f>
        <v>30</v>
      </c>
      <c r="G39" s="31">
        <f>'апрель 2014г. по 6-10'!G39+'апрель 2014г. по 0,4'!G36</f>
        <v>149.5</v>
      </c>
      <c r="H39" s="31">
        <f>'апрель 2014г. по 6-10'!H39+'апрель 2014г. по 0,4'!H36</f>
        <v>0</v>
      </c>
      <c r="I39" s="31">
        <f>'апрель 2014г. по 6-10'!I39+'апрель 2014г. по 0,4'!I36</f>
        <v>0</v>
      </c>
      <c r="J39" s="31">
        <f>'апрель 2014г. по 6-10'!J39+'апрель 2014г. по 0,4'!J36</f>
        <v>0</v>
      </c>
      <c r="K39" s="31">
        <f>'апрель 2014г. по 6-10'!K39+'апрель 2014г. по 0,4'!K36</f>
        <v>0</v>
      </c>
      <c r="L39" s="31">
        <f>'апрель 2014г. по 6-10'!L39+'апрель 2014г. по 0,4'!L36</f>
        <v>0</v>
      </c>
      <c r="M39" s="31">
        <f>'апрель 2014г. по 6-10'!M39+'апрель 2014г. по 0,4'!M36</f>
        <v>0</v>
      </c>
      <c r="N39" s="31">
        <f>'апрель 2014г. по 6-10'!N39+'апрель 2014г. по 0,4'!N36</f>
        <v>0</v>
      </c>
      <c r="O39" s="31">
        <f>'апрель 2014г. по 6-10'!O39+'апрель 2014г. по 0,4'!O36</f>
        <v>0</v>
      </c>
      <c r="P39" s="31">
        <f>'апрель 2014г. по 6-10'!P39+'апрель 2014г. по 0,4'!P36</f>
        <v>0</v>
      </c>
      <c r="Q39" s="31">
        <f>'апрель 2014г. по 6-10'!Q39+'апрель 2014г. по 0,4'!Q36</f>
        <v>0</v>
      </c>
    </row>
    <row r="40" spans="1:17" ht="12.75" customHeight="1" x14ac:dyDescent="0.2">
      <c r="A40" s="18"/>
      <c r="B40" s="18"/>
      <c r="C40" s="18" t="s">
        <v>324</v>
      </c>
      <c r="D40" s="31">
        <f>'апрель 2014г. по 6-10'!D40+'апрель 2014г. по 0,4'!D37</f>
        <v>10</v>
      </c>
      <c r="E40" s="31">
        <f>'апрель 2014г. по 6-10'!E40+'апрель 2014г. по 0,4'!E37</f>
        <v>114.5</v>
      </c>
      <c r="F40" s="31">
        <f>'апрель 2014г. по 6-10'!F40+'апрель 2014г. по 0,4'!F37</f>
        <v>10</v>
      </c>
      <c r="G40" s="31">
        <f>'апрель 2014г. по 6-10'!G40+'апрель 2014г. по 0,4'!G37</f>
        <v>114.5</v>
      </c>
      <c r="H40" s="31">
        <f>'апрель 2014г. по 6-10'!H40+'апрель 2014г. по 0,4'!H37</f>
        <v>0</v>
      </c>
      <c r="I40" s="31">
        <f>'апрель 2014г. по 6-10'!I40+'апрель 2014г. по 0,4'!I37</f>
        <v>0</v>
      </c>
      <c r="J40" s="31">
        <f>'апрель 2014г. по 6-10'!J40+'апрель 2014г. по 0,4'!J37</f>
        <v>1</v>
      </c>
      <c r="K40" s="31">
        <f>'апрель 2014г. по 6-10'!K40+'апрель 2014г. по 0,4'!K37</f>
        <v>10</v>
      </c>
      <c r="L40" s="31">
        <f>'апрель 2014г. по 6-10'!L40+'апрель 2014г. по 0,4'!L37</f>
        <v>0</v>
      </c>
      <c r="M40" s="31">
        <f>'апрель 2014г. по 6-10'!M40+'апрель 2014г. по 0,4'!M37</f>
        <v>0</v>
      </c>
      <c r="N40" s="31">
        <f>'апрель 2014г. по 6-10'!N40+'апрель 2014г. по 0,4'!N37</f>
        <v>0</v>
      </c>
      <c r="O40" s="31">
        <f>'апрель 2014г. по 6-10'!O40+'апрель 2014г. по 0,4'!O37</f>
        <v>0</v>
      </c>
      <c r="P40" s="31">
        <f>'апрель 2014г. по 6-10'!P40+'апрель 2014г. по 0,4'!P37</f>
        <v>0</v>
      </c>
      <c r="Q40" s="31">
        <f>'апрель 2014г. по 6-10'!Q40+'апрель 2014г. по 0,4'!Q37</f>
        <v>0</v>
      </c>
    </row>
    <row r="41" spans="1:17" ht="12.75" customHeight="1" x14ac:dyDescent="0.2">
      <c r="A41" s="18"/>
      <c r="B41" s="18"/>
      <c r="C41" s="18" t="s">
        <v>325</v>
      </c>
      <c r="D41" s="31">
        <f>'апрель 2014г. по 6-10'!D41+'апрель 2014г. по 0,4'!D38</f>
        <v>14</v>
      </c>
      <c r="E41" s="31">
        <f>'апрель 2014г. по 6-10'!E41+'апрель 2014г. по 0,4'!E38</f>
        <v>194</v>
      </c>
      <c r="F41" s="31">
        <f>'апрель 2014г. по 6-10'!F41+'апрель 2014г. по 0,4'!F38</f>
        <v>14</v>
      </c>
      <c r="G41" s="31">
        <f>'апрель 2014г. по 6-10'!G41+'апрель 2014г. по 0,4'!G38</f>
        <v>194</v>
      </c>
      <c r="H41" s="31">
        <f>'апрель 2014г. по 6-10'!H41+'апрель 2014г. по 0,4'!H38</f>
        <v>0</v>
      </c>
      <c r="I41" s="31">
        <f>'апрель 2014г. по 6-10'!I41+'апрель 2014г. по 0,4'!I38</f>
        <v>0</v>
      </c>
      <c r="J41" s="31">
        <f>'апрель 2014г. по 6-10'!J41+'апрель 2014г. по 0,4'!J38</f>
        <v>2</v>
      </c>
      <c r="K41" s="31">
        <f>'апрель 2014г. по 6-10'!K41+'апрель 2014г. по 0,4'!K38</f>
        <v>13</v>
      </c>
      <c r="L41" s="31">
        <f>'апрель 2014г. по 6-10'!L41+'апрель 2014г. по 0,4'!L38</f>
        <v>0</v>
      </c>
      <c r="M41" s="31">
        <f>'апрель 2014г. по 6-10'!M41+'апрель 2014г. по 0,4'!M38</f>
        <v>0</v>
      </c>
      <c r="N41" s="31">
        <f>'апрель 2014г. по 6-10'!N41+'апрель 2014г. по 0,4'!N38</f>
        <v>0</v>
      </c>
      <c r="O41" s="31">
        <f>'апрель 2014г. по 6-10'!O41+'апрель 2014г. по 0,4'!O38</f>
        <v>0</v>
      </c>
      <c r="P41" s="31">
        <f>'апрель 2014г. по 6-10'!P41+'апрель 2014г. по 0,4'!P38</f>
        <v>0</v>
      </c>
      <c r="Q41" s="31">
        <f>'апрель 2014г. по 6-10'!Q41+'апрель 2014г. по 0,4'!Q38</f>
        <v>0</v>
      </c>
    </row>
    <row r="42" spans="1:17" ht="12.75" customHeight="1" x14ac:dyDescent="0.2">
      <c r="A42" s="18"/>
      <c r="B42" s="18"/>
      <c r="C42" s="18" t="s">
        <v>326</v>
      </c>
      <c r="D42" s="31">
        <f>'апрель 2014г. по 6-10'!D42+'апрель 2014г. по 0,4'!D39</f>
        <v>7</v>
      </c>
      <c r="E42" s="31">
        <f>'апрель 2014г. по 6-10'!E42+'апрель 2014г. по 0,4'!E39</f>
        <v>233</v>
      </c>
      <c r="F42" s="31">
        <f>'апрель 2014г. по 6-10'!F42+'апрель 2014г. по 0,4'!F39</f>
        <v>6</v>
      </c>
      <c r="G42" s="31">
        <f>'апрель 2014г. по 6-10'!G42+'апрель 2014г. по 0,4'!G39</f>
        <v>233</v>
      </c>
      <c r="H42" s="31">
        <f>'апрель 2014г. по 6-10'!H42+'апрель 2014г. по 0,4'!H39</f>
        <v>0</v>
      </c>
      <c r="I42" s="31">
        <f>'апрель 2014г. по 6-10'!I42+'апрель 2014г. по 0,4'!I39</f>
        <v>0</v>
      </c>
      <c r="J42" s="31">
        <f>'апрель 2014г. по 6-10'!J42+'апрель 2014г. по 0,4'!J39</f>
        <v>2</v>
      </c>
      <c r="K42" s="31">
        <f>'апрель 2014г. по 6-10'!K42+'апрель 2014г. по 0,4'!K39</f>
        <v>20</v>
      </c>
      <c r="L42" s="31">
        <f>'апрель 2014г. по 6-10'!L42+'апрель 2014г. по 0,4'!L39</f>
        <v>0</v>
      </c>
      <c r="M42" s="31">
        <f>'апрель 2014г. по 6-10'!M42+'апрель 2014г. по 0,4'!M39</f>
        <v>0</v>
      </c>
      <c r="N42" s="31">
        <f>'апрель 2014г. по 6-10'!N42+'апрель 2014г. по 0,4'!N39</f>
        <v>0</v>
      </c>
      <c r="O42" s="31">
        <f>'апрель 2014г. по 6-10'!O42+'апрель 2014г. по 0,4'!O39</f>
        <v>0</v>
      </c>
      <c r="P42" s="31">
        <f>'апрель 2014г. по 6-10'!P42+'апрель 2014г. по 0,4'!P39</f>
        <v>0</v>
      </c>
      <c r="Q42" s="31">
        <f>'апрель 2014г. по 6-10'!Q42+'апрель 2014г. по 0,4'!Q39</f>
        <v>0</v>
      </c>
    </row>
    <row r="43" spans="1:17" ht="12.75" customHeight="1" x14ac:dyDescent="0.2">
      <c r="A43" s="18"/>
      <c r="B43" s="18"/>
      <c r="C43" s="18" t="s">
        <v>327</v>
      </c>
      <c r="D43" s="31">
        <f>'апрель 2014г. по 6-10'!D43+'апрель 2014г. по 0,4'!D40</f>
        <v>4</v>
      </c>
      <c r="E43" s="31">
        <f>'апрель 2014г. по 6-10'!E43+'апрель 2014г. по 0,4'!E40</f>
        <v>36</v>
      </c>
      <c r="F43" s="31">
        <f>'апрель 2014г. по 6-10'!F43+'апрель 2014г. по 0,4'!F40</f>
        <v>4</v>
      </c>
      <c r="G43" s="31">
        <f>'апрель 2014г. по 6-10'!G43+'апрель 2014г. по 0,4'!G40</f>
        <v>36</v>
      </c>
      <c r="H43" s="31">
        <f>'апрель 2014г. по 6-10'!H43+'апрель 2014г. по 0,4'!H40</f>
        <v>0</v>
      </c>
      <c r="I43" s="31">
        <f>'апрель 2014г. по 6-10'!I43+'апрель 2014г. по 0,4'!I40</f>
        <v>0</v>
      </c>
      <c r="J43" s="31">
        <f>'апрель 2014г. по 6-10'!J43+'апрель 2014г. по 0,4'!J40</f>
        <v>1</v>
      </c>
      <c r="K43" s="31">
        <f>'апрель 2014г. по 6-10'!K43+'апрель 2014г. по 0,4'!K40</f>
        <v>10</v>
      </c>
      <c r="L43" s="31">
        <f>'апрель 2014г. по 6-10'!L43+'апрель 2014г. по 0,4'!L40</f>
        <v>0</v>
      </c>
      <c r="M43" s="31">
        <f>'апрель 2014г. по 6-10'!M43+'апрель 2014г. по 0,4'!M40</f>
        <v>0</v>
      </c>
      <c r="N43" s="31">
        <f>'апрель 2014г. по 6-10'!N43+'апрель 2014г. по 0,4'!N40</f>
        <v>0</v>
      </c>
      <c r="O43" s="31">
        <f>'апрель 2014г. по 6-10'!O43+'апрель 2014г. по 0,4'!O40</f>
        <v>0</v>
      </c>
      <c r="P43" s="31">
        <f>'апрель 2014г. по 6-10'!P43+'апрель 2014г. по 0,4'!P40</f>
        <v>0</v>
      </c>
      <c r="Q43" s="31">
        <f>'апрель 2014г. по 6-10'!Q43+'апрель 2014г. по 0,4'!Q40</f>
        <v>0</v>
      </c>
    </row>
    <row r="44" spans="1:17" ht="12.75" customHeight="1" x14ac:dyDescent="0.2">
      <c r="A44" s="18"/>
      <c r="B44" s="18"/>
      <c r="C44" s="18" t="s">
        <v>328</v>
      </c>
      <c r="D44" s="31">
        <f>'апрель 2014г. по 6-10'!D44+'апрель 2014г. по 0,4'!D41</f>
        <v>0</v>
      </c>
      <c r="E44" s="31">
        <f>'апрель 2014г. по 6-10'!E44+'апрель 2014г. по 0,4'!E41</f>
        <v>0</v>
      </c>
      <c r="F44" s="31">
        <f>'апрель 2014г. по 6-10'!F44+'апрель 2014г. по 0,4'!F41</f>
        <v>0</v>
      </c>
      <c r="G44" s="31">
        <f>'апрель 2014г. по 6-10'!G44+'апрель 2014г. по 0,4'!G41</f>
        <v>0</v>
      </c>
      <c r="H44" s="31">
        <f>'апрель 2014г. по 6-10'!H44+'апрель 2014г. по 0,4'!H41</f>
        <v>0</v>
      </c>
      <c r="I44" s="31">
        <f>'апрель 2014г. по 6-10'!I44+'апрель 2014г. по 0,4'!I41</f>
        <v>0</v>
      </c>
      <c r="J44" s="31">
        <f>'апрель 2014г. по 6-10'!J44+'апрель 2014г. по 0,4'!J41</f>
        <v>0</v>
      </c>
      <c r="K44" s="31">
        <f>'апрель 2014г. по 6-10'!K44+'апрель 2014г. по 0,4'!K41</f>
        <v>0</v>
      </c>
      <c r="L44" s="31">
        <f>'апрель 2014г. по 6-10'!L44+'апрель 2014г. по 0,4'!L41</f>
        <v>0</v>
      </c>
      <c r="M44" s="31">
        <f>'апрель 2014г. по 6-10'!M44+'апрель 2014г. по 0,4'!M41</f>
        <v>0</v>
      </c>
      <c r="N44" s="31">
        <f>'апрель 2014г. по 6-10'!N44+'апрель 2014г. по 0,4'!N41</f>
        <v>0</v>
      </c>
      <c r="O44" s="31">
        <f>'апрель 2014г. по 6-10'!O44+'апрель 2014г. по 0,4'!O41</f>
        <v>0</v>
      </c>
      <c r="P44" s="31">
        <f>'апрель 2014г. по 6-10'!P44+'апрель 2014г. по 0,4'!P41</f>
        <v>0</v>
      </c>
      <c r="Q44" s="31">
        <f>'апрель 2014г. по 6-10'!Q44+'апрель 2014г. по 0,4'!Q41</f>
        <v>0</v>
      </c>
    </row>
    <row r="45" spans="1:17" ht="12.75" customHeight="1" x14ac:dyDescent="0.2">
      <c r="A45" s="18"/>
      <c r="B45" s="18"/>
      <c r="C45" s="18" t="s">
        <v>329</v>
      </c>
      <c r="D45" s="31">
        <f>'апрель 2014г. по 6-10'!D45+'апрель 2014г. по 0,4'!D42</f>
        <v>2</v>
      </c>
      <c r="E45" s="31">
        <f>'апрель 2014г. по 6-10'!E45+'апрель 2014г. по 0,4'!E42</f>
        <v>62</v>
      </c>
      <c r="F45" s="31">
        <f>'апрель 2014г. по 6-10'!F45+'апрель 2014г. по 0,4'!F42</f>
        <v>2</v>
      </c>
      <c r="G45" s="31">
        <f>'апрель 2014г. по 6-10'!G45+'апрель 2014г. по 0,4'!G42</f>
        <v>62</v>
      </c>
      <c r="H45" s="31">
        <f>'апрель 2014г. по 6-10'!H45+'апрель 2014г. по 0,4'!H42</f>
        <v>0</v>
      </c>
      <c r="I45" s="31">
        <f>'апрель 2014г. по 6-10'!I45+'апрель 2014г. по 0,4'!I42</f>
        <v>0</v>
      </c>
      <c r="J45" s="31">
        <f>'апрель 2014г. по 6-10'!J45+'апрель 2014г. по 0,4'!J42</f>
        <v>1</v>
      </c>
      <c r="K45" s="31">
        <f>'апрель 2014г. по 6-10'!K45+'апрель 2014г. по 0,4'!K42</f>
        <v>12</v>
      </c>
      <c r="L45" s="31">
        <f>'апрель 2014г. по 6-10'!L45+'апрель 2014г. по 0,4'!L42</f>
        <v>0</v>
      </c>
      <c r="M45" s="31">
        <f>'апрель 2014г. по 6-10'!M45+'апрель 2014г. по 0,4'!M42</f>
        <v>0</v>
      </c>
      <c r="N45" s="31">
        <f>'апрель 2014г. по 6-10'!N45+'апрель 2014г. по 0,4'!N42</f>
        <v>0</v>
      </c>
      <c r="O45" s="31">
        <f>'апрель 2014г. по 6-10'!O45+'апрель 2014г. по 0,4'!O42</f>
        <v>0</v>
      </c>
      <c r="P45" s="31">
        <f>'апрель 2014г. по 6-10'!P45+'апрель 2014г. по 0,4'!P42</f>
        <v>0</v>
      </c>
      <c r="Q45" s="31">
        <f>'апрель 2014г. по 6-10'!Q45+'апрель 2014г. по 0,4'!Q42</f>
        <v>0</v>
      </c>
    </row>
    <row r="46" spans="1:17" ht="12.75" customHeight="1" x14ac:dyDescent="0.2">
      <c r="A46" s="18"/>
      <c r="B46" s="18"/>
      <c r="C46" s="18" t="s">
        <v>330</v>
      </c>
      <c r="D46" s="31">
        <f>'апрель 2014г. по 6-10'!D46+'апрель 2014г. по 0,4'!D43</f>
        <v>0</v>
      </c>
      <c r="E46" s="31">
        <f>'апрель 2014г. по 6-10'!E46+'апрель 2014г. по 0,4'!E43</f>
        <v>0</v>
      </c>
      <c r="F46" s="31">
        <f>'апрель 2014г. по 6-10'!F46+'апрель 2014г. по 0,4'!F43</f>
        <v>0</v>
      </c>
      <c r="G46" s="31">
        <f>'апрель 2014г. по 6-10'!G46+'апрель 2014г. по 0,4'!G43</f>
        <v>0</v>
      </c>
      <c r="H46" s="31">
        <f>'апрель 2014г. по 6-10'!H46+'апрель 2014г. по 0,4'!H43</f>
        <v>0</v>
      </c>
      <c r="I46" s="31">
        <f>'апрель 2014г. по 6-10'!I46+'апрель 2014г. по 0,4'!I43</f>
        <v>0</v>
      </c>
      <c r="J46" s="31">
        <f>'апрель 2014г. по 6-10'!J46+'апрель 2014г. по 0,4'!J43</f>
        <v>0</v>
      </c>
      <c r="K46" s="31">
        <f>'апрель 2014г. по 6-10'!K46+'апрель 2014г. по 0,4'!K43</f>
        <v>0</v>
      </c>
      <c r="L46" s="31">
        <f>'апрель 2014г. по 6-10'!L46+'апрель 2014г. по 0,4'!L43</f>
        <v>0</v>
      </c>
      <c r="M46" s="31">
        <f>'апрель 2014г. по 6-10'!M46+'апрель 2014г. по 0,4'!M43</f>
        <v>0</v>
      </c>
      <c r="N46" s="31">
        <f>'апрель 2014г. по 6-10'!N46+'апрель 2014г. по 0,4'!N43</f>
        <v>0</v>
      </c>
      <c r="O46" s="31">
        <f>'апрель 2014г. по 6-10'!O46+'апрель 2014г. по 0,4'!O43</f>
        <v>0</v>
      </c>
      <c r="P46" s="31">
        <f>'апрель 2014г. по 6-10'!P46+'апрель 2014г. по 0,4'!P43</f>
        <v>0</v>
      </c>
      <c r="Q46" s="31">
        <f>'апрель 2014г. по 6-10'!Q46+'апрель 2014г. по 0,4'!Q43</f>
        <v>0</v>
      </c>
    </row>
    <row r="47" spans="1:17" ht="12.75" customHeight="1" x14ac:dyDescent="0.2">
      <c r="A47" s="18"/>
      <c r="B47" s="18"/>
      <c r="C47" s="18" t="s">
        <v>331</v>
      </c>
      <c r="D47" s="31">
        <f>'апрель 2014г. по 6-10'!D47+'апрель 2014г. по 0,4'!D44</f>
        <v>0</v>
      </c>
      <c r="E47" s="31">
        <f>'апрель 2014г. по 6-10'!E47+'апрель 2014г. по 0,4'!E44</f>
        <v>0</v>
      </c>
      <c r="F47" s="31">
        <f>'апрель 2014г. по 6-10'!F47+'апрель 2014г. по 0,4'!F44</f>
        <v>0</v>
      </c>
      <c r="G47" s="31">
        <f>'апрель 2014г. по 6-10'!G47+'апрель 2014г. по 0,4'!G44</f>
        <v>0</v>
      </c>
      <c r="H47" s="31">
        <f>'апрель 2014г. по 6-10'!H47+'апрель 2014г. по 0,4'!H44</f>
        <v>0</v>
      </c>
      <c r="I47" s="31">
        <f>'апрель 2014г. по 6-10'!I47+'апрель 2014г. по 0,4'!I44</f>
        <v>0</v>
      </c>
      <c r="J47" s="31">
        <f>'апрель 2014г. по 6-10'!J47+'апрель 2014г. по 0,4'!J44</f>
        <v>0</v>
      </c>
      <c r="K47" s="31">
        <f>'апрель 2014г. по 6-10'!K47+'апрель 2014г. по 0,4'!K44</f>
        <v>0</v>
      </c>
      <c r="L47" s="31">
        <f>'апрель 2014г. по 6-10'!L47+'апрель 2014г. по 0,4'!L44</f>
        <v>0</v>
      </c>
      <c r="M47" s="31">
        <f>'апрель 2014г. по 6-10'!M47+'апрель 2014г. по 0,4'!M44</f>
        <v>0</v>
      </c>
      <c r="N47" s="31">
        <f>'апрель 2014г. по 6-10'!N47+'апрель 2014г. по 0,4'!N44</f>
        <v>0</v>
      </c>
      <c r="O47" s="31">
        <f>'апрель 2014г. по 6-10'!O47+'апрель 2014г. по 0,4'!O44</f>
        <v>0</v>
      </c>
      <c r="P47" s="31">
        <f>'апрель 2014г. по 6-10'!P47+'апрель 2014г. по 0,4'!P44</f>
        <v>0</v>
      </c>
      <c r="Q47" s="31">
        <f>'апрель 2014г. по 6-10'!Q47+'апрель 2014г. по 0,4'!Q44</f>
        <v>0</v>
      </c>
    </row>
    <row r="48" spans="1:17" ht="12.75" customHeight="1" x14ac:dyDescent="0.2">
      <c r="A48" s="18"/>
      <c r="B48" s="18"/>
      <c r="C48" s="18" t="s">
        <v>332</v>
      </c>
      <c r="D48" s="31">
        <f>'апрель 2014г. по 6-10'!D48+'апрель 2014г. по 0,4'!D45</f>
        <v>10</v>
      </c>
      <c r="E48" s="31">
        <f>'апрель 2014г. по 6-10'!E48+'апрель 2014г. по 0,4'!E45</f>
        <v>494</v>
      </c>
      <c r="F48" s="31">
        <f>'апрель 2014г. по 6-10'!F48+'апрель 2014г. по 0,4'!F45</f>
        <v>10</v>
      </c>
      <c r="G48" s="31">
        <f>'апрель 2014г. по 6-10'!G48+'апрель 2014г. по 0,4'!G45</f>
        <v>494</v>
      </c>
      <c r="H48" s="31">
        <f>'апрель 2014г. по 6-10'!H48+'апрель 2014г. по 0,4'!H45</f>
        <v>0</v>
      </c>
      <c r="I48" s="31">
        <f>'апрель 2014г. по 6-10'!I48+'апрель 2014г. по 0,4'!I45</f>
        <v>0</v>
      </c>
      <c r="J48" s="31">
        <f>'апрель 2014г. по 6-10'!J48+'апрель 2014г. по 0,4'!J45</f>
        <v>0</v>
      </c>
      <c r="K48" s="31">
        <f>'апрель 2014г. по 6-10'!K48+'апрель 2014г. по 0,4'!K45</f>
        <v>0</v>
      </c>
      <c r="L48" s="31">
        <f>'апрель 2014г. по 6-10'!L48+'апрель 2014г. по 0,4'!L45</f>
        <v>0</v>
      </c>
      <c r="M48" s="31">
        <f>'апрель 2014г. по 6-10'!M48+'апрель 2014г. по 0,4'!M45</f>
        <v>0</v>
      </c>
      <c r="N48" s="31">
        <f>'апрель 2014г. по 6-10'!N48+'апрель 2014г. по 0,4'!N45</f>
        <v>0</v>
      </c>
      <c r="O48" s="31">
        <f>'апрель 2014г. по 6-10'!O48+'апрель 2014г. по 0,4'!O45</f>
        <v>0</v>
      </c>
      <c r="P48" s="31">
        <f>'апрель 2014г. по 6-10'!P48+'апрель 2014г. по 0,4'!P45</f>
        <v>0</v>
      </c>
      <c r="Q48" s="31">
        <f>'апрель 2014г. по 6-10'!Q48+'апрель 2014г. по 0,4'!Q45</f>
        <v>0</v>
      </c>
    </row>
    <row r="49" spans="1:17" ht="12.75" customHeight="1" x14ac:dyDescent="0.2">
      <c r="A49" s="18"/>
      <c r="B49" s="18"/>
      <c r="C49" s="18" t="s">
        <v>333</v>
      </c>
      <c r="D49" s="31">
        <f>'апрель 2014г. по 6-10'!D49+'апрель 2014г. по 0,4'!D46</f>
        <v>0</v>
      </c>
      <c r="E49" s="31">
        <f>'апрель 2014г. по 6-10'!E49+'апрель 2014г. по 0,4'!E46</f>
        <v>0</v>
      </c>
      <c r="F49" s="31">
        <f>'апрель 2014г. по 6-10'!F49+'апрель 2014г. по 0,4'!F46</f>
        <v>0</v>
      </c>
      <c r="G49" s="31">
        <f>'апрель 2014г. по 6-10'!G49+'апрель 2014г. по 0,4'!G46</f>
        <v>0</v>
      </c>
      <c r="H49" s="31">
        <f>'апрель 2014г. по 6-10'!H49+'апрель 2014г. по 0,4'!H46</f>
        <v>0</v>
      </c>
      <c r="I49" s="31">
        <f>'апрель 2014г. по 6-10'!I49+'апрель 2014г. по 0,4'!I46</f>
        <v>0</v>
      </c>
      <c r="J49" s="31">
        <f>'апрель 2014г. по 6-10'!J49+'апрель 2014г. по 0,4'!J46</f>
        <v>0</v>
      </c>
      <c r="K49" s="31">
        <f>'апрель 2014г. по 6-10'!K49+'апрель 2014г. по 0,4'!K46</f>
        <v>0</v>
      </c>
      <c r="L49" s="31">
        <f>'апрель 2014г. по 6-10'!L49+'апрель 2014г. по 0,4'!L46</f>
        <v>0</v>
      </c>
      <c r="M49" s="31">
        <f>'апрель 2014г. по 6-10'!M49+'апрель 2014г. по 0,4'!M46</f>
        <v>0</v>
      </c>
      <c r="N49" s="31">
        <f>'апрель 2014г. по 6-10'!N49+'апрель 2014г. по 0,4'!N46</f>
        <v>0</v>
      </c>
      <c r="O49" s="31">
        <f>'апрель 2014г. по 6-10'!O49+'апрель 2014г. по 0,4'!O46</f>
        <v>0</v>
      </c>
      <c r="P49" s="31">
        <f>'апрель 2014г. по 6-10'!P49+'апрель 2014г. по 0,4'!P46</f>
        <v>0</v>
      </c>
      <c r="Q49" s="31">
        <f>'апрель 2014г. по 6-10'!Q49+'апрель 2014г. по 0,4'!Q46</f>
        <v>0</v>
      </c>
    </row>
    <row r="50" spans="1:17" ht="12.75" customHeight="1" x14ac:dyDescent="0.2">
      <c r="A50" s="18"/>
      <c r="B50" s="18"/>
      <c r="C50" s="18" t="s">
        <v>334</v>
      </c>
      <c r="D50" s="31">
        <f>'апрель 2014г. по 6-10'!D50+'апрель 2014г. по 0,4'!D47</f>
        <v>2</v>
      </c>
      <c r="E50" s="31">
        <f>'апрель 2014г. по 6-10'!E50+'апрель 2014г. по 0,4'!E47</f>
        <v>168</v>
      </c>
      <c r="F50" s="31">
        <f>'апрель 2014г. по 6-10'!F50+'апрель 2014г. по 0,4'!F47</f>
        <v>2</v>
      </c>
      <c r="G50" s="31">
        <f>'апрель 2014г. по 6-10'!G50+'апрель 2014г. по 0,4'!G47</f>
        <v>168</v>
      </c>
      <c r="H50" s="31">
        <f>'апрель 2014г. по 6-10'!H50+'апрель 2014г. по 0,4'!H47</f>
        <v>0</v>
      </c>
      <c r="I50" s="31">
        <f>'апрель 2014г. по 6-10'!I50+'апрель 2014г. по 0,4'!I47</f>
        <v>0</v>
      </c>
      <c r="J50" s="31">
        <f>'апрель 2014г. по 6-10'!J50+'апрель 2014г. по 0,4'!J47</f>
        <v>0</v>
      </c>
      <c r="K50" s="31">
        <f>'апрель 2014г. по 6-10'!K50+'апрель 2014г. по 0,4'!K47</f>
        <v>0</v>
      </c>
      <c r="L50" s="31">
        <f>'апрель 2014г. по 6-10'!L50+'апрель 2014г. по 0,4'!L47</f>
        <v>0</v>
      </c>
      <c r="M50" s="31">
        <f>'апрель 2014г. по 6-10'!M50+'апрель 2014г. по 0,4'!M47</f>
        <v>0</v>
      </c>
      <c r="N50" s="31">
        <f>'апрель 2014г. по 6-10'!N50+'апрель 2014г. по 0,4'!N47</f>
        <v>0</v>
      </c>
      <c r="O50" s="31">
        <f>'апрель 2014г. по 6-10'!O50+'апрель 2014г. по 0,4'!O47</f>
        <v>0</v>
      </c>
      <c r="P50" s="31">
        <f>'апрель 2014г. по 6-10'!P50+'апрель 2014г. по 0,4'!P47</f>
        <v>0</v>
      </c>
      <c r="Q50" s="31">
        <f>'апрель 2014г. по 6-10'!Q50+'апрель 2014г. по 0,4'!Q47</f>
        <v>0</v>
      </c>
    </row>
    <row r="51" spans="1:17" ht="12.75" customHeight="1" x14ac:dyDescent="0.2">
      <c r="A51" s="18"/>
      <c r="B51" s="18"/>
      <c r="C51" s="18" t="s">
        <v>335</v>
      </c>
      <c r="D51" s="31">
        <f>'апрель 2014г. по 6-10'!D51+'апрель 2014г. по 0,4'!D48</f>
        <v>6</v>
      </c>
      <c r="E51" s="31">
        <f>'апрель 2014г. по 6-10'!E51+'апрель 2014г. по 0,4'!E48</f>
        <v>575</v>
      </c>
      <c r="F51" s="31">
        <f>'апрель 2014г. по 6-10'!F51+'апрель 2014г. по 0,4'!F48</f>
        <v>6</v>
      </c>
      <c r="G51" s="31">
        <f>'апрель 2014г. по 6-10'!G51+'апрель 2014г. по 0,4'!G48</f>
        <v>575</v>
      </c>
      <c r="H51" s="31">
        <f>'апрель 2014г. по 6-10'!H51+'апрель 2014г. по 0,4'!H48</f>
        <v>0</v>
      </c>
      <c r="I51" s="31">
        <f>'апрель 2014г. по 6-10'!I51+'апрель 2014г. по 0,4'!I48</f>
        <v>0</v>
      </c>
      <c r="J51" s="31">
        <f>'апрель 2014г. по 6-10'!J51+'апрель 2014г. по 0,4'!J48</f>
        <v>0</v>
      </c>
      <c r="K51" s="31">
        <f>'апрель 2014г. по 6-10'!K51+'апрель 2014г. по 0,4'!K48</f>
        <v>0</v>
      </c>
      <c r="L51" s="31">
        <f>'апрель 2014г. по 6-10'!L51+'апрель 2014г. по 0,4'!L48</f>
        <v>0</v>
      </c>
      <c r="M51" s="31">
        <f>'апрель 2014г. по 6-10'!M51+'апрель 2014г. по 0,4'!M48</f>
        <v>0</v>
      </c>
      <c r="N51" s="31">
        <f>'апрель 2014г. по 6-10'!N51+'апрель 2014г. по 0,4'!N48</f>
        <v>0</v>
      </c>
      <c r="O51" s="31">
        <f>'апрель 2014г. по 6-10'!O51+'апрель 2014г. по 0,4'!O48</f>
        <v>0</v>
      </c>
      <c r="P51" s="31">
        <f>'апрель 2014г. по 6-10'!P51+'апрель 2014г. по 0,4'!P48</f>
        <v>0</v>
      </c>
      <c r="Q51" s="31">
        <f>'апрель 2014г. по 6-10'!Q51+'апрель 2014г. по 0,4'!Q48</f>
        <v>0</v>
      </c>
    </row>
    <row r="52" spans="1:17" ht="12.75" customHeight="1" x14ac:dyDescent="0.2">
      <c r="A52" s="18"/>
      <c r="B52" s="18"/>
      <c r="C52" s="18" t="s">
        <v>336</v>
      </c>
      <c r="D52" s="31">
        <f>'апрель 2014г. по 6-10'!D52+'апрель 2014г. по 0,4'!D49</f>
        <v>0</v>
      </c>
      <c r="E52" s="31">
        <f>'апрель 2014г. по 6-10'!E52+'апрель 2014г. по 0,4'!E49</f>
        <v>0</v>
      </c>
      <c r="F52" s="31">
        <f>'апрель 2014г. по 6-10'!F52+'апрель 2014г. по 0,4'!F49</f>
        <v>0</v>
      </c>
      <c r="G52" s="31">
        <f>'апрель 2014г. по 6-10'!G52+'апрель 2014г. по 0,4'!G49</f>
        <v>0</v>
      </c>
      <c r="H52" s="31">
        <f>'апрель 2014г. по 6-10'!H52+'апрель 2014г. по 0,4'!H49</f>
        <v>0</v>
      </c>
      <c r="I52" s="31">
        <f>'апрель 2014г. по 6-10'!I52+'апрель 2014г. по 0,4'!I49</f>
        <v>0</v>
      </c>
      <c r="J52" s="31">
        <f>'апрель 2014г. по 6-10'!J52+'апрель 2014г. по 0,4'!J49</f>
        <v>0</v>
      </c>
      <c r="K52" s="31">
        <f>'апрель 2014г. по 6-10'!K52+'апрель 2014г. по 0,4'!K49</f>
        <v>0</v>
      </c>
      <c r="L52" s="31">
        <f>'апрель 2014г. по 6-10'!L52+'апрель 2014г. по 0,4'!L49</f>
        <v>0</v>
      </c>
      <c r="M52" s="31">
        <f>'апрель 2014г. по 6-10'!M52+'апрель 2014г. по 0,4'!M49</f>
        <v>0</v>
      </c>
      <c r="N52" s="31">
        <f>'апрель 2014г. по 6-10'!N52+'апрель 2014г. по 0,4'!N49</f>
        <v>0</v>
      </c>
      <c r="O52" s="31">
        <f>'апрель 2014г. по 6-10'!O52+'апрель 2014г. по 0,4'!O49</f>
        <v>0</v>
      </c>
      <c r="P52" s="31">
        <f>'апрель 2014г. по 6-10'!P52+'апрель 2014г. по 0,4'!P49</f>
        <v>0</v>
      </c>
      <c r="Q52" s="31">
        <f>'апрель 2014г. по 6-10'!Q52+'апрель 2014г. по 0,4'!Q49</f>
        <v>0</v>
      </c>
    </row>
    <row r="53" spans="1:17" ht="12.75" customHeight="1" x14ac:dyDescent="0.2">
      <c r="A53" s="18"/>
      <c r="B53" s="18"/>
      <c r="C53" s="18" t="s">
        <v>337</v>
      </c>
      <c r="D53" s="31">
        <f>'апрель 2014г. по 6-10'!D53+'апрель 2014г. по 0,4'!D50</f>
        <v>0</v>
      </c>
      <c r="E53" s="31">
        <f>'апрель 2014г. по 6-10'!E53+'апрель 2014г. по 0,4'!E50</f>
        <v>0</v>
      </c>
      <c r="F53" s="31">
        <f>'апрель 2014г. по 6-10'!F53+'апрель 2014г. по 0,4'!F50</f>
        <v>0</v>
      </c>
      <c r="G53" s="31">
        <f>'апрель 2014г. по 6-10'!G53+'апрель 2014г. по 0,4'!G50</f>
        <v>0</v>
      </c>
      <c r="H53" s="31">
        <f>'апрель 2014г. по 6-10'!H53+'апрель 2014г. по 0,4'!H50</f>
        <v>0</v>
      </c>
      <c r="I53" s="31">
        <f>'апрель 2014г. по 6-10'!I53+'апрель 2014г. по 0,4'!I50</f>
        <v>0</v>
      </c>
      <c r="J53" s="31">
        <f>'апрель 2014г. по 6-10'!J53+'апрель 2014г. по 0,4'!J50</f>
        <v>0</v>
      </c>
      <c r="K53" s="31">
        <f>'апрель 2014г. по 6-10'!K53+'апрель 2014г. по 0,4'!K50</f>
        <v>0</v>
      </c>
      <c r="L53" s="31">
        <f>'апрель 2014г. по 6-10'!L53+'апрель 2014г. по 0,4'!L50</f>
        <v>0</v>
      </c>
      <c r="M53" s="31">
        <f>'апрель 2014г. по 6-10'!M53+'апрель 2014г. по 0,4'!M50</f>
        <v>0</v>
      </c>
      <c r="N53" s="31">
        <f>'апрель 2014г. по 6-10'!N53+'апрель 2014г. по 0,4'!N50</f>
        <v>0</v>
      </c>
      <c r="O53" s="31">
        <f>'апрель 2014г. по 6-10'!O53+'апрель 2014г. по 0,4'!O50</f>
        <v>0</v>
      </c>
      <c r="P53" s="31">
        <f>'апрель 2014г. по 6-10'!P53+'апрель 2014г. по 0,4'!P50</f>
        <v>0</v>
      </c>
      <c r="Q53" s="31">
        <f>'апрель 2014г. по 6-10'!Q53+'апрель 2014г. по 0,4'!Q50</f>
        <v>0</v>
      </c>
    </row>
    <row r="54" spans="1:17" ht="12.75" customHeight="1" x14ac:dyDescent="0.2">
      <c r="A54" s="18"/>
      <c r="B54" s="18"/>
      <c r="C54" s="18" t="s">
        <v>338</v>
      </c>
      <c r="D54" s="31">
        <f>'апрель 2014г. по 6-10'!D54+'апрель 2014г. по 0,4'!D51</f>
        <v>2</v>
      </c>
      <c r="E54" s="31">
        <f>'апрель 2014г. по 6-10'!E54+'апрель 2014г. по 0,4'!E51</f>
        <v>363</v>
      </c>
      <c r="F54" s="31">
        <f>'апрель 2014г. по 6-10'!F54+'апрель 2014г. по 0,4'!F51</f>
        <v>2</v>
      </c>
      <c r="G54" s="31">
        <f>'апрель 2014г. по 6-10'!G54+'апрель 2014г. по 0,4'!G51</f>
        <v>363</v>
      </c>
      <c r="H54" s="31">
        <f>'апрель 2014г. по 6-10'!H54+'апрель 2014г. по 0,4'!H51</f>
        <v>0</v>
      </c>
      <c r="I54" s="31">
        <f>'апрель 2014г. по 6-10'!I54+'апрель 2014г. по 0,4'!I51</f>
        <v>0</v>
      </c>
      <c r="J54" s="31">
        <f>'апрель 2014г. по 6-10'!J54+'апрель 2014г. по 0,4'!J51</f>
        <v>0</v>
      </c>
      <c r="K54" s="31">
        <f>'апрель 2014г. по 6-10'!K54+'апрель 2014г. по 0,4'!K51</f>
        <v>0</v>
      </c>
      <c r="L54" s="31">
        <f>'апрель 2014г. по 6-10'!L54+'апрель 2014г. по 0,4'!L51</f>
        <v>0</v>
      </c>
      <c r="M54" s="31">
        <f>'апрель 2014г. по 6-10'!M54+'апрель 2014г. по 0,4'!M51</f>
        <v>0</v>
      </c>
      <c r="N54" s="31">
        <f>'апрель 2014г. по 6-10'!N54+'апрель 2014г. по 0,4'!N51</f>
        <v>0</v>
      </c>
      <c r="O54" s="31">
        <f>'апрель 2014г. по 6-10'!O54+'апрель 2014г. по 0,4'!O51</f>
        <v>0</v>
      </c>
      <c r="P54" s="31">
        <f>'апрель 2014г. по 6-10'!P54+'апрель 2014г. по 0,4'!P51</f>
        <v>0</v>
      </c>
      <c r="Q54" s="31">
        <f>'апрель 2014г. по 6-10'!Q54+'апрель 2014г. по 0,4'!Q51</f>
        <v>0</v>
      </c>
    </row>
    <row r="55" spans="1:17" ht="12.75" customHeight="1" x14ac:dyDescent="0.2">
      <c r="A55" s="18"/>
      <c r="B55" s="18"/>
      <c r="C55" s="18" t="s">
        <v>339</v>
      </c>
      <c r="D55" s="31">
        <f>'апрель 2014г. по 6-10'!D55+'апрель 2014г. по 0,4'!D52</f>
        <v>1</v>
      </c>
      <c r="E55" s="31">
        <f>'апрель 2014г. по 6-10'!E55+'апрель 2014г. по 0,4'!E52</f>
        <v>4</v>
      </c>
      <c r="F55" s="31">
        <f>'апрель 2014г. по 6-10'!F55+'апрель 2014г. по 0,4'!F52</f>
        <v>1</v>
      </c>
      <c r="G55" s="31">
        <f>'апрель 2014г. по 6-10'!G55+'апрель 2014г. по 0,4'!G52</f>
        <v>4</v>
      </c>
      <c r="H55" s="31">
        <f>'апрель 2014г. по 6-10'!H55+'апрель 2014г. по 0,4'!H52</f>
        <v>0</v>
      </c>
      <c r="I55" s="31">
        <f>'апрель 2014г. по 6-10'!I55+'апрель 2014г. по 0,4'!I52</f>
        <v>0</v>
      </c>
      <c r="J55" s="31">
        <f>'апрель 2014г. по 6-10'!J55+'апрель 2014г. по 0,4'!J52</f>
        <v>0</v>
      </c>
      <c r="K55" s="31">
        <f>'апрель 2014г. по 6-10'!K55+'апрель 2014г. по 0,4'!K52</f>
        <v>0</v>
      </c>
      <c r="L55" s="31">
        <f>'апрель 2014г. по 6-10'!L55+'апрель 2014г. по 0,4'!L52</f>
        <v>0</v>
      </c>
      <c r="M55" s="31">
        <f>'апрель 2014г. по 6-10'!M55+'апрель 2014г. по 0,4'!M52</f>
        <v>0</v>
      </c>
      <c r="N55" s="31">
        <f>'апрель 2014г. по 6-10'!N55+'апрель 2014г. по 0,4'!N52</f>
        <v>0</v>
      </c>
      <c r="O55" s="31">
        <f>'апрель 2014г. по 6-10'!O55+'апрель 2014г. по 0,4'!O52</f>
        <v>0</v>
      </c>
      <c r="P55" s="31">
        <f>'апрель 2014г. по 6-10'!P55+'апрель 2014г. по 0,4'!P52</f>
        <v>0</v>
      </c>
      <c r="Q55" s="31">
        <f>'апрель 2014г. по 6-10'!Q55+'апрель 2014г. по 0,4'!Q52</f>
        <v>0</v>
      </c>
    </row>
    <row r="56" spans="1:17" ht="12.75" customHeight="1" x14ac:dyDescent="0.2">
      <c r="A56" s="18"/>
      <c r="B56" s="18"/>
      <c r="C56" s="18" t="s">
        <v>340</v>
      </c>
      <c r="D56" s="31">
        <f>'апрель 2014г. по 6-10'!D56+'апрель 2014г. по 0,4'!D53</f>
        <v>2</v>
      </c>
      <c r="E56" s="31">
        <f>'апрель 2014г. по 6-10'!E56+'апрель 2014г. по 0,4'!E53</f>
        <v>25</v>
      </c>
      <c r="F56" s="31">
        <f>'апрель 2014г. по 6-10'!F56+'апрель 2014г. по 0,4'!F53</f>
        <v>2</v>
      </c>
      <c r="G56" s="31">
        <f>'апрель 2014г. по 6-10'!G56+'апрель 2014г. по 0,4'!G53</f>
        <v>25</v>
      </c>
      <c r="H56" s="31">
        <f>'апрель 2014г. по 6-10'!H56+'апрель 2014г. по 0,4'!H53</f>
        <v>0</v>
      </c>
      <c r="I56" s="31">
        <f>'апрель 2014г. по 6-10'!I56+'апрель 2014г. по 0,4'!I53</f>
        <v>0</v>
      </c>
      <c r="J56" s="31">
        <f>'апрель 2014г. по 6-10'!J56+'апрель 2014г. по 0,4'!J53</f>
        <v>1</v>
      </c>
      <c r="K56" s="31">
        <f>'апрель 2014г. по 6-10'!K56+'апрель 2014г. по 0,4'!K53</f>
        <v>10</v>
      </c>
      <c r="L56" s="31">
        <f>'апрель 2014г. по 6-10'!L56+'апрель 2014г. по 0,4'!L53</f>
        <v>0</v>
      </c>
      <c r="M56" s="31">
        <f>'апрель 2014г. по 6-10'!M56+'апрель 2014г. по 0,4'!M53</f>
        <v>0</v>
      </c>
      <c r="N56" s="31">
        <f>'апрель 2014г. по 6-10'!N56+'апрель 2014г. по 0,4'!N53</f>
        <v>0</v>
      </c>
      <c r="O56" s="31">
        <f>'апрель 2014г. по 6-10'!O56+'апрель 2014г. по 0,4'!O53</f>
        <v>0</v>
      </c>
      <c r="P56" s="31">
        <f>'апрель 2014г. по 6-10'!P56+'апрель 2014г. по 0,4'!P53</f>
        <v>0</v>
      </c>
      <c r="Q56" s="31">
        <f>'апрель 2014г. по 6-10'!Q56+'апрель 2014г. по 0,4'!Q53</f>
        <v>0</v>
      </c>
    </row>
    <row r="57" spans="1:17" ht="12.75" customHeight="1" x14ac:dyDescent="0.2">
      <c r="A57" s="18"/>
      <c r="B57" s="18"/>
      <c r="C57" s="18" t="s">
        <v>341</v>
      </c>
      <c r="D57" s="31">
        <f>'апрель 2014г. по 6-10'!D57+'апрель 2014г. по 0,4'!D54</f>
        <v>0</v>
      </c>
      <c r="E57" s="31">
        <f>'апрель 2014г. по 6-10'!E57+'апрель 2014г. по 0,4'!E54</f>
        <v>0</v>
      </c>
      <c r="F57" s="31">
        <f>'апрель 2014г. по 6-10'!F57+'апрель 2014г. по 0,4'!F54</f>
        <v>0</v>
      </c>
      <c r="G57" s="31">
        <f>'апрель 2014г. по 6-10'!G57+'апрель 2014г. по 0,4'!G54</f>
        <v>0</v>
      </c>
      <c r="H57" s="31">
        <f>'апрель 2014г. по 6-10'!H57+'апрель 2014г. по 0,4'!H54</f>
        <v>0</v>
      </c>
      <c r="I57" s="31">
        <f>'апрель 2014г. по 6-10'!I57+'апрель 2014г. по 0,4'!I54</f>
        <v>0</v>
      </c>
      <c r="J57" s="31">
        <f>'апрель 2014г. по 6-10'!J57+'апрель 2014г. по 0,4'!J54</f>
        <v>0</v>
      </c>
      <c r="K57" s="31">
        <f>'апрель 2014г. по 6-10'!K57+'апрель 2014г. по 0,4'!K54</f>
        <v>0</v>
      </c>
      <c r="L57" s="31">
        <f>'апрель 2014г. по 6-10'!L57+'апрель 2014г. по 0,4'!L54</f>
        <v>0</v>
      </c>
      <c r="M57" s="31">
        <f>'апрель 2014г. по 6-10'!M57+'апрель 2014г. по 0,4'!M54</f>
        <v>0</v>
      </c>
      <c r="N57" s="31">
        <f>'апрель 2014г. по 6-10'!N57+'апрель 2014г. по 0,4'!N54</f>
        <v>0</v>
      </c>
      <c r="O57" s="31">
        <f>'апрель 2014г. по 6-10'!O57+'апрель 2014г. по 0,4'!O54</f>
        <v>0</v>
      </c>
      <c r="P57" s="31">
        <f>'апрель 2014г. по 6-10'!P57+'апрель 2014г. по 0,4'!P54</f>
        <v>0</v>
      </c>
      <c r="Q57" s="31">
        <f>'апрель 2014г. по 6-10'!Q57+'апрель 2014г. по 0,4'!Q54</f>
        <v>0</v>
      </c>
    </row>
    <row r="58" spans="1:17" ht="12.75" customHeight="1" x14ac:dyDescent="0.2">
      <c r="A58" s="18"/>
      <c r="B58" s="18"/>
      <c r="C58" s="18" t="s">
        <v>342</v>
      </c>
      <c r="D58" s="31">
        <f>'апрель 2014г. по 6-10'!D58+'апрель 2014г. по 0,4'!D55</f>
        <v>10</v>
      </c>
      <c r="E58" s="31">
        <f>'апрель 2014г. по 6-10'!E58+'апрель 2014г. по 0,4'!E55</f>
        <v>559</v>
      </c>
      <c r="F58" s="31">
        <f>'апрель 2014г. по 6-10'!F58+'апрель 2014г. по 0,4'!F55</f>
        <v>10</v>
      </c>
      <c r="G58" s="31">
        <f>'апрель 2014г. по 6-10'!G58+'апрель 2014г. по 0,4'!G55</f>
        <v>559</v>
      </c>
      <c r="H58" s="31">
        <f>'апрель 2014г. по 6-10'!H58+'апрель 2014г. по 0,4'!H55</f>
        <v>0</v>
      </c>
      <c r="I58" s="31">
        <f>'апрель 2014г. по 6-10'!I58+'апрель 2014г. по 0,4'!I55</f>
        <v>0</v>
      </c>
      <c r="J58" s="31">
        <f>'апрель 2014г. по 6-10'!J58+'апрель 2014г. по 0,4'!J55</f>
        <v>2</v>
      </c>
      <c r="K58" s="31">
        <f>'апрель 2014г. по 6-10'!K58+'апрель 2014г. по 0,4'!K55</f>
        <v>20</v>
      </c>
      <c r="L58" s="31">
        <f>'апрель 2014г. по 6-10'!L58+'апрель 2014г. по 0,4'!L55</f>
        <v>0</v>
      </c>
      <c r="M58" s="31">
        <f>'апрель 2014г. по 6-10'!M58+'апрель 2014г. по 0,4'!M55</f>
        <v>0</v>
      </c>
      <c r="N58" s="31">
        <f>'апрель 2014г. по 6-10'!N58+'апрель 2014г. по 0,4'!N55</f>
        <v>0</v>
      </c>
      <c r="O58" s="31">
        <f>'апрель 2014г. по 6-10'!O58+'апрель 2014г. по 0,4'!O55</f>
        <v>0</v>
      </c>
      <c r="P58" s="31">
        <f>'апрель 2014г. по 6-10'!P58+'апрель 2014г. по 0,4'!P55</f>
        <v>0</v>
      </c>
      <c r="Q58" s="31">
        <f>'апрель 2014г. по 6-10'!Q58+'апрель 2014г. по 0,4'!Q55</f>
        <v>0</v>
      </c>
    </row>
    <row r="59" spans="1:17" ht="12.75" customHeight="1" x14ac:dyDescent="0.2">
      <c r="A59" s="18"/>
      <c r="B59" s="18"/>
      <c r="C59" s="18" t="s">
        <v>343</v>
      </c>
      <c r="D59" s="31">
        <f>'апрель 2014г. по 6-10'!D59+'апрель 2014г. по 0,4'!D56</f>
        <v>2</v>
      </c>
      <c r="E59" s="31">
        <f>'апрель 2014г. по 6-10'!E59+'апрель 2014г. по 0,4'!E56</f>
        <v>10</v>
      </c>
      <c r="F59" s="31">
        <f>'апрель 2014г. по 6-10'!F59+'апрель 2014г. по 0,4'!F56</f>
        <v>2</v>
      </c>
      <c r="G59" s="31">
        <f>'апрель 2014г. по 6-10'!G59+'апрель 2014г. по 0,4'!G56</f>
        <v>10</v>
      </c>
      <c r="H59" s="31">
        <f>'апрель 2014г. по 6-10'!H59+'апрель 2014г. по 0,4'!H56</f>
        <v>0</v>
      </c>
      <c r="I59" s="31">
        <f>'апрель 2014г. по 6-10'!I59+'апрель 2014г. по 0,4'!I56</f>
        <v>0</v>
      </c>
      <c r="J59" s="31">
        <f>'апрель 2014г. по 6-10'!J59+'апрель 2014г. по 0,4'!J56</f>
        <v>1</v>
      </c>
      <c r="K59" s="31">
        <f>'апрель 2014г. по 6-10'!K59+'апрель 2014г. по 0,4'!K56</f>
        <v>5</v>
      </c>
      <c r="L59" s="31">
        <f>'апрель 2014г. по 6-10'!L59+'апрель 2014г. по 0,4'!L56</f>
        <v>0</v>
      </c>
      <c r="M59" s="31">
        <f>'апрель 2014г. по 6-10'!M59+'апрель 2014г. по 0,4'!M56</f>
        <v>0</v>
      </c>
      <c r="N59" s="31">
        <f>'апрель 2014г. по 6-10'!N59+'апрель 2014г. по 0,4'!N56</f>
        <v>0</v>
      </c>
      <c r="O59" s="31">
        <f>'апрель 2014г. по 6-10'!O59+'апрель 2014г. по 0,4'!O56</f>
        <v>0</v>
      </c>
      <c r="P59" s="31">
        <f>'апрель 2014г. по 6-10'!P59+'апрель 2014г. по 0,4'!P56</f>
        <v>0</v>
      </c>
      <c r="Q59" s="31">
        <f>'апрель 2014г. по 6-10'!Q59+'апрель 2014г. по 0,4'!Q56</f>
        <v>0</v>
      </c>
    </row>
    <row r="60" spans="1:17" ht="12.75" customHeight="1" x14ac:dyDescent="0.2">
      <c r="A60" s="18"/>
      <c r="B60" s="18"/>
      <c r="C60" s="18" t="s">
        <v>344</v>
      </c>
      <c r="D60" s="31">
        <f>'апрель 2014г. по 6-10'!D60+'апрель 2014г. по 0,4'!D57</f>
        <v>2</v>
      </c>
      <c r="E60" s="31">
        <f>'апрель 2014г. по 6-10'!E60+'апрель 2014г. по 0,4'!E57</f>
        <v>175</v>
      </c>
      <c r="F60" s="31">
        <f>'апрель 2014г. по 6-10'!F60+'апрель 2014г. по 0,4'!F57</f>
        <v>2</v>
      </c>
      <c r="G60" s="31">
        <f>'апрель 2014г. по 6-10'!G60+'апрель 2014г. по 0,4'!G57</f>
        <v>175</v>
      </c>
      <c r="H60" s="31">
        <f>'апрель 2014г. по 6-10'!H60+'апрель 2014г. по 0,4'!H57</f>
        <v>0</v>
      </c>
      <c r="I60" s="31">
        <f>'апрель 2014г. по 6-10'!I60+'апрель 2014г. по 0,4'!I57</f>
        <v>0</v>
      </c>
      <c r="J60" s="31">
        <f>'апрель 2014г. по 6-10'!J60+'апрель 2014г. по 0,4'!J57</f>
        <v>0</v>
      </c>
      <c r="K60" s="31">
        <f>'апрель 2014г. по 6-10'!K60+'апрель 2014г. по 0,4'!K57</f>
        <v>0</v>
      </c>
      <c r="L60" s="31">
        <f>'апрель 2014г. по 6-10'!L60+'апрель 2014г. по 0,4'!L57</f>
        <v>0</v>
      </c>
      <c r="M60" s="31">
        <f>'апрель 2014г. по 6-10'!M60+'апрель 2014г. по 0,4'!M57</f>
        <v>0</v>
      </c>
      <c r="N60" s="31">
        <f>'апрель 2014г. по 6-10'!N60+'апрель 2014г. по 0,4'!N57</f>
        <v>0</v>
      </c>
      <c r="O60" s="31">
        <f>'апрель 2014г. по 6-10'!O60+'апрель 2014г. по 0,4'!O57</f>
        <v>0</v>
      </c>
      <c r="P60" s="31">
        <f>'апрель 2014г. по 6-10'!P60+'апрель 2014г. по 0,4'!P57</f>
        <v>0</v>
      </c>
      <c r="Q60" s="31">
        <f>'апрель 2014г. по 6-10'!Q60+'апрель 2014г. по 0,4'!Q57</f>
        <v>0</v>
      </c>
    </row>
    <row r="61" spans="1:17" ht="12.75" customHeight="1" x14ac:dyDescent="0.2">
      <c r="A61" s="18"/>
      <c r="B61" s="18"/>
      <c r="C61" s="18" t="s">
        <v>345</v>
      </c>
      <c r="D61" s="31">
        <f>'апрель 2014г. по 6-10'!D61+'апрель 2014г. по 0,4'!D58</f>
        <v>0</v>
      </c>
      <c r="E61" s="31">
        <f>'апрель 2014г. по 6-10'!E61+'апрель 2014г. по 0,4'!E58</f>
        <v>0</v>
      </c>
      <c r="F61" s="31">
        <f>'апрель 2014г. по 6-10'!F61+'апрель 2014г. по 0,4'!F58</f>
        <v>0</v>
      </c>
      <c r="G61" s="31">
        <f>'апрель 2014г. по 6-10'!G61+'апрель 2014г. по 0,4'!G58</f>
        <v>0</v>
      </c>
      <c r="H61" s="31">
        <f>'апрель 2014г. по 6-10'!H61+'апрель 2014г. по 0,4'!H58</f>
        <v>0</v>
      </c>
      <c r="I61" s="31">
        <f>'апрель 2014г. по 6-10'!I61+'апрель 2014г. по 0,4'!I58</f>
        <v>0</v>
      </c>
      <c r="J61" s="31">
        <f>'апрель 2014г. по 6-10'!J61+'апрель 2014г. по 0,4'!J58</f>
        <v>0</v>
      </c>
      <c r="K61" s="31">
        <f>'апрель 2014г. по 6-10'!K61+'апрель 2014г. по 0,4'!K58</f>
        <v>0</v>
      </c>
      <c r="L61" s="31">
        <f>'апрель 2014г. по 6-10'!L61+'апрель 2014г. по 0,4'!L58</f>
        <v>0</v>
      </c>
      <c r="M61" s="31">
        <f>'апрель 2014г. по 6-10'!M61+'апрель 2014г. по 0,4'!M58</f>
        <v>0</v>
      </c>
      <c r="N61" s="31">
        <f>'апрель 2014г. по 6-10'!N61+'апрель 2014г. по 0,4'!N58</f>
        <v>0</v>
      </c>
      <c r="O61" s="31">
        <f>'апрель 2014г. по 6-10'!O61+'апрель 2014г. по 0,4'!O58</f>
        <v>0</v>
      </c>
      <c r="P61" s="31">
        <f>'апрель 2014г. по 6-10'!P61+'апрель 2014г. по 0,4'!P58</f>
        <v>0</v>
      </c>
      <c r="Q61" s="31">
        <f>'апрель 2014г. по 6-10'!Q61+'апрель 2014г. по 0,4'!Q58</f>
        <v>0</v>
      </c>
    </row>
    <row r="62" spans="1:17" ht="12.75" customHeight="1" x14ac:dyDescent="0.2">
      <c r="A62" s="18"/>
      <c r="B62" s="18"/>
      <c r="C62" s="18" t="s">
        <v>346</v>
      </c>
      <c r="D62" s="31">
        <f>'апрель 2014г. по 6-10'!D62+'апрель 2014г. по 0,4'!D59</f>
        <v>0</v>
      </c>
      <c r="E62" s="31">
        <f>'апрель 2014г. по 6-10'!E62+'апрель 2014г. по 0,4'!E59</f>
        <v>0</v>
      </c>
      <c r="F62" s="31">
        <f>'апрель 2014г. по 6-10'!F62+'апрель 2014г. по 0,4'!F59</f>
        <v>0</v>
      </c>
      <c r="G62" s="31">
        <f>'апрель 2014г. по 6-10'!G62+'апрель 2014г. по 0,4'!G59</f>
        <v>0</v>
      </c>
      <c r="H62" s="31">
        <f>'апрель 2014г. по 6-10'!H62+'апрель 2014г. по 0,4'!H59</f>
        <v>0</v>
      </c>
      <c r="I62" s="31">
        <f>'апрель 2014г. по 6-10'!I62+'апрель 2014г. по 0,4'!I59</f>
        <v>0</v>
      </c>
      <c r="J62" s="31">
        <f>'апрель 2014г. по 6-10'!J62+'апрель 2014г. по 0,4'!J59</f>
        <v>0</v>
      </c>
      <c r="K62" s="31">
        <f>'апрель 2014г. по 6-10'!K62+'апрель 2014г. по 0,4'!K59</f>
        <v>0</v>
      </c>
      <c r="L62" s="31">
        <f>'апрель 2014г. по 6-10'!L62+'апрель 2014г. по 0,4'!L59</f>
        <v>0</v>
      </c>
      <c r="M62" s="31">
        <f>'апрель 2014г. по 6-10'!M62+'апрель 2014г. по 0,4'!M59</f>
        <v>0</v>
      </c>
      <c r="N62" s="31">
        <f>'апрель 2014г. по 6-10'!N62+'апрель 2014г. по 0,4'!N59</f>
        <v>0</v>
      </c>
      <c r="O62" s="31">
        <f>'апрель 2014г. по 6-10'!O62+'апрель 2014г. по 0,4'!O59</f>
        <v>0</v>
      </c>
      <c r="P62" s="31">
        <f>'апрель 2014г. по 6-10'!P62+'апрель 2014г. по 0,4'!P59</f>
        <v>0</v>
      </c>
      <c r="Q62" s="31">
        <f>'апрель 2014г. по 6-10'!Q62+'апрель 2014г. по 0,4'!Q59</f>
        <v>0</v>
      </c>
    </row>
    <row r="63" spans="1:17" ht="12.75" customHeight="1" x14ac:dyDescent="0.2">
      <c r="A63" s="18"/>
      <c r="B63" s="18"/>
      <c r="C63" s="18" t="s">
        <v>347</v>
      </c>
      <c r="D63" s="31">
        <f>'апрель 2014г. по 6-10'!D63+'апрель 2014г. по 0,4'!D60</f>
        <v>1</v>
      </c>
      <c r="E63" s="31">
        <f>'апрель 2014г. по 6-10'!E63+'апрель 2014г. по 0,4'!E60</f>
        <v>325</v>
      </c>
      <c r="F63" s="31">
        <f>'апрель 2014г. по 6-10'!F63+'апрель 2014г. по 0,4'!F60</f>
        <v>1</v>
      </c>
      <c r="G63" s="31">
        <f>'апрель 2014г. по 6-10'!G63+'апрель 2014г. по 0,4'!G60</f>
        <v>325</v>
      </c>
      <c r="H63" s="31">
        <f>'апрель 2014г. по 6-10'!H63+'апрель 2014г. по 0,4'!H60</f>
        <v>0</v>
      </c>
      <c r="I63" s="31">
        <f>'апрель 2014г. по 6-10'!I63+'апрель 2014г. по 0,4'!I60</f>
        <v>0</v>
      </c>
      <c r="J63" s="31">
        <f>'апрель 2014г. по 6-10'!J63+'апрель 2014г. по 0,4'!J60</f>
        <v>0</v>
      </c>
      <c r="K63" s="31">
        <f>'апрель 2014г. по 6-10'!K63+'апрель 2014г. по 0,4'!K60</f>
        <v>0</v>
      </c>
      <c r="L63" s="31">
        <f>'апрель 2014г. по 6-10'!L63+'апрель 2014г. по 0,4'!L60</f>
        <v>0</v>
      </c>
      <c r="M63" s="31">
        <f>'апрель 2014г. по 6-10'!M63+'апрель 2014г. по 0,4'!M60</f>
        <v>0</v>
      </c>
      <c r="N63" s="31">
        <f>'апрель 2014г. по 6-10'!N63+'апрель 2014г. по 0,4'!N60</f>
        <v>0</v>
      </c>
      <c r="O63" s="31">
        <f>'апрель 2014г. по 6-10'!O63+'апрель 2014г. по 0,4'!O60</f>
        <v>0</v>
      </c>
      <c r="P63" s="31">
        <f>'апрель 2014г. по 6-10'!P63+'апрель 2014г. по 0,4'!P60</f>
        <v>0</v>
      </c>
      <c r="Q63" s="31">
        <f>'апрель 2014г. по 6-10'!Q63+'апрель 2014г. по 0,4'!Q60</f>
        <v>0</v>
      </c>
    </row>
    <row r="64" spans="1:17" ht="12.75" customHeight="1" x14ac:dyDescent="0.2">
      <c r="A64" s="18"/>
      <c r="B64" s="18"/>
      <c r="C64" s="50" t="s">
        <v>148</v>
      </c>
      <c r="D64" s="31">
        <f>'апрель 2014г. по 6-10'!D64+'апрель 2014г. по 0,4'!D61</f>
        <v>0</v>
      </c>
      <c r="E64" s="31">
        <f>'апрель 2014г. по 6-10'!E64+'апрель 2014г. по 0,4'!E61</f>
        <v>0</v>
      </c>
      <c r="F64" s="31">
        <f>'апрель 2014г. по 6-10'!F64+'апрель 2014г. по 0,4'!F61</f>
        <v>0</v>
      </c>
      <c r="G64" s="31">
        <f>'апрель 2014г. по 6-10'!G64+'апрель 2014г. по 0,4'!G61</f>
        <v>0</v>
      </c>
      <c r="H64" s="31">
        <f>'апрель 2014г. по 6-10'!H64+'апрель 2014г. по 0,4'!H61</f>
        <v>0</v>
      </c>
      <c r="I64" s="31">
        <f>'апрель 2014г. по 6-10'!I64+'апрель 2014г. по 0,4'!I61</f>
        <v>0</v>
      </c>
      <c r="J64" s="31">
        <f>'апрель 2014г. по 6-10'!J64+'апрель 2014г. по 0,4'!J61</f>
        <v>0</v>
      </c>
      <c r="K64" s="31">
        <f>'апрель 2014г. по 6-10'!K64+'апрель 2014г. по 0,4'!K61</f>
        <v>0</v>
      </c>
      <c r="L64" s="31">
        <f>'апрель 2014г. по 6-10'!L64+'апрель 2014г. по 0,4'!L61</f>
        <v>0</v>
      </c>
      <c r="M64" s="31">
        <f>'апрель 2014г. по 6-10'!M64+'апрель 2014г. по 0,4'!M61</f>
        <v>0</v>
      </c>
      <c r="N64" s="31">
        <f>'апрель 2014г. по 6-10'!N64+'апрель 2014г. по 0,4'!N61</f>
        <v>0</v>
      </c>
      <c r="O64" s="31">
        <f>'апрель 2014г. по 6-10'!O64+'апрель 2014г. по 0,4'!O61</f>
        <v>0</v>
      </c>
      <c r="P64" s="31">
        <f>'апрель 2014г. по 6-10'!P64+'апрель 2014г. по 0,4'!P61</f>
        <v>0</v>
      </c>
      <c r="Q64" s="31">
        <f>'апрель 2014г. по 6-10'!Q64+'апрель 2014г. по 0,4'!Q61</f>
        <v>0</v>
      </c>
    </row>
    <row r="65" spans="1:17" ht="17.25" customHeight="1" x14ac:dyDescent="0.2">
      <c r="A65" s="18"/>
      <c r="B65" s="18"/>
      <c r="C65" s="20" t="s">
        <v>30</v>
      </c>
      <c r="D65" s="90">
        <f>SUM(D23:D64)</f>
        <v>183</v>
      </c>
      <c r="E65" s="90">
        <f t="shared" ref="E65:Q65" si="0">SUM(E23:E64)</f>
        <v>6092.9</v>
      </c>
      <c r="F65" s="90">
        <f t="shared" si="0"/>
        <v>182</v>
      </c>
      <c r="G65" s="90">
        <f t="shared" si="0"/>
        <v>6092.9</v>
      </c>
      <c r="H65" s="90">
        <f t="shared" si="0"/>
        <v>0</v>
      </c>
      <c r="I65" s="90">
        <f t="shared" si="0"/>
        <v>0</v>
      </c>
      <c r="J65" s="90">
        <f t="shared" si="0"/>
        <v>20</v>
      </c>
      <c r="K65" s="90">
        <f t="shared" si="0"/>
        <v>184.5</v>
      </c>
      <c r="L65" s="90">
        <f t="shared" si="0"/>
        <v>0</v>
      </c>
      <c r="M65" s="90">
        <f t="shared" si="0"/>
        <v>0</v>
      </c>
      <c r="N65" s="90">
        <f t="shared" si="0"/>
        <v>0</v>
      </c>
      <c r="O65" s="90">
        <f t="shared" si="0"/>
        <v>0</v>
      </c>
      <c r="P65" s="90">
        <f t="shared" si="0"/>
        <v>0</v>
      </c>
      <c r="Q65" s="90">
        <f t="shared" si="0"/>
        <v>0</v>
      </c>
    </row>
    <row r="66" spans="1:17" ht="15" x14ac:dyDescent="0.25">
      <c r="A66" s="18"/>
      <c r="B66" s="18"/>
      <c r="C66" s="52" t="s">
        <v>149</v>
      </c>
      <c r="D66" s="46"/>
      <c r="E66" s="31"/>
      <c r="F66" s="31"/>
      <c r="G66" s="31"/>
      <c r="H66" s="24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">
      <c r="A67" s="18"/>
      <c r="B67" s="53"/>
      <c r="C67" s="18" t="s">
        <v>352</v>
      </c>
      <c r="D67" s="31">
        <f>'апрель 2014г. по 6-10'!D67+'апрель 2014г. по 0,4'!D64</f>
        <v>20</v>
      </c>
      <c r="E67" s="31">
        <f>'апрель 2014г. по 6-10'!E67+'апрель 2014г. по 0,4'!E64</f>
        <v>586</v>
      </c>
      <c r="F67" s="31">
        <f>'апрель 2014г. по 6-10'!F67+'апрель 2014г. по 0,4'!F64</f>
        <v>20</v>
      </c>
      <c r="G67" s="31">
        <f>'апрель 2014г. по 6-10'!G67+'апрель 2014г. по 0,4'!G64</f>
        <v>586</v>
      </c>
      <c r="H67" s="31">
        <f>'апрель 2014г. по 6-10'!H67+'апрель 2014г. по 0,4'!H64</f>
        <v>0</v>
      </c>
      <c r="I67" s="31">
        <f>'апрель 2014г. по 6-10'!I67+'апрель 2014г. по 0,4'!I64</f>
        <v>0</v>
      </c>
      <c r="J67" s="31">
        <f>'апрель 2014г. по 6-10'!J67+'апрель 2014г. по 0,4'!J64</f>
        <v>5</v>
      </c>
      <c r="K67" s="31">
        <f>'апрель 2014г. по 6-10'!K67+'апрель 2014г. по 0,4'!K64</f>
        <v>52</v>
      </c>
      <c r="L67" s="31">
        <f>'апрель 2014г. по 6-10'!L67+'апрель 2014г. по 0,4'!L64</f>
        <v>0</v>
      </c>
      <c r="M67" s="31">
        <f>'апрель 2014г. по 6-10'!M67+'апрель 2014г. по 0,4'!M64</f>
        <v>0</v>
      </c>
      <c r="N67" s="31">
        <f>'апрель 2014г. по 6-10'!N67+'апрель 2014г. по 0,4'!N64</f>
        <v>0</v>
      </c>
      <c r="O67" s="31">
        <f>'апрель 2014г. по 6-10'!O67+'апрель 2014г. по 0,4'!O64</f>
        <v>0</v>
      </c>
      <c r="P67" s="31">
        <f>'апрель 2014г. по 6-10'!P67+'апрель 2014г. по 0,4'!P64</f>
        <v>0</v>
      </c>
      <c r="Q67" s="31">
        <f>'апрель 2014г. по 6-10'!Q67+'апрель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'апрель 2014г. по 6-10'!D68+'апрель 2014г. по 0,4'!D65</f>
        <v>24</v>
      </c>
      <c r="E68" s="31">
        <f>'апрель 2014г. по 6-10'!E68+'апрель 2014г. по 0,4'!E65</f>
        <v>523.5</v>
      </c>
      <c r="F68" s="31">
        <f>'апрель 2014г. по 6-10'!F68+'апрель 2014г. по 0,4'!F65</f>
        <v>24</v>
      </c>
      <c r="G68" s="31">
        <f>'апрель 2014г. по 6-10'!G68+'апрель 2014г. по 0,4'!G65</f>
        <v>523.5</v>
      </c>
      <c r="H68" s="31">
        <f>'апрель 2014г. по 6-10'!H68+'апрель 2014г. по 0,4'!H65</f>
        <v>0</v>
      </c>
      <c r="I68" s="31">
        <f>'апрель 2014г. по 6-10'!I68+'апрель 2014г. по 0,4'!I65</f>
        <v>0</v>
      </c>
      <c r="J68" s="31">
        <f>'апрель 2014г. по 6-10'!J68+'апрель 2014г. по 0,4'!J65</f>
        <v>4</v>
      </c>
      <c r="K68" s="31">
        <f>'апрель 2014г. по 6-10'!K68+'апрель 2014г. по 0,4'!K65</f>
        <v>50</v>
      </c>
      <c r="L68" s="31">
        <f>'апрель 2014г. по 6-10'!L68+'апрель 2014г. по 0,4'!L65</f>
        <v>0</v>
      </c>
      <c r="M68" s="31">
        <f>'апрель 2014г. по 6-10'!M68+'апрель 2014г. по 0,4'!M65</f>
        <v>0</v>
      </c>
      <c r="N68" s="31">
        <f>'апрель 2014г. по 6-10'!N68+'апрель 2014г. по 0,4'!N65</f>
        <v>0</v>
      </c>
      <c r="O68" s="31">
        <f>'апрель 2014г. по 6-10'!O68+'апрель 2014г. по 0,4'!O65</f>
        <v>0</v>
      </c>
      <c r="P68" s="31">
        <f>'апрель 2014г. по 6-10'!P68+'апрель 2014г. по 0,4'!P65</f>
        <v>0</v>
      </c>
      <c r="Q68" s="31">
        <f>'апрель 2014г. по 6-10'!Q68+'апрель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'апрель 2014г. по 6-10'!D69+'апрель 2014г. по 0,4'!D66</f>
        <v>8</v>
      </c>
      <c r="E69" s="31">
        <f>'апрель 2014г. по 6-10'!E69+'апрель 2014г. по 0,4'!E66</f>
        <v>619.5</v>
      </c>
      <c r="F69" s="31">
        <f>'апрель 2014г. по 6-10'!F69+'апрель 2014г. по 0,4'!F66</f>
        <v>8</v>
      </c>
      <c r="G69" s="31">
        <f>'апрель 2014г. по 6-10'!G69+'апрель 2014г. по 0,4'!G66</f>
        <v>619.5</v>
      </c>
      <c r="H69" s="31">
        <f>'апрель 2014г. по 6-10'!H69+'апрель 2014г. по 0,4'!H66</f>
        <v>0</v>
      </c>
      <c r="I69" s="31">
        <f>'апрель 2014г. по 6-10'!I69+'апрель 2014г. по 0,4'!I66</f>
        <v>0</v>
      </c>
      <c r="J69" s="31">
        <f>'апрель 2014г. по 6-10'!J69+'апрель 2014г. по 0,4'!J66</f>
        <v>2</v>
      </c>
      <c r="K69" s="31">
        <f>'апрель 2014г. по 6-10'!K69+'апрель 2014г. по 0,4'!K66</f>
        <v>10</v>
      </c>
      <c r="L69" s="31">
        <f>'апрель 2014г. по 6-10'!L69+'апрель 2014г. по 0,4'!L66</f>
        <v>0</v>
      </c>
      <c r="M69" s="31">
        <f>'апрель 2014г. по 6-10'!M69+'апрель 2014г. по 0,4'!M66</f>
        <v>0</v>
      </c>
      <c r="N69" s="31">
        <f>'апрель 2014г. по 6-10'!N69+'апрель 2014г. по 0,4'!N66</f>
        <v>0</v>
      </c>
      <c r="O69" s="31">
        <f>'апрель 2014г. по 6-10'!O69+'апрель 2014г. по 0,4'!O66</f>
        <v>0</v>
      </c>
      <c r="P69" s="31">
        <f>'апрель 2014г. по 6-10'!P69+'апрель 2014г. по 0,4'!P66</f>
        <v>0</v>
      </c>
      <c r="Q69" s="31">
        <f>'апрель 2014г. по 6-10'!Q69+'апрель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'апрель 2014г. по 6-10'!D70+'апрель 2014г. по 0,4'!D67</f>
        <v>0</v>
      </c>
      <c r="E70" s="31">
        <f>'апрель 2014г. по 6-10'!E70+'апрель 2014г. по 0,4'!E67</f>
        <v>0</v>
      </c>
      <c r="F70" s="31">
        <f>'апрель 2014г. по 6-10'!F70+'апрель 2014г. по 0,4'!F67</f>
        <v>0</v>
      </c>
      <c r="G70" s="31">
        <f>'апрель 2014г. по 6-10'!G70+'апрель 2014г. по 0,4'!G67</f>
        <v>0</v>
      </c>
      <c r="H70" s="31">
        <f>'апрель 2014г. по 6-10'!H70+'апрель 2014г. по 0,4'!H67</f>
        <v>0</v>
      </c>
      <c r="I70" s="31">
        <f>'апрель 2014г. по 6-10'!I70+'апрель 2014г. по 0,4'!I67</f>
        <v>0</v>
      </c>
      <c r="J70" s="31">
        <f>'апрель 2014г. по 6-10'!J70+'апрель 2014г. по 0,4'!J67</f>
        <v>0</v>
      </c>
      <c r="K70" s="31">
        <f>'апрель 2014г. по 6-10'!K70+'апрель 2014г. по 0,4'!K67</f>
        <v>0</v>
      </c>
      <c r="L70" s="31">
        <f>'апрель 2014г. по 6-10'!L70+'апрель 2014г. по 0,4'!L67</f>
        <v>0</v>
      </c>
      <c r="M70" s="31">
        <f>'апрель 2014г. по 6-10'!M70+'апрель 2014г. по 0,4'!M67</f>
        <v>0</v>
      </c>
      <c r="N70" s="31">
        <f>'апрель 2014г. по 6-10'!N70+'апрель 2014г. по 0,4'!N67</f>
        <v>0</v>
      </c>
      <c r="O70" s="31">
        <f>'апрель 2014г. по 6-10'!O70+'апрель 2014г. по 0,4'!O67</f>
        <v>0</v>
      </c>
      <c r="P70" s="31">
        <f>'апрель 2014г. по 6-10'!P70+'апрель 2014г. по 0,4'!P67</f>
        <v>0</v>
      </c>
      <c r="Q70" s="31">
        <f>'апрель 2014г. по 6-10'!Q70+'апрель 2014г. по 0,4'!Q67</f>
        <v>0</v>
      </c>
    </row>
    <row r="71" spans="1:17" ht="12.75" customHeight="1" x14ac:dyDescent="0.2">
      <c r="A71" s="18"/>
      <c r="B71" s="53"/>
      <c r="C71" s="18" t="s">
        <v>153</v>
      </c>
      <c r="D71" s="31">
        <f>'апрель 2014г. по 6-10'!D71+'апрель 2014г. по 0,4'!D68</f>
        <v>5</v>
      </c>
      <c r="E71" s="31">
        <f>'апрель 2014г. по 6-10'!E71+'апрель 2014г. по 0,4'!E68</f>
        <v>55</v>
      </c>
      <c r="F71" s="31">
        <f>'апрель 2014г. по 6-10'!F71+'апрель 2014г. по 0,4'!F68</f>
        <v>5</v>
      </c>
      <c r="G71" s="31">
        <f>'апрель 2014г. по 6-10'!G71+'апрель 2014г. по 0,4'!G68</f>
        <v>55</v>
      </c>
      <c r="H71" s="31">
        <f>'апрель 2014г. по 6-10'!H71+'апрель 2014г. по 0,4'!H68</f>
        <v>0</v>
      </c>
      <c r="I71" s="31">
        <f>'апрель 2014г. по 6-10'!I71+'апрель 2014г. по 0,4'!I68</f>
        <v>0</v>
      </c>
      <c r="J71" s="31">
        <f>'апрель 2014г. по 6-10'!J71+'апрель 2014г. по 0,4'!J68</f>
        <v>0</v>
      </c>
      <c r="K71" s="31">
        <f>'апрель 2014г. по 6-10'!K71+'апрель 2014г. по 0,4'!K68</f>
        <v>0</v>
      </c>
      <c r="L71" s="31">
        <f>'апрель 2014г. по 6-10'!L71+'апрель 2014г. по 0,4'!L68</f>
        <v>0</v>
      </c>
      <c r="M71" s="31">
        <f>'апрель 2014г. по 6-10'!M71+'апрель 2014г. по 0,4'!M68</f>
        <v>0</v>
      </c>
      <c r="N71" s="31">
        <f>'апрель 2014г. по 6-10'!N71+'апрель 2014г. по 0,4'!N68</f>
        <v>0</v>
      </c>
      <c r="O71" s="31">
        <f>'апрель 2014г. по 6-10'!O71+'апрель 2014г. по 0,4'!O68</f>
        <v>0</v>
      </c>
      <c r="P71" s="31">
        <f>'апрель 2014г. по 6-10'!P71+'апрель 2014г. по 0,4'!P68</f>
        <v>0</v>
      </c>
      <c r="Q71" s="31">
        <f>'апрель 2014г. по 6-10'!Q71+'апрель 2014г. по 0,4'!Q68</f>
        <v>0</v>
      </c>
    </row>
    <row r="72" spans="1:17" ht="12.75" customHeight="1" x14ac:dyDescent="0.2">
      <c r="A72" s="18"/>
      <c r="B72" s="53"/>
      <c r="C72" s="18" t="s">
        <v>353</v>
      </c>
      <c r="D72" s="31">
        <f>'апрель 2014г. по 6-10'!D72+'апрель 2014г. по 0,4'!D69</f>
        <v>1</v>
      </c>
      <c r="E72" s="31">
        <f>'апрель 2014г. по 6-10'!E72+'апрель 2014г. по 0,4'!E69</f>
        <v>10</v>
      </c>
      <c r="F72" s="31">
        <f>'апрель 2014г. по 6-10'!F72+'апрель 2014г. по 0,4'!F69</f>
        <v>1</v>
      </c>
      <c r="G72" s="31">
        <f>'апрель 2014г. по 6-10'!G72+'апрель 2014г. по 0,4'!G69</f>
        <v>10</v>
      </c>
      <c r="H72" s="31">
        <f>'апрель 2014г. по 6-10'!H72+'апрель 2014г. по 0,4'!H69</f>
        <v>0</v>
      </c>
      <c r="I72" s="31">
        <f>'апрель 2014г. по 6-10'!I72+'апрель 2014г. по 0,4'!I69</f>
        <v>0</v>
      </c>
      <c r="J72" s="31">
        <f>'апрель 2014г. по 6-10'!J72+'апрель 2014г. по 0,4'!J69</f>
        <v>0</v>
      </c>
      <c r="K72" s="31">
        <f>'апрель 2014г. по 6-10'!K72+'апрель 2014г. по 0,4'!K69</f>
        <v>0</v>
      </c>
      <c r="L72" s="31">
        <f>'апрель 2014г. по 6-10'!L72+'апрель 2014г. по 0,4'!L69</f>
        <v>0</v>
      </c>
      <c r="M72" s="31">
        <f>'апрель 2014г. по 6-10'!M72+'апрель 2014г. по 0,4'!M69</f>
        <v>0</v>
      </c>
      <c r="N72" s="31">
        <f>'апрель 2014г. по 6-10'!N72+'апрель 2014г. по 0,4'!N69</f>
        <v>0</v>
      </c>
      <c r="O72" s="31">
        <f>'апрель 2014г. по 6-10'!O72+'апрель 2014г. по 0,4'!O69</f>
        <v>0</v>
      </c>
      <c r="P72" s="31">
        <f>'апрель 2014г. по 6-10'!P72+'апрель 2014г. по 0,4'!P69</f>
        <v>0</v>
      </c>
      <c r="Q72" s="31">
        <f>'апрель 2014г. по 6-10'!Q72+'апрель 2014г. по 0,4'!Q69</f>
        <v>0</v>
      </c>
    </row>
    <row r="73" spans="1:17" ht="12.75" customHeight="1" x14ac:dyDescent="0.2">
      <c r="A73" s="18"/>
      <c r="B73" s="53"/>
      <c r="C73" s="18" t="s">
        <v>154</v>
      </c>
      <c r="D73" s="31">
        <f>'апрель 2014г. по 6-10'!D73+'апрель 2014г. по 0,4'!D70</f>
        <v>0</v>
      </c>
      <c r="E73" s="31">
        <f>'апрель 2014г. по 6-10'!E73+'апрель 2014г. по 0,4'!E70</f>
        <v>0</v>
      </c>
      <c r="F73" s="31">
        <f>'апрель 2014г. по 6-10'!F73+'апрель 2014г. по 0,4'!F70</f>
        <v>0</v>
      </c>
      <c r="G73" s="31">
        <f>'апрель 2014г. по 6-10'!G73+'апрель 2014г. по 0,4'!G70</f>
        <v>0</v>
      </c>
      <c r="H73" s="31">
        <f>'апрель 2014г. по 6-10'!H73+'апрель 2014г. по 0,4'!H70</f>
        <v>0</v>
      </c>
      <c r="I73" s="31">
        <f>'апрель 2014г. по 6-10'!I73+'апрель 2014г. по 0,4'!I70</f>
        <v>0</v>
      </c>
      <c r="J73" s="31">
        <f>'апрель 2014г. по 6-10'!J73+'апрель 2014г. по 0,4'!J70</f>
        <v>0</v>
      </c>
      <c r="K73" s="31">
        <f>'апрель 2014г. по 6-10'!K73+'апрель 2014г. по 0,4'!K70</f>
        <v>0</v>
      </c>
      <c r="L73" s="31">
        <f>'апрель 2014г. по 6-10'!L73+'апрель 2014г. по 0,4'!L70</f>
        <v>0</v>
      </c>
      <c r="M73" s="31">
        <f>'апрель 2014г. по 6-10'!M73+'апрель 2014г. по 0,4'!M70</f>
        <v>0</v>
      </c>
      <c r="N73" s="31">
        <f>'апрель 2014г. по 6-10'!N73+'апрель 2014г. по 0,4'!N70</f>
        <v>0</v>
      </c>
      <c r="O73" s="31">
        <f>'апрель 2014г. по 6-10'!O73+'апрель 2014г. по 0,4'!O70</f>
        <v>0</v>
      </c>
      <c r="P73" s="31">
        <f>'апрель 2014г. по 6-10'!P73+'апрель 2014г. по 0,4'!P70</f>
        <v>0</v>
      </c>
      <c r="Q73" s="31">
        <f>'апрель 2014г. по 6-10'!Q73+'апрель 2014г. по 0,4'!Q70</f>
        <v>0</v>
      </c>
    </row>
    <row r="74" spans="1:17" ht="12.75" customHeight="1" x14ac:dyDescent="0.2">
      <c r="A74" s="18"/>
      <c r="B74" s="53"/>
      <c r="C74" s="18" t="s">
        <v>156</v>
      </c>
      <c r="D74" s="31">
        <f>'апрель 2014г. по 6-10'!D74+'апрель 2014г. по 0,4'!D71</f>
        <v>0</v>
      </c>
      <c r="E74" s="31">
        <f>'апрель 2014г. по 6-10'!E74+'апрель 2014г. по 0,4'!E71</f>
        <v>0</v>
      </c>
      <c r="F74" s="31">
        <f>'апрель 2014г. по 6-10'!F74+'апрель 2014г. по 0,4'!F71</f>
        <v>0</v>
      </c>
      <c r="G74" s="31">
        <f>'апрель 2014г. по 6-10'!G74+'апрель 2014г. по 0,4'!G71</f>
        <v>0</v>
      </c>
      <c r="H74" s="31">
        <f>'апрель 2014г. по 6-10'!H74+'апрель 2014г. по 0,4'!H71</f>
        <v>0</v>
      </c>
      <c r="I74" s="31">
        <f>'апрель 2014г. по 6-10'!I74+'апрель 2014г. по 0,4'!I71</f>
        <v>0</v>
      </c>
      <c r="J74" s="31">
        <f>'апрель 2014г. по 6-10'!J74+'апрель 2014г. по 0,4'!J71</f>
        <v>0</v>
      </c>
      <c r="K74" s="31">
        <f>'апрель 2014г. по 6-10'!K74+'апрель 2014г. по 0,4'!K71</f>
        <v>0</v>
      </c>
      <c r="L74" s="31">
        <f>'апрель 2014г. по 6-10'!L74+'апрель 2014г. по 0,4'!L71</f>
        <v>0</v>
      </c>
      <c r="M74" s="31">
        <f>'апрель 2014г. по 6-10'!M74+'апрель 2014г. по 0,4'!M71</f>
        <v>0</v>
      </c>
      <c r="N74" s="31">
        <f>'апрель 2014г. по 6-10'!N74+'апрель 2014г. по 0,4'!N71</f>
        <v>0</v>
      </c>
      <c r="O74" s="31">
        <f>'апрель 2014г. по 6-10'!O74+'апрель 2014г. по 0,4'!O71</f>
        <v>0</v>
      </c>
      <c r="P74" s="31">
        <f>'апрель 2014г. по 6-10'!P74+'апрель 2014г. по 0,4'!P71</f>
        <v>0</v>
      </c>
      <c r="Q74" s="31">
        <f>'апрель 2014г. по 6-10'!Q74+'апрель 2014г. по 0,4'!Q71</f>
        <v>0</v>
      </c>
    </row>
    <row r="75" spans="1:17" ht="12.75" customHeight="1" x14ac:dyDescent="0.2">
      <c r="A75" s="18"/>
      <c r="B75" s="53"/>
      <c r="C75" s="18" t="s">
        <v>155</v>
      </c>
      <c r="D75" s="31">
        <f>'апрель 2014г. по 6-10'!D75+'апрель 2014г. по 0,4'!D72</f>
        <v>4</v>
      </c>
      <c r="E75" s="31">
        <f>'апрель 2014г. по 6-10'!E75+'апрель 2014г. по 0,4'!E72</f>
        <v>40</v>
      </c>
      <c r="F75" s="31">
        <f>'апрель 2014г. по 6-10'!F75+'апрель 2014г. по 0,4'!F72</f>
        <v>4</v>
      </c>
      <c r="G75" s="31">
        <f>'апрель 2014г. по 6-10'!G75+'апрель 2014г. по 0,4'!G72</f>
        <v>40</v>
      </c>
      <c r="H75" s="31">
        <f>'апрель 2014г. по 6-10'!H75+'апрель 2014г. по 0,4'!H72</f>
        <v>0</v>
      </c>
      <c r="I75" s="31">
        <f>'апрель 2014г. по 6-10'!I75+'апрель 2014г. по 0,4'!I72</f>
        <v>0</v>
      </c>
      <c r="J75" s="31">
        <f>'апрель 2014г. по 6-10'!J75+'апрель 2014г. по 0,4'!J72</f>
        <v>0</v>
      </c>
      <c r="K75" s="31">
        <f>'апрель 2014г. по 6-10'!K75+'апрель 2014г. по 0,4'!K72</f>
        <v>0</v>
      </c>
      <c r="L75" s="31">
        <f>'апрель 2014г. по 6-10'!L75+'апрель 2014г. по 0,4'!L72</f>
        <v>0</v>
      </c>
      <c r="M75" s="31">
        <f>'апрель 2014г. по 6-10'!M75+'апрель 2014г. по 0,4'!M72</f>
        <v>0</v>
      </c>
      <c r="N75" s="31">
        <f>'апрель 2014г. по 6-10'!N75+'апрель 2014г. по 0,4'!N72</f>
        <v>0</v>
      </c>
      <c r="O75" s="31">
        <f>'апрель 2014г. по 6-10'!O75+'апрель 2014г. по 0,4'!O72</f>
        <v>0</v>
      </c>
      <c r="P75" s="31">
        <f>'апрель 2014г. по 6-10'!P75+'апрель 2014г. по 0,4'!P72</f>
        <v>0</v>
      </c>
      <c r="Q75" s="31">
        <f>'апрель 2014г. по 6-10'!Q75+'апрель 2014г. по 0,4'!Q72</f>
        <v>0</v>
      </c>
    </row>
    <row r="76" spans="1:17" ht="12.75" customHeight="1" x14ac:dyDescent="0.2">
      <c r="A76" s="18"/>
      <c r="B76" s="53"/>
      <c r="C76" s="18" t="s">
        <v>147</v>
      </c>
      <c r="D76" s="31">
        <f>'апрель 2014г. по 6-10'!D76+'апрель 2014г. по 0,4'!D73</f>
        <v>1</v>
      </c>
      <c r="E76" s="31">
        <f>'апрель 2014г. по 6-10'!E76+'апрель 2014г. по 0,4'!E73</f>
        <v>6</v>
      </c>
      <c r="F76" s="31">
        <f>'апрель 2014г. по 6-10'!F76+'апрель 2014г. по 0,4'!F73</f>
        <v>1</v>
      </c>
      <c r="G76" s="31">
        <f>'апрель 2014г. по 6-10'!G76+'апрель 2014г. по 0,4'!G73</f>
        <v>6</v>
      </c>
      <c r="H76" s="31">
        <f>'апрель 2014г. по 6-10'!H76+'апрель 2014г. по 0,4'!H73</f>
        <v>0</v>
      </c>
      <c r="I76" s="31">
        <f>'апрель 2014г. по 6-10'!I76+'апрель 2014г. по 0,4'!I73</f>
        <v>0</v>
      </c>
      <c r="J76" s="31">
        <f>'апрель 2014г. по 6-10'!J76+'апрель 2014г. по 0,4'!J73</f>
        <v>0</v>
      </c>
      <c r="K76" s="31">
        <f>'апрель 2014г. по 6-10'!K76+'апрель 2014г. по 0,4'!K73</f>
        <v>0</v>
      </c>
      <c r="L76" s="31">
        <f>'апрель 2014г. по 6-10'!L76+'апрель 2014г. по 0,4'!L73</f>
        <v>0</v>
      </c>
      <c r="M76" s="31">
        <f>'апрель 2014г. по 6-10'!M76+'апрель 2014г. по 0,4'!M73</f>
        <v>0</v>
      </c>
      <c r="N76" s="31">
        <f>'апрель 2014г. по 6-10'!N76+'апрель 2014г. по 0,4'!N73</f>
        <v>0</v>
      </c>
      <c r="O76" s="31">
        <f>'апрель 2014г. по 6-10'!O76+'апрель 2014г. по 0,4'!O73</f>
        <v>0</v>
      </c>
      <c r="P76" s="31">
        <f>'апрель 2014г. по 6-10'!P76+'апрель 2014г. по 0,4'!P73</f>
        <v>0</v>
      </c>
      <c r="Q76" s="31">
        <f>'апрель 2014г. по 6-10'!Q76+'апрель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'апрель 2014г. по 6-10'!D77+'апрель 2014г. по 0,4'!D74</f>
        <v>0</v>
      </c>
      <c r="E77" s="31">
        <f>'апрель 2014г. по 6-10'!E77+'апрель 2014г. по 0,4'!E74</f>
        <v>0</v>
      </c>
      <c r="F77" s="31">
        <f>'апрель 2014г. по 6-10'!F77+'апрель 2014г. по 0,4'!F74</f>
        <v>0</v>
      </c>
      <c r="G77" s="31">
        <f>'апрель 2014г. по 6-10'!G77+'апрель 2014г. по 0,4'!G74</f>
        <v>0</v>
      </c>
      <c r="H77" s="31">
        <f>'апрель 2014г. по 6-10'!H77+'апрель 2014г. по 0,4'!H74</f>
        <v>0</v>
      </c>
      <c r="I77" s="31">
        <f>'апрель 2014г. по 6-10'!I77+'апрель 2014г. по 0,4'!I74</f>
        <v>0</v>
      </c>
      <c r="J77" s="31">
        <f>'апрель 2014г. по 6-10'!J77+'апрель 2014г. по 0,4'!J74</f>
        <v>0</v>
      </c>
      <c r="K77" s="31">
        <f>'апрель 2014г. по 6-10'!K77+'апрель 2014г. по 0,4'!K74</f>
        <v>0</v>
      </c>
      <c r="L77" s="31">
        <f>'апрель 2014г. по 6-10'!L77+'апрель 2014г. по 0,4'!L74</f>
        <v>0</v>
      </c>
      <c r="M77" s="31">
        <f>'апрель 2014г. по 6-10'!M77+'апрель 2014г. по 0,4'!M74</f>
        <v>0</v>
      </c>
      <c r="N77" s="31">
        <f>'апрель 2014г. по 6-10'!N77+'апрель 2014г. по 0,4'!N74</f>
        <v>0</v>
      </c>
      <c r="O77" s="31">
        <f>'апрель 2014г. по 6-10'!O77+'апрель 2014г. по 0,4'!O74</f>
        <v>0</v>
      </c>
      <c r="P77" s="31">
        <f>'апрель 2014г. по 6-10'!P77+'апрель 2014г. по 0,4'!P74</f>
        <v>0</v>
      </c>
      <c r="Q77" s="31">
        <f>'апрель 2014г. по 6-10'!Q77+'апрель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'апрель 2014г. по 6-10'!D78+'апрель 2014г. по 0,4'!D75</f>
        <v>9</v>
      </c>
      <c r="E78" s="31">
        <f>'апрель 2014г. по 6-10'!E78+'апрель 2014г. по 0,4'!E75</f>
        <v>74</v>
      </c>
      <c r="F78" s="31">
        <f>'апрель 2014г. по 6-10'!F78+'апрель 2014г. по 0,4'!F75</f>
        <v>9</v>
      </c>
      <c r="G78" s="31">
        <f>'апрель 2014г. по 6-10'!G78+'апрель 2014г. по 0,4'!G75</f>
        <v>74</v>
      </c>
      <c r="H78" s="31">
        <f>'апрель 2014г. по 6-10'!H78+'апрель 2014г. по 0,4'!H75</f>
        <v>0</v>
      </c>
      <c r="I78" s="31">
        <f>'апрель 2014г. по 6-10'!I78+'апрель 2014г. по 0,4'!I75</f>
        <v>0</v>
      </c>
      <c r="J78" s="31">
        <f>'апрель 2014г. по 6-10'!J78+'апрель 2014г. по 0,4'!J75</f>
        <v>0</v>
      </c>
      <c r="K78" s="31">
        <f>'апрель 2014г. по 6-10'!K78+'апрель 2014г. по 0,4'!K75</f>
        <v>0</v>
      </c>
      <c r="L78" s="31">
        <f>'апрель 2014г. по 6-10'!L78+'апрель 2014г. по 0,4'!L75</f>
        <v>0</v>
      </c>
      <c r="M78" s="31">
        <f>'апрель 2014г. по 6-10'!M78+'апрель 2014г. по 0,4'!M75</f>
        <v>0</v>
      </c>
      <c r="N78" s="31">
        <f>'апрель 2014г. по 6-10'!N78+'апрель 2014г. по 0,4'!N75</f>
        <v>0</v>
      </c>
      <c r="O78" s="31">
        <f>'апрель 2014г. по 6-10'!O78+'апрель 2014г. по 0,4'!O75</f>
        <v>0</v>
      </c>
      <c r="P78" s="31">
        <f>'апрель 2014г. по 6-10'!P78+'апрель 2014г. по 0,4'!P75</f>
        <v>0</v>
      </c>
      <c r="Q78" s="31">
        <f>'апрель 2014г. по 6-10'!Q78+'апрель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'апрель 2014г. по 6-10'!D79+'апрель 2014г. по 0,4'!D76</f>
        <v>1</v>
      </c>
      <c r="E79" s="31">
        <f>'апрель 2014г. по 6-10'!E79+'апрель 2014г. по 0,4'!E76</f>
        <v>3.5</v>
      </c>
      <c r="F79" s="31">
        <f>'апрель 2014г. по 6-10'!F79+'апрель 2014г. по 0,4'!F76</f>
        <v>1</v>
      </c>
      <c r="G79" s="31">
        <f>'апрель 2014г. по 6-10'!G79+'апрель 2014г. по 0,4'!G76</f>
        <v>3.5</v>
      </c>
      <c r="H79" s="31">
        <f>'апрель 2014г. по 6-10'!H79+'апрель 2014г. по 0,4'!H76</f>
        <v>0</v>
      </c>
      <c r="I79" s="31">
        <f>'апрель 2014г. по 6-10'!I79+'апрель 2014г. по 0,4'!I76</f>
        <v>0</v>
      </c>
      <c r="J79" s="31">
        <f>'апрель 2014г. по 6-10'!J79+'апрель 2014г. по 0,4'!J76</f>
        <v>0</v>
      </c>
      <c r="K79" s="31">
        <f>'апрель 2014г. по 6-10'!K79+'апрель 2014г. по 0,4'!K76</f>
        <v>0</v>
      </c>
      <c r="L79" s="31">
        <f>'апрель 2014г. по 6-10'!L79+'апрель 2014г. по 0,4'!L76</f>
        <v>0</v>
      </c>
      <c r="M79" s="31">
        <f>'апрель 2014г. по 6-10'!M79+'апрель 2014г. по 0,4'!M76</f>
        <v>0</v>
      </c>
      <c r="N79" s="31">
        <f>'апрель 2014г. по 6-10'!N79+'апрель 2014г. по 0,4'!N76</f>
        <v>0</v>
      </c>
      <c r="O79" s="31">
        <f>'апрель 2014г. по 6-10'!O79+'апрель 2014г. по 0,4'!O76</f>
        <v>0</v>
      </c>
      <c r="P79" s="31">
        <f>'апрель 2014г. по 6-10'!P79+'апрель 2014г. по 0,4'!P76</f>
        <v>0</v>
      </c>
      <c r="Q79" s="31">
        <f>'апрель 2014г. по 6-10'!Q79+'апрель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'апрель 2014г. по 6-10'!D80+'апрель 2014г. по 0,4'!D77</f>
        <v>0</v>
      </c>
      <c r="E80" s="31">
        <f>'апрель 2014г. по 6-10'!E80+'апрель 2014г. по 0,4'!E77</f>
        <v>0</v>
      </c>
      <c r="F80" s="31">
        <f>'апрель 2014г. по 6-10'!F80+'апрель 2014г. по 0,4'!F77</f>
        <v>0</v>
      </c>
      <c r="G80" s="31">
        <f>'апрель 2014г. по 6-10'!G80+'апрель 2014г. по 0,4'!G77</f>
        <v>0</v>
      </c>
      <c r="H80" s="31">
        <f>'апрель 2014г. по 6-10'!H80+'апрель 2014г. по 0,4'!H77</f>
        <v>0</v>
      </c>
      <c r="I80" s="31">
        <f>'апрель 2014г. по 6-10'!I80+'апрель 2014г. по 0,4'!I77</f>
        <v>0</v>
      </c>
      <c r="J80" s="31">
        <f>'апрель 2014г. по 6-10'!J80+'апрель 2014г. по 0,4'!J77</f>
        <v>0</v>
      </c>
      <c r="K80" s="31">
        <f>'апрель 2014г. по 6-10'!K80+'апрель 2014г. по 0,4'!K77</f>
        <v>0</v>
      </c>
      <c r="L80" s="31">
        <f>'апрель 2014г. по 6-10'!L80+'апрель 2014г. по 0,4'!L77</f>
        <v>0</v>
      </c>
      <c r="M80" s="31">
        <f>'апрель 2014г. по 6-10'!M80+'апрель 2014г. по 0,4'!M77</f>
        <v>0</v>
      </c>
      <c r="N80" s="31">
        <f>'апрель 2014г. по 6-10'!N80+'апрель 2014г. по 0,4'!N77</f>
        <v>0</v>
      </c>
      <c r="O80" s="31">
        <f>'апрель 2014г. по 6-10'!O80+'апрель 2014г. по 0,4'!O77</f>
        <v>0</v>
      </c>
      <c r="P80" s="31">
        <f>'апрель 2014г. по 6-10'!P80+'апрель 2014г. по 0,4'!P77</f>
        <v>0</v>
      </c>
      <c r="Q80" s="31">
        <f>'апрель 2014г. по 6-10'!Q80+'апрель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'апрель 2014г. по 6-10'!D81+'апрель 2014г. по 0,4'!D78</f>
        <v>0</v>
      </c>
      <c r="E81" s="31">
        <f>'апрель 2014г. по 6-10'!E81+'апрель 2014г. по 0,4'!E78</f>
        <v>0</v>
      </c>
      <c r="F81" s="31">
        <f>'апрель 2014г. по 6-10'!F81+'апрель 2014г. по 0,4'!F78</f>
        <v>0</v>
      </c>
      <c r="G81" s="31">
        <f>'апрель 2014г. по 6-10'!G81+'апрель 2014г. по 0,4'!G78</f>
        <v>0</v>
      </c>
      <c r="H81" s="31">
        <f>'апрель 2014г. по 6-10'!H81+'апрель 2014г. по 0,4'!H78</f>
        <v>0</v>
      </c>
      <c r="I81" s="31">
        <f>'апрель 2014г. по 6-10'!I81+'апрель 2014г. по 0,4'!I78</f>
        <v>0</v>
      </c>
      <c r="J81" s="31">
        <f>'апрель 2014г. по 6-10'!J81+'апрель 2014г. по 0,4'!J78</f>
        <v>0</v>
      </c>
      <c r="K81" s="31">
        <f>'апрель 2014г. по 6-10'!K81+'апрель 2014г. по 0,4'!K78</f>
        <v>0</v>
      </c>
      <c r="L81" s="31">
        <f>'апрель 2014г. по 6-10'!L81+'апрель 2014г. по 0,4'!L78</f>
        <v>0</v>
      </c>
      <c r="M81" s="31">
        <f>'апрель 2014г. по 6-10'!M81+'апрель 2014г. по 0,4'!M78</f>
        <v>0</v>
      </c>
      <c r="N81" s="31">
        <f>'апрель 2014г. по 6-10'!N81+'апрель 2014г. по 0,4'!N78</f>
        <v>0</v>
      </c>
      <c r="O81" s="31">
        <f>'апрель 2014г. по 6-10'!O81+'апрель 2014г. по 0,4'!O78</f>
        <v>0</v>
      </c>
      <c r="P81" s="31">
        <f>'апрель 2014г. по 6-10'!P81+'апрель 2014г. по 0,4'!P78</f>
        <v>0</v>
      </c>
      <c r="Q81" s="31">
        <f>'апрель 2014г. по 6-10'!Q81+'апрель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'апрель 2014г. по 6-10'!D82+'апрель 2014г. по 0,4'!D79</f>
        <v>4</v>
      </c>
      <c r="E82" s="31">
        <f>'апрель 2014г. по 6-10'!E82+'апрель 2014г. по 0,4'!E79</f>
        <v>43</v>
      </c>
      <c r="F82" s="31">
        <f>'апрель 2014г. по 6-10'!F82+'апрель 2014г. по 0,4'!F79</f>
        <v>4</v>
      </c>
      <c r="G82" s="31">
        <f>'апрель 2014г. по 6-10'!G82+'апрель 2014г. по 0,4'!G79</f>
        <v>43</v>
      </c>
      <c r="H82" s="31">
        <f>'апрель 2014г. по 6-10'!H82+'апрель 2014г. по 0,4'!H79</f>
        <v>0</v>
      </c>
      <c r="I82" s="31">
        <f>'апрель 2014г. по 6-10'!I82+'апрель 2014г. по 0,4'!I79</f>
        <v>0</v>
      </c>
      <c r="J82" s="31">
        <f>'апрель 2014г. по 6-10'!J82+'апрель 2014г. по 0,4'!J79</f>
        <v>1</v>
      </c>
      <c r="K82" s="31">
        <f>'апрель 2014г. по 6-10'!K82+'апрель 2014г. по 0,4'!K79</f>
        <v>8</v>
      </c>
      <c r="L82" s="31">
        <f>'апрель 2014г. по 6-10'!L82+'апрель 2014г. по 0,4'!L79</f>
        <v>0</v>
      </c>
      <c r="M82" s="31">
        <f>'апрель 2014г. по 6-10'!M82+'апрель 2014г. по 0,4'!M79</f>
        <v>0</v>
      </c>
      <c r="N82" s="31">
        <f>'апрель 2014г. по 6-10'!N82+'апрель 2014г. по 0,4'!N79</f>
        <v>0</v>
      </c>
      <c r="O82" s="31">
        <f>'апрель 2014г. по 6-10'!O82+'апрель 2014г. по 0,4'!O79</f>
        <v>0</v>
      </c>
      <c r="P82" s="31">
        <f>'апрель 2014г. по 6-10'!P82+'апрель 2014г. по 0,4'!P79</f>
        <v>0</v>
      </c>
      <c r="Q82" s="31">
        <f>'апрель 2014г. по 6-10'!Q82+'апрель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'апрель 2014г. по 6-10'!D83+'апрель 2014г. по 0,4'!D80</f>
        <v>1</v>
      </c>
      <c r="E83" s="31">
        <f>'апрель 2014г. по 6-10'!E83+'апрель 2014г. по 0,4'!E80</f>
        <v>5</v>
      </c>
      <c r="F83" s="31">
        <f>'апрель 2014г. по 6-10'!F83+'апрель 2014г. по 0,4'!F80</f>
        <v>1</v>
      </c>
      <c r="G83" s="31">
        <f>'апрель 2014г. по 6-10'!G83+'апрель 2014г. по 0,4'!G80</f>
        <v>5</v>
      </c>
      <c r="H83" s="31">
        <f>'апрель 2014г. по 6-10'!H83+'апрель 2014г. по 0,4'!H80</f>
        <v>0</v>
      </c>
      <c r="I83" s="31">
        <f>'апрель 2014г. по 6-10'!I83+'апрель 2014г. по 0,4'!I80</f>
        <v>0</v>
      </c>
      <c r="J83" s="31">
        <f>'апрель 2014г. по 6-10'!J83+'апрель 2014г. по 0,4'!J80</f>
        <v>0</v>
      </c>
      <c r="K83" s="31">
        <f>'апрель 2014г. по 6-10'!K83+'апрель 2014г. по 0,4'!K80</f>
        <v>0</v>
      </c>
      <c r="L83" s="31">
        <f>'апрель 2014г. по 6-10'!L83+'апрель 2014г. по 0,4'!L80</f>
        <v>0</v>
      </c>
      <c r="M83" s="31">
        <f>'апрель 2014г. по 6-10'!M83+'апрель 2014г. по 0,4'!M80</f>
        <v>0</v>
      </c>
      <c r="N83" s="31">
        <f>'апрель 2014г. по 6-10'!N83+'апрель 2014г. по 0,4'!N80</f>
        <v>0</v>
      </c>
      <c r="O83" s="31">
        <f>'апрель 2014г. по 6-10'!O83+'апрель 2014г. по 0,4'!O80</f>
        <v>0</v>
      </c>
      <c r="P83" s="31">
        <f>'апрель 2014г. по 6-10'!P83+'апрель 2014г. по 0,4'!P80</f>
        <v>0</v>
      </c>
      <c r="Q83" s="31">
        <f>'апрель 2014г. по 6-10'!Q83+'апрель 2014г. по 0,4'!Q80</f>
        <v>0</v>
      </c>
    </row>
    <row r="84" spans="1:17" ht="12.75" customHeight="1" x14ac:dyDescent="0.2">
      <c r="A84" s="18"/>
      <c r="B84" s="53"/>
      <c r="C84" s="18" t="s">
        <v>164</v>
      </c>
      <c r="D84" s="31">
        <f>'апрель 2014г. по 6-10'!D84+'апрель 2014г. по 0,4'!D81</f>
        <v>2</v>
      </c>
      <c r="E84" s="31">
        <f>'апрель 2014г. по 6-10'!E84+'апрель 2014г. по 0,4'!E81</f>
        <v>105</v>
      </c>
      <c r="F84" s="31">
        <f>'апрель 2014г. по 6-10'!F84+'апрель 2014г. по 0,4'!F81</f>
        <v>2</v>
      </c>
      <c r="G84" s="31">
        <f>'апрель 2014г. по 6-10'!G84+'апрель 2014г. по 0,4'!G81</f>
        <v>105</v>
      </c>
      <c r="H84" s="31">
        <f>'апрель 2014г. по 6-10'!H84+'апрель 2014г. по 0,4'!H81</f>
        <v>0</v>
      </c>
      <c r="I84" s="31">
        <f>'апрель 2014г. по 6-10'!I84+'апрель 2014г. по 0,4'!I81</f>
        <v>0</v>
      </c>
      <c r="J84" s="31">
        <f>'апрель 2014г. по 6-10'!J84+'апрель 2014г. по 0,4'!J81</f>
        <v>0</v>
      </c>
      <c r="K84" s="31">
        <f>'апрель 2014г. по 6-10'!K84+'апрель 2014г. по 0,4'!K81</f>
        <v>0</v>
      </c>
      <c r="L84" s="31">
        <f>'апрель 2014г. по 6-10'!L84+'апрель 2014г. по 0,4'!L81</f>
        <v>0</v>
      </c>
      <c r="M84" s="31">
        <f>'апрель 2014г. по 6-10'!M84+'апрель 2014г. по 0,4'!M81</f>
        <v>0</v>
      </c>
      <c r="N84" s="31">
        <f>'апрель 2014г. по 6-10'!N84+'апрель 2014г. по 0,4'!N81</f>
        <v>0</v>
      </c>
      <c r="O84" s="31">
        <f>'апрель 2014г. по 6-10'!O84+'апрель 2014г. по 0,4'!O81</f>
        <v>0</v>
      </c>
      <c r="P84" s="31">
        <f>'апрель 2014г. по 6-10'!P84+'апрель 2014г. по 0,4'!P81</f>
        <v>0</v>
      </c>
      <c r="Q84" s="31">
        <f>'апрель 2014г. по 6-10'!Q84+'апрель 2014г. по 0,4'!Q81</f>
        <v>0</v>
      </c>
    </row>
    <row r="85" spans="1:17" ht="12.75" customHeight="1" x14ac:dyDescent="0.2">
      <c r="A85" s="18"/>
      <c r="B85" s="53"/>
      <c r="C85" s="18" t="s">
        <v>354</v>
      </c>
      <c r="D85" s="31">
        <f>'апрель 2014г. по 6-10'!D85+'апрель 2014г. по 0,4'!D82</f>
        <v>3</v>
      </c>
      <c r="E85" s="31">
        <f>'апрель 2014г. по 6-10'!E85+'апрель 2014г. по 0,4'!E82</f>
        <v>25</v>
      </c>
      <c r="F85" s="31">
        <f>'апрель 2014г. по 6-10'!F85+'апрель 2014г. по 0,4'!F82</f>
        <v>3</v>
      </c>
      <c r="G85" s="31">
        <f>'апрель 2014г. по 6-10'!G85+'апрель 2014г. по 0,4'!G82</f>
        <v>25</v>
      </c>
      <c r="H85" s="31">
        <f>'апрель 2014г. по 6-10'!H85+'апрель 2014г. по 0,4'!H82</f>
        <v>0</v>
      </c>
      <c r="I85" s="31">
        <f>'апрель 2014г. по 6-10'!I85+'апрель 2014г. по 0,4'!I82</f>
        <v>0</v>
      </c>
      <c r="J85" s="31">
        <f>'апрель 2014г. по 6-10'!J85+'апрель 2014г. по 0,4'!J82</f>
        <v>0</v>
      </c>
      <c r="K85" s="31">
        <f>'апрель 2014г. по 6-10'!K85+'апрель 2014г. по 0,4'!K82</f>
        <v>0</v>
      </c>
      <c r="L85" s="31">
        <f>'апрель 2014г. по 6-10'!L85+'апрель 2014г. по 0,4'!L82</f>
        <v>0</v>
      </c>
      <c r="M85" s="31">
        <f>'апрель 2014г. по 6-10'!M85+'апрель 2014г. по 0,4'!M82</f>
        <v>0</v>
      </c>
      <c r="N85" s="31">
        <f>'апрель 2014г. по 6-10'!N85+'апрель 2014г. по 0,4'!N82</f>
        <v>0</v>
      </c>
      <c r="O85" s="31">
        <f>'апрель 2014г. по 6-10'!O85+'апрель 2014г. по 0,4'!O82</f>
        <v>0</v>
      </c>
      <c r="P85" s="31">
        <f>'апрель 2014г. по 6-10'!P85+'апрель 2014г. по 0,4'!P82</f>
        <v>0</v>
      </c>
      <c r="Q85" s="31">
        <f>'апрель 2014г. по 6-10'!Q85+'апрель 2014г. по 0,4'!Q82</f>
        <v>0</v>
      </c>
    </row>
    <row r="86" spans="1:17" ht="12.75" customHeight="1" x14ac:dyDescent="0.2">
      <c r="A86" s="18"/>
      <c r="B86" s="53"/>
      <c r="C86" s="18" t="s">
        <v>172</v>
      </c>
      <c r="D86" s="31">
        <f>'апрель 2014г. по 6-10'!D86+'апрель 2014г. по 0,4'!D83</f>
        <v>1</v>
      </c>
      <c r="E86" s="31">
        <f>'апрель 2014г. по 6-10'!E86+'апрель 2014г. по 0,4'!E83</f>
        <v>4</v>
      </c>
      <c r="F86" s="31">
        <f>'апрель 2014г. по 6-10'!F86+'апрель 2014г. по 0,4'!F83</f>
        <v>1</v>
      </c>
      <c r="G86" s="31">
        <f>'апрель 2014г. по 6-10'!G86+'апрель 2014г. по 0,4'!G83</f>
        <v>4</v>
      </c>
      <c r="H86" s="31">
        <f>'апрель 2014г. по 6-10'!H86+'апрель 2014г. по 0,4'!H83</f>
        <v>0</v>
      </c>
      <c r="I86" s="31">
        <f>'апрель 2014г. по 6-10'!I86+'апрель 2014г. по 0,4'!I83</f>
        <v>0</v>
      </c>
      <c r="J86" s="31">
        <f>'апрель 2014г. по 6-10'!J86+'апрель 2014г. по 0,4'!J83</f>
        <v>1</v>
      </c>
      <c r="K86" s="31">
        <f>'апрель 2014г. по 6-10'!K86+'апрель 2014г. по 0,4'!K83</f>
        <v>4</v>
      </c>
      <c r="L86" s="31">
        <f>'апрель 2014г. по 6-10'!L86+'апрель 2014г. по 0,4'!L83</f>
        <v>0</v>
      </c>
      <c r="M86" s="31">
        <f>'апрель 2014г. по 6-10'!M86+'апрель 2014г. по 0,4'!M83</f>
        <v>0</v>
      </c>
      <c r="N86" s="31">
        <f>'апрель 2014г. по 6-10'!N86+'апрель 2014г. по 0,4'!N83</f>
        <v>0</v>
      </c>
      <c r="O86" s="31">
        <f>'апрель 2014г. по 6-10'!O86+'апрель 2014г. по 0,4'!O83</f>
        <v>0</v>
      </c>
      <c r="P86" s="31">
        <f>'апрель 2014г. по 6-10'!P86+'апрель 2014г. по 0,4'!P83</f>
        <v>0</v>
      </c>
      <c r="Q86" s="31">
        <f>'апрель 2014г. по 6-10'!Q86+'апрель 2014г. по 0,4'!Q83</f>
        <v>0</v>
      </c>
    </row>
    <row r="87" spans="1:17" ht="12.75" customHeight="1" x14ac:dyDescent="0.2">
      <c r="A87" s="18"/>
      <c r="B87" s="53"/>
      <c r="C87" s="18" t="s">
        <v>165</v>
      </c>
      <c r="D87" s="31">
        <f>'апрель 2014г. по 6-10'!D87+'апрель 2014г. по 0,4'!D84</f>
        <v>1</v>
      </c>
      <c r="E87" s="31">
        <f>'апрель 2014г. по 6-10'!E87+'апрель 2014г. по 0,4'!E84</f>
        <v>8</v>
      </c>
      <c r="F87" s="31">
        <f>'апрель 2014г. по 6-10'!F87+'апрель 2014г. по 0,4'!F84</f>
        <v>1</v>
      </c>
      <c r="G87" s="31">
        <f>'апрель 2014г. по 6-10'!G87+'апрель 2014г. по 0,4'!G84</f>
        <v>8</v>
      </c>
      <c r="H87" s="31">
        <f>'апрель 2014г. по 6-10'!H87+'апрель 2014г. по 0,4'!H84</f>
        <v>0</v>
      </c>
      <c r="I87" s="31">
        <f>'апрель 2014г. по 6-10'!I87+'апрель 2014г. по 0,4'!I84</f>
        <v>0</v>
      </c>
      <c r="J87" s="31">
        <f>'апрель 2014г. по 6-10'!J87+'апрель 2014г. по 0,4'!J84</f>
        <v>0</v>
      </c>
      <c r="K87" s="31">
        <f>'апрель 2014г. по 6-10'!K87+'апрель 2014г. по 0,4'!K84</f>
        <v>0</v>
      </c>
      <c r="L87" s="31">
        <f>'апрель 2014г. по 6-10'!L87+'апрель 2014г. по 0,4'!L84</f>
        <v>0</v>
      </c>
      <c r="M87" s="31">
        <f>'апрель 2014г. по 6-10'!M87+'апрель 2014г. по 0,4'!M84</f>
        <v>0</v>
      </c>
      <c r="N87" s="31">
        <f>'апрель 2014г. по 6-10'!N87+'апрель 2014г. по 0,4'!N84</f>
        <v>0</v>
      </c>
      <c r="O87" s="31">
        <f>'апрель 2014г. по 6-10'!O87+'апрель 2014г. по 0,4'!O84</f>
        <v>0</v>
      </c>
      <c r="P87" s="31">
        <f>'апрель 2014г. по 6-10'!P87+'апрель 2014г. по 0,4'!P84</f>
        <v>0</v>
      </c>
      <c r="Q87" s="31">
        <f>'апрель 2014г. по 6-10'!Q87+'апрель 2014г. по 0,4'!Q84</f>
        <v>0</v>
      </c>
    </row>
    <row r="88" spans="1:17" ht="12.75" customHeight="1" x14ac:dyDescent="0.2">
      <c r="A88" s="18"/>
      <c r="B88" s="53"/>
      <c r="C88" s="18" t="s">
        <v>359</v>
      </c>
      <c r="D88" s="31">
        <f>'апрель 2014г. по 6-10'!D88+'апрель 2014г. по 0,4'!D85</f>
        <v>0</v>
      </c>
      <c r="E88" s="31">
        <f>'апрель 2014г. по 6-10'!E88+'апрель 2014г. по 0,4'!E85</f>
        <v>0</v>
      </c>
      <c r="F88" s="31">
        <f>'апрель 2014г. по 6-10'!F88+'апрель 2014г. по 0,4'!F85</f>
        <v>0</v>
      </c>
      <c r="G88" s="31">
        <f>'апрель 2014г. по 6-10'!G88+'апрель 2014г. по 0,4'!G85</f>
        <v>0</v>
      </c>
      <c r="H88" s="31">
        <f>'апрель 2014г. по 6-10'!H88+'апрель 2014г. по 0,4'!H85</f>
        <v>0</v>
      </c>
      <c r="I88" s="31">
        <f>'апрель 2014г. по 6-10'!I88+'апрель 2014г. по 0,4'!I85</f>
        <v>0</v>
      </c>
      <c r="J88" s="31">
        <f>'апрель 2014г. по 6-10'!J88+'апрель 2014г. по 0,4'!J85</f>
        <v>0</v>
      </c>
      <c r="K88" s="31">
        <f>'апрель 2014г. по 6-10'!K88+'апрель 2014г. по 0,4'!K85</f>
        <v>0</v>
      </c>
      <c r="L88" s="31">
        <f>'апрель 2014г. по 6-10'!L88+'апрель 2014г. по 0,4'!L85</f>
        <v>0</v>
      </c>
      <c r="M88" s="31">
        <f>'апрель 2014г. по 6-10'!M88+'апрель 2014г. по 0,4'!M85</f>
        <v>0</v>
      </c>
      <c r="N88" s="31">
        <f>'апрель 2014г. по 6-10'!N88+'апрель 2014г. по 0,4'!N85</f>
        <v>0</v>
      </c>
      <c r="O88" s="31">
        <f>'апрель 2014г. по 6-10'!O88+'апрель 2014г. по 0,4'!O85</f>
        <v>0</v>
      </c>
      <c r="P88" s="31">
        <f>'апрель 2014г. по 6-10'!P88+'апрель 2014г. по 0,4'!P85</f>
        <v>0</v>
      </c>
      <c r="Q88" s="31">
        <f>'апрель 2014г. по 6-10'!Q88+'апрель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'апрель 2014г. по 6-10'!D89+'апрель 2014г. по 0,4'!D86</f>
        <v>0</v>
      </c>
      <c r="E89" s="31">
        <f>'апрель 2014г. по 6-10'!E89+'апрель 2014г. по 0,4'!E86</f>
        <v>0</v>
      </c>
      <c r="F89" s="31">
        <f>'апрель 2014г. по 6-10'!F89+'апрель 2014г. по 0,4'!F86</f>
        <v>0</v>
      </c>
      <c r="G89" s="31">
        <f>'апрель 2014г. по 6-10'!G89+'апрель 2014г. по 0,4'!G86</f>
        <v>0</v>
      </c>
      <c r="H89" s="31">
        <f>'апрель 2014г. по 6-10'!H89+'апрель 2014г. по 0,4'!H86</f>
        <v>0</v>
      </c>
      <c r="I89" s="31">
        <f>'апрель 2014г. по 6-10'!I89+'апрель 2014г. по 0,4'!I86</f>
        <v>0</v>
      </c>
      <c r="J89" s="31">
        <f>'апрель 2014г. по 6-10'!J89+'апрель 2014г. по 0,4'!J86</f>
        <v>0</v>
      </c>
      <c r="K89" s="31">
        <f>'апрель 2014г. по 6-10'!K89+'апрель 2014г. по 0,4'!K86</f>
        <v>0</v>
      </c>
      <c r="L89" s="31">
        <f>'апрель 2014г. по 6-10'!L89+'апрель 2014г. по 0,4'!L86</f>
        <v>0</v>
      </c>
      <c r="M89" s="31">
        <f>'апрель 2014г. по 6-10'!M89+'апрель 2014г. по 0,4'!M86</f>
        <v>0</v>
      </c>
      <c r="N89" s="31">
        <f>'апрель 2014г. по 6-10'!N89+'апрель 2014г. по 0,4'!N86</f>
        <v>0</v>
      </c>
      <c r="O89" s="31">
        <f>'апрель 2014г. по 6-10'!O89+'апрель 2014г. по 0,4'!O86</f>
        <v>0</v>
      </c>
      <c r="P89" s="31">
        <f>'апрель 2014г. по 6-10'!P89+'апрель 2014г. по 0,4'!P86</f>
        <v>0</v>
      </c>
      <c r="Q89" s="31">
        <f>'апрель 2014г. по 6-10'!Q89+'апрель 2014г. по 0,4'!Q86</f>
        <v>0</v>
      </c>
    </row>
    <row r="90" spans="1:17" ht="12.75" customHeight="1" x14ac:dyDescent="0.2">
      <c r="A90" s="18"/>
      <c r="B90" s="53"/>
      <c r="C90" s="18" t="s">
        <v>167</v>
      </c>
      <c r="D90" s="31">
        <f>'апрель 2014г. по 6-10'!D90+'апрель 2014г. по 0,4'!D87</f>
        <v>0</v>
      </c>
      <c r="E90" s="31">
        <f>'апрель 2014г. по 6-10'!E90+'апрель 2014г. по 0,4'!E87</f>
        <v>0</v>
      </c>
      <c r="F90" s="31">
        <f>'апрель 2014г. по 6-10'!F90+'апрель 2014г. по 0,4'!F87</f>
        <v>0</v>
      </c>
      <c r="G90" s="31">
        <f>'апрель 2014г. по 6-10'!G90+'апрель 2014г. по 0,4'!G87</f>
        <v>0</v>
      </c>
      <c r="H90" s="31">
        <f>'апрель 2014г. по 6-10'!H90+'апрель 2014г. по 0,4'!H87</f>
        <v>0</v>
      </c>
      <c r="I90" s="31">
        <f>'апрель 2014г. по 6-10'!I90+'апрель 2014г. по 0,4'!I87</f>
        <v>0</v>
      </c>
      <c r="J90" s="31">
        <f>'апрель 2014г. по 6-10'!J90+'апрель 2014г. по 0,4'!J87</f>
        <v>0</v>
      </c>
      <c r="K90" s="31">
        <f>'апрель 2014г. по 6-10'!K90+'апрель 2014г. по 0,4'!K87</f>
        <v>0</v>
      </c>
      <c r="L90" s="31">
        <f>'апрель 2014г. по 6-10'!L90+'апрель 2014г. по 0,4'!L87</f>
        <v>0</v>
      </c>
      <c r="M90" s="31">
        <f>'апрель 2014г. по 6-10'!M90+'апрель 2014г. по 0,4'!M87</f>
        <v>0</v>
      </c>
      <c r="N90" s="31">
        <f>'апрель 2014г. по 6-10'!N90+'апрель 2014г. по 0,4'!N87</f>
        <v>0</v>
      </c>
      <c r="O90" s="31">
        <f>'апрель 2014г. по 6-10'!O90+'апрель 2014г. по 0,4'!O87</f>
        <v>0</v>
      </c>
      <c r="P90" s="31">
        <f>'апрель 2014г. по 6-10'!P90+'апрель 2014г. по 0,4'!P87</f>
        <v>0</v>
      </c>
      <c r="Q90" s="31">
        <f>'апрель 2014г. по 6-10'!Q90+'апрель 2014г. по 0,4'!Q87</f>
        <v>0</v>
      </c>
    </row>
    <row r="91" spans="1:17" ht="12.75" customHeight="1" x14ac:dyDescent="0.2">
      <c r="A91" s="18"/>
      <c r="B91" s="53"/>
      <c r="C91" s="18" t="s">
        <v>355</v>
      </c>
      <c r="D91" s="31">
        <f>'апрель 2014г. по 6-10'!D91+'апрель 2014г. по 0,4'!D88</f>
        <v>1</v>
      </c>
      <c r="E91" s="31">
        <f>'апрель 2014г. по 6-10'!E91+'апрель 2014г. по 0,4'!E88</f>
        <v>10</v>
      </c>
      <c r="F91" s="31">
        <f>'апрель 2014г. по 6-10'!F91+'апрель 2014г. по 0,4'!F88</f>
        <v>1</v>
      </c>
      <c r="G91" s="31">
        <f>'апрель 2014г. по 6-10'!G91+'апрель 2014г. по 0,4'!G88</f>
        <v>10</v>
      </c>
      <c r="H91" s="31">
        <f>'апрель 2014г. по 6-10'!H91+'апрель 2014г. по 0,4'!H88</f>
        <v>0</v>
      </c>
      <c r="I91" s="31">
        <f>'апрель 2014г. по 6-10'!I91+'апрель 2014г. по 0,4'!I88</f>
        <v>0</v>
      </c>
      <c r="J91" s="31">
        <f>'апрель 2014г. по 6-10'!J91+'апрель 2014г. по 0,4'!J88</f>
        <v>0</v>
      </c>
      <c r="K91" s="31">
        <f>'апрель 2014г. по 6-10'!K91+'апрель 2014г. по 0,4'!K88</f>
        <v>0</v>
      </c>
      <c r="L91" s="31">
        <f>'апрель 2014г. по 6-10'!L91+'апрель 2014г. по 0,4'!L88</f>
        <v>0</v>
      </c>
      <c r="M91" s="31">
        <f>'апрель 2014г. по 6-10'!M91+'апрель 2014г. по 0,4'!M88</f>
        <v>0</v>
      </c>
      <c r="N91" s="31">
        <f>'апрель 2014г. по 6-10'!N91+'апрель 2014г. по 0,4'!N88</f>
        <v>0</v>
      </c>
      <c r="O91" s="31">
        <f>'апрель 2014г. по 6-10'!O91+'апрель 2014г. по 0,4'!O88</f>
        <v>0</v>
      </c>
      <c r="P91" s="31">
        <f>'апрель 2014г. по 6-10'!P91+'апрель 2014г. по 0,4'!P88</f>
        <v>0</v>
      </c>
      <c r="Q91" s="31">
        <f>'апрель 2014г. по 6-10'!Q91+'апрель 2014г. по 0,4'!Q88</f>
        <v>0</v>
      </c>
    </row>
    <row r="92" spans="1:17" ht="12.75" customHeight="1" x14ac:dyDescent="0.2">
      <c r="A92" s="18"/>
      <c r="B92" s="53"/>
      <c r="C92" s="18" t="s">
        <v>356</v>
      </c>
      <c r="D92" s="31">
        <f>'апрель 2014г. по 6-10'!D92+'апрель 2014г. по 0,4'!D89</f>
        <v>1</v>
      </c>
      <c r="E92" s="31">
        <f>'апрель 2014г. по 6-10'!E92+'апрель 2014г. по 0,4'!E89</f>
        <v>10</v>
      </c>
      <c r="F92" s="31">
        <f>'апрель 2014г. по 6-10'!F92+'апрель 2014г. по 0,4'!F89</f>
        <v>1</v>
      </c>
      <c r="G92" s="31">
        <f>'апрель 2014г. по 6-10'!G92+'апрель 2014г. по 0,4'!G89</f>
        <v>10</v>
      </c>
      <c r="H92" s="31">
        <f>'апрель 2014г. по 6-10'!H92+'апрель 2014г. по 0,4'!H89</f>
        <v>0</v>
      </c>
      <c r="I92" s="31">
        <f>'апрель 2014г. по 6-10'!I92+'апрель 2014г. по 0,4'!I89</f>
        <v>0</v>
      </c>
      <c r="J92" s="31">
        <f>'апрель 2014г. по 6-10'!J92+'апрель 2014г. по 0,4'!J89</f>
        <v>0</v>
      </c>
      <c r="K92" s="31">
        <f>'апрель 2014г. по 6-10'!K92+'апрель 2014г. по 0,4'!K89</f>
        <v>0</v>
      </c>
      <c r="L92" s="31">
        <f>'апрель 2014г. по 6-10'!L92+'апрель 2014г. по 0,4'!L89</f>
        <v>0</v>
      </c>
      <c r="M92" s="31">
        <f>'апрель 2014г. по 6-10'!M92+'апрель 2014г. по 0,4'!M89</f>
        <v>0</v>
      </c>
      <c r="N92" s="31">
        <f>'апрель 2014г. по 6-10'!N92+'апрель 2014г. по 0,4'!N89</f>
        <v>0</v>
      </c>
      <c r="O92" s="31">
        <f>'апрель 2014г. по 6-10'!O92+'апрель 2014г. по 0,4'!O89</f>
        <v>0</v>
      </c>
      <c r="P92" s="31">
        <f>'апрель 2014г. по 6-10'!P92+'апрель 2014г. по 0,4'!P89</f>
        <v>0</v>
      </c>
      <c r="Q92" s="31">
        <f>'апрель 2014г. по 6-10'!Q92+'апрель 2014г. по 0,4'!Q89</f>
        <v>0</v>
      </c>
    </row>
    <row r="93" spans="1:17" ht="12.75" customHeight="1" x14ac:dyDescent="0.2">
      <c r="A93" s="18"/>
      <c r="B93" s="53"/>
      <c r="C93" s="18" t="s">
        <v>168</v>
      </c>
      <c r="D93" s="31">
        <f>'апрель 2014г. по 6-10'!D93+'апрель 2014г. по 0,4'!D90</f>
        <v>0</v>
      </c>
      <c r="E93" s="31">
        <f>'апрель 2014г. по 6-10'!E93+'апрель 2014г. по 0,4'!E90</f>
        <v>0</v>
      </c>
      <c r="F93" s="31">
        <f>'апрель 2014г. по 6-10'!F93+'апрель 2014г. по 0,4'!F90</f>
        <v>0</v>
      </c>
      <c r="G93" s="31">
        <f>'апрель 2014г. по 6-10'!G93+'апрель 2014г. по 0,4'!G90</f>
        <v>0</v>
      </c>
      <c r="H93" s="31">
        <f>'апрель 2014г. по 6-10'!H93+'апрель 2014г. по 0,4'!H90</f>
        <v>0</v>
      </c>
      <c r="I93" s="31">
        <f>'апрель 2014г. по 6-10'!I93+'апрель 2014г. по 0,4'!I90</f>
        <v>0</v>
      </c>
      <c r="J93" s="31">
        <f>'апрель 2014г. по 6-10'!J93+'апрель 2014г. по 0,4'!J90</f>
        <v>0</v>
      </c>
      <c r="K93" s="31">
        <f>'апрель 2014г. по 6-10'!K93+'апрель 2014г. по 0,4'!K90</f>
        <v>0</v>
      </c>
      <c r="L93" s="31">
        <f>'апрель 2014г. по 6-10'!L93+'апрель 2014г. по 0,4'!L90</f>
        <v>0</v>
      </c>
      <c r="M93" s="31">
        <f>'апрель 2014г. по 6-10'!M93+'апрель 2014г. по 0,4'!M90</f>
        <v>0</v>
      </c>
      <c r="N93" s="31">
        <f>'апрель 2014г. по 6-10'!N93+'апрель 2014г. по 0,4'!N90</f>
        <v>0</v>
      </c>
      <c r="O93" s="31">
        <f>'апрель 2014г. по 6-10'!O93+'апрель 2014г. по 0,4'!O90</f>
        <v>0</v>
      </c>
      <c r="P93" s="31">
        <f>'апрель 2014г. по 6-10'!P93+'апрель 2014г. по 0,4'!P90</f>
        <v>0</v>
      </c>
      <c r="Q93" s="31">
        <f>'апрель 2014г. по 6-10'!Q93+'апрель 2014г. по 0,4'!Q90</f>
        <v>0</v>
      </c>
    </row>
    <row r="94" spans="1:17" ht="12.75" customHeight="1" x14ac:dyDescent="0.2">
      <c r="A94" s="18"/>
      <c r="B94" s="53"/>
      <c r="C94" s="18" t="s">
        <v>357</v>
      </c>
      <c r="D94" s="31">
        <f>'апрель 2014г. по 6-10'!D94+'апрель 2014г. по 0,4'!D91</f>
        <v>8</v>
      </c>
      <c r="E94" s="31">
        <f>'апрель 2014г. по 6-10'!E94+'апрель 2014г. по 0,4'!E91</f>
        <v>99</v>
      </c>
      <c r="F94" s="31">
        <f>'апрель 2014г. по 6-10'!F94+'апрель 2014г. по 0,4'!F91</f>
        <v>8</v>
      </c>
      <c r="G94" s="31">
        <f>'апрель 2014г. по 6-10'!G94+'апрель 2014г. по 0,4'!G91</f>
        <v>99</v>
      </c>
      <c r="H94" s="31">
        <f>'апрель 2014г. по 6-10'!H94+'апрель 2014г. по 0,4'!H91</f>
        <v>0</v>
      </c>
      <c r="I94" s="31">
        <f>'апрель 2014г. по 6-10'!I94+'апрель 2014г. по 0,4'!I91</f>
        <v>0</v>
      </c>
      <c r="J94" s="31">
        <f>'апрель 2014г. по 6-10'!J94+'апрель 2014г. по 0,4'!J91</f>
        <v>0</v>
      </c>
      <c r="K94" s="31">
        <f>'апрель 2014г. по 6-10'!K94+'апрель 2014г. по 0,4'!K91</f>
        <v>0</v>
      </c>
      <c r="L94" s="31">
        <f>'апрель 2014г. по 6-10'!L94+'апрель 2014г. по 0,4'!L91</f>
        <v>0</v>
      </c>
      <c r="M94" s="31">
        <f>'апрель 2014г. по 6-10'!M94+'апрель 2014г. по 0,4'!M91</f>
        <v>0</v>
      </c>
      <c r="N94" s="31">
        <f>'апрель 2014г. по 6-10'!N94+'апрель 2014г. по 0,4'!N91</f>
        <v>0</v>
      </c>
      <c r="O94" s="31">
        <f>'апрель 2014г. по 6-10'!O94+'апрель 2014г. по 0,4'!O91</f>
        <v>0</v>
      </c>
      <c r="P94" s="31">
        <f>'апрель 2014г. по 6-10'!P94+'апрель 2014г. по 0,4'!P91</f>
        <v>0</v>
      </c>
      <c r="Q94" s="31">
        <f>'апрель 2014г. по 6-10'!Q94+'апрель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'апрель 2014г. по 6-10'!D95+'апрель 2014г. по 0,4'!D92</f>
        <v>0</v>
      </c>
      <c r="E95" s="31">
        <f>'апрель 2014г. по 6-10'!E95+'апрель 2014г. по 0,4'!E92</f>
        <v>0</v>
      </c>
      <c r="F95" s="31">
        <f>'апрель 2014г. по 6-10'!F95+'апрель 2014г. по 0,4'!F92</f>
        <v>0</v>
      </c>
      <c r="G95" s="31">
        <f>'апрель 2014г. по 6-10'!G95+'апрель 2014г. по 0,4'!G92</f>
        <v>0</v>
      </c>
      <c r="H95" s="31">
        <f>'апрель 2014г. по 6-10'!H95+'апрель 2014г. по 0,4'!H92</f>
        <v>0</v>
      </c>
      <c r="I95" s="31">
        <f>'апрель 2014г. по 6-10'!I95+'апрель 2014г. по 0,4'!I92</f>
        <v>0</v>
      </c>
      <c r="J95" s="31">
        <f>'апрель 2014г. по 6-10'!J95+'апрель 2014г. по 0,4'!J92</f>
        <v>0</v>
      </c>
      <c r="K95" s="31">
        <f>'апрель 2014г. по 6-10'!K95+'апрель 2014г. по 0,4'!K92</f>
        <v>0</v>
      </c>
      <c r="L95" s="31">
        <f>'апрель 2014г. по 6-10'!L95+'апрель 2014г. по 0,4'!L92</f>
        <v>0</v>
      </c>
      <c r="M95" s="31">
        <f>'апрель 2014г. по 6-10'!M95+'апрель 2014г. по 0,4'!M92</f>
        <v>0</v>
      </c>
      <c r="N95" s="31">
        <f>'апрель 2014г. по 6-10'!N95+'апрель 2014г. по 0,4'!N92</f>
        <v>0</v>
      </c>
      <c r="O95" s="31">
        <f>'апрель 2014г. по 6-10'!O95+'апрель 2014г. по 0,4'!O92</f>
        <v>0</v>
      </c>
      <c r="P95" s="31">
        <f>'апрель 2014г. по 6-10'!P95+'апрель 2014г. по 0,4'!P92</f>
        <v>0</v>
      </c>
      <c r="Q95" s="31">
        <f>'апрель 2014г. по 6-10'!Q95+'апрель 2014г. по 0,4'!Q92</f>
        <v>0</v>
      </c>
    </row>
    <row r="96" spans="1:17" ht="12.75" customHeight="1" x14ac:dyDescent="0.2">
      <c r="A96" s="18"/>
      <c r="B96" s="53"/>
      <c r="C96" s="18" t="s">
        <v>170</v>
      </c>
      <c r="D96" s="31">
        <f>'апрель 2014г. по 6-10'!D96+'апрель 2014г. по 0,4'!D93</f>
        <v>0</v>
      </c>
      <c r="E96" s="31">
        <f>'апрель 2014г. по 6-10'!E96+'апрель 2014г. по 0,4'!E93</f>
        <v>0</v>
      </c>
      <c r="F96" s="31">
        <f>'апрель 2014г. по 6-10'!F96+'апрель 2014г. по 0,4'!F93</f>
        <v>0</v>
      </c>
      <c r="G96" s="31">
        <f>'апрель 2014г. по 6-10'!G96+'апрель 2014г. по 0,4'!G93</f>
        <v>0</v>
      </c>
      <c r="H96" s="31">
        <f>'апрель 2014г. по 6-10'!H96+'апрель 2014г. по 0,4'!H93</f>
        <v>0</v>
      </c>
      <c r="I96" s="31">
        <f>'апрель 2014г. по 6-10'!I96+'апрель 2014г. по 0,4'!I93</f>
        <v>0</v>
      </c>
      <c r="J96" s="31">
        <f>'апрель 2014г. по 6-10'!J96+'апрель 2014г. по 0,4'!J93</f>
        <v>0</v>
      </c>
      <c r="K96" s="31">
        <f>'апрель 2014г. по 6-10'!K96+'апрель 2014г. по 0,4'!K93</f>
        <v>0</v>
      </c>
      <c r="L96" s="31">
        <f>'апрель 2014г. по 6-10'!L96+'апрель 2014г. по 0,4'!L93</f>
        <v>0</v>
      </c>
      <c r="M96" s="31">
        <f>'апрель 2014г. по 6-10'!M96+'апрель 2014г. по 0,4'!M93</f>
        <v>0</v>
      </c>
      <c r="N96" s="31">
        <f>'апрель 2014г. по 6-10'!N96+'апрель 2014г. по 0,4'!N93</f>
        <v>0</v>
      </c>
      <c r="O96" s="31">
        <f>'апрель 2014г. по 6-10'!O96+'апрель 2014г. по 0,4'!O93</f>
        <v>0</v>
      </c>
      <c r="P96" s="31">
        <f>'апрель 2014г. по 6-10'!P96+'апрель 2014г. по 0,4'!P93</f>
        <v>0</v>
      </c>
      <c r="Q96" s="31">
        <f>'апрель 2014г. по 6-10'!Q96+'апрель 2014г. по 0,4'!Q93</f>
        <v>0</v>
      </c>
    </row>
    <row r="97" spans="1:17" ht="12.75" customHeight="1" x14ac:dyDescent="0.2">
      <c r="A97" s="18"/>
      <c r="B97" s="53"/>
      <c r="C97" s="18" t="s">
        <v>360</v>
      </c>
      <c r="D97" s="31">
        <f>'апрель 2014г. по 6-10'!D97+'апрель 2014г. по 0,4'!D94</f>
        <v>1</v>
      </c>
      <c r="E97" s="31">
        <f>'апрель 2014г. по 6-10'!E97+'апрель 2014г. по 0,4'!E94</f>
        <v>6</v>
      </c>
      <c r="F97" s="31">
        <f>'апрель 2014г. по 6-10'!F97+'апрель 2014г. по 0,4'!F94</f>
        <v>1</v>
      </c>
      <c r="G97" s="31">
        <f>'апрель 2014г. по 6-10'!G97+'апрель 2014г. по 0,4'!G94</f>
        <v>6</v>
      </c>
      <c r="H97" s="31">
        <f>'апрель 2014г. по 6-10'!H97+'апрель 2014г. по 0,4'!H94</f>
        <v>0</v>
      </c>
      <c r="I97" s="31">
        <f>'апрель 2014г. по 6-10'!I97+'апрель 2014г. по 0,4'!I94</f>
        <v>0</v>
      </c>
      <c r="J97" s="31">
        <f>'апрель 2014г. по 6-10'!J97+'апрель 2014г. по 0,4'!J94</f>
        <v>0</v>
      </c>
      <c r="K97" s="31">
        <f>'апрель 2014г. по 6-10'!K97+'апрель 2014г. по 0,4'!K94</f>
        <v>0</v>
      </c>
      <c r="L97" s="31">
        <f>'апрель 2014г. по 6-10'!L97+'апрель 2014г. по 0,4'!L94</f>
        <v>0</v>
      </c>
      <c r="M97" s="31">
        <f>'апрель 2014г. по 6-10'!M97+'апрель 2014г. по 0,4'!M94</f>
        <v>0</v>
      </c>
      <c r="N97" s="31">
        <f>'апрель 2014г. по 6-10'!N97+'апрель 2014г. по 0,4'!N94</f>
        <v>0</v>
      </c>
      <c r="O97" s="31">
        <f>'апрель 2014г. по 6-10'!O97+'апрель 2014г. по 0,4'!O94</f>
        <v>0</v>
      </c>
      <c r="P97" s="31">
        <f>'апрель 2014г. по 6-10'!P97+'апрель 2014г. по 0,4'!P94</f>
        <v>0</v>
      </c>
      <c r="Q97" s="31">
        <f>'апрель 2014г. по 6-10'!Q97+'апрель 2014г. по 0,4'!Q94</f>
        <v>0</v>
      </c>
    </row>
    <row r="98" spans="1:17" ht="12.75" customHeight="1" x14ac:dyDescent="0.2">
      <c r="A98" s="18"/>
      <c r="B98" s="53"/>
      <c r="C98" s="18" t="s">
        <v>171</v>
      </c>
      <c r="D98" s="31">
        <f>'апрель 2014г. по 6-10'!D98+'апрель 2014г. по 0,4'!D95</f>
        <v>2</v>
      </c>
      <c r="E98" s="31">
        <f>'апрель 2014г. по 6-10'!E98+'апрель 2014г. по 0,4'!E95</f>
        <v>16</v>
      </c>
      <c r="F98" s="31">
        <f>'апрель 2014г. по 6-10'!F98+'апрель 2014г. по 0,4'!F95</f>
        <v>2</v>
      </c>
      <c r="G98" s="31">
        <f>'апрель 2014г. по 6-10'!G98+'апрель 2014г. по 0,4'!G95</f>
        <v>16</v>
      </c>
      <c r="H98" s="31">
        <f>'апрель 2014г. по 6-10'!H98+'апрель 2014г. по 0,4'!H95</f>
        <v>0</v>
      </c>
      <c r="I98" s="31">
        <f>'апрель 2014г. по 6-10'!I98+'апрель 2014г. по 0,4'!I95</f>
        <v>0</v>
      </c>
      <c r="J98" s="31">
        <f>'апрель 2014г. по 6-10'!J98+'апрель 2014г. по 0,4'!J95</f>
        <v>0</v>
      </c>
      <c r="K98" s="31">
        <f>'апрель 2014г. по 6-10'!K98+'апрель 2014г. по 0,4'!K95</f>
        <v>0</v>
      </c>
      <c r="L98" s="31">
        <f>'апрель 2014г. по 6-10'!L98+'апрель 2014г. по 0,4'!L95</f>
        <v>0</v>
      </c>
      <c r="M98" s="31">
        <f>'апрель 2014г. по 6-10'!M98+'апрель 2014г. по 0,4'!M95</f>
        <v>0</v>
      </c>
      <c r="N98" s="31">
        <f>'апрель 2014г. по 6-10'!N98+'апрель 2014г. по 0,4'!N95</f>
        <v>0</v>
      </c>
      <c r="O98" s="31">
        <f>'апрель 2014г. по 6-10'!O98+'апрель 2014г. по 0,4'!O95</f>
        <v>0</v>
      </c>
      <c r="P98" s="31">
        <f>'апрель 2014г. по 6-10'!P98+'апрель 2014г. по 0,4'!P95</f>
        <v>0</v>
      </c>
      <c r="Q98" s="31">
        <f>'апрель 2014г. по 6-10'!Q98+'апрель 2014г. по 0,4'!Q95</f>
        <v>0</v>
      </c>
    </row>
    <row r="99" spans="1:17" ht="12.75" customHeight="1" x14ac:dyDescent="0.2">
      <c r="A99" s="18"/>
      <c r="B99" s="53"/>
      <c r="C99" s="18" t="s">
        <v>358</v>
      </c>
      <c r="D99" s="31">
        <f>'апрель 2014г. по 6-10'!D99+'апрель 2014г. по 0,4'!D96</f>
        <v>0</v>
      </c>
      <c r="E99" s="31">
        <f>'апрель 2014г. по 6-10'!E99+'апрель 2014г. по 0,4'!E96</f>
        <v>0</v>
      </c>
      <c r="F99" s="31">
        <f>'апрель 2014г. по 6-10'!F99+'апрель 2014г. по 0,4'!F96</f>
        <v>0</v>
      </c>
      <c r="G99" s="31">
        <f>'апрель 2014г. по 6-10'!G99+'апрель 2014г. по 0,4'!G96</f>
        <v>0</v>
      </c>
      <c r="H99" s="31">
        <f>'апрель 2014г. по 6-10'!H99+'апрель 2014г. по 0,4'!H96</f>
        <v>0</v>
      </c>
      <c r="I99" s="31">
        <f>'апрель 2014г. по 6-10'!I99+'апрель 2014г. по 0,4'!I96</f>
        <v>0</v>
      </c>
      <c r="J99" s="31">
        <f>'апрель 2014г. по 6-10'!J99+'апрель 2014г. по 0,4'!J96</f>
        <v>0</v>
      </c>
      <c r="K99" s="31">
        <f>'апрель 2014г. по 6-10'!K99+'апрель 2014г. по 0,4'!K96</f>
        <v>0</v>
      </c>
      <c r="L99" s="31">
        <f>'апрель 2014г. по 6-10'!L99+'апрель 2014г. по 0,4'!L96</f>
        <v>0</v>
      </c>
      <c r="M99" s="31">
        <f>'апрель 2014г. по 6-10'!M99+'апрель 2014г. по 0,4'!M96</f>
        <v>0</v>
      </c>
      <c r="N99" s="31">
        <f>'апрель 2014г. по 6-10'!N99+'апрель 2014г. по 0,4'!N96</f>
        <v>0</v>
      </c>
      <c r="O99" s="31">
        <f>'апрель 2014г. по 6-10'!O99+'апрель 2014г. по 0,4'!O96</f>
        <v>0</v>
      </c>
      <c r="P99" s="31">
        <f>'апрель 2014г. по 6-10'!P99+'апрель 2014г. по 0,4'!P96</f>
        <v>0</v>
      </c>
      <c r="Q99" s="31">
        <f>'апрель 2014г. по 6-10'!Q99+'апрель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'апрель 2014г. по 6-10'!D100+'апрель 2014г. по 0,4'!D97</f>
        <v>3</v>
      </c>
      <c r="E100" s="31">
        <f>'апрель 2014г. по 6-10'!E100+'апрель 2014г. по 0,4'!E97</f>
        <v>18</v>
      </c>
      <c r="F100" s="31">
        <f>'апрель 2014г. по 6-10'!F100+'апрель 2014г. по 0,4'!F97</f>
        <v>3</v>
      </c>
      <c r="G100" s="31">
        <f>'апрель 2014г. по 6-10'!G100+'апрель 2014г. по 0,4'!G97</f>
        <v>18</v>
      </c>
      <c r="H100" s="31">
        <f>'апрель 2014г. по 6-10'!H100+'апрель 2014г. по 0,4'!H97</f>
        <v>0</v>
      </c>
      <c r="I100" s="31">
        <f>'апрель 2014г. по 6-10'!I100+'апрель 2014г. по 0,4'!I97</f>
        <v>0</v>
      </c>
      <c r="J100" s="31">
        <f>'апрель 2014г. по 6-10'!J100+'апрель 2014г. по 0,4'!J97</f>
        <v>1</v>
      </c>
      <c r="K100" s="31">
        <f>'апрель 2014г. по 6-10'!K100+'апрель 2014г. по 0,4'!K97</f>
        <v>6</v>
      </c>
      <c r="L100" s="31">
        <f>'апрель 2014г. по 6-10'!L100+'апрель 2014г. по 0,4'!L97</f>
        <v>0</v>
      </c>
      <c r="M100" s="31">
        <f>'апрель 2014г. по 6-10'!M100+'апрель 2014г. по 0,4'!M97</f>
        <v>0</v>
      </c>
      <c r="N100" s="31">
        <f>'апрель 2014г. по 6-10'!N100+'апрель 2014г. по 0,4'!N97</f>
        <v>0</v>
      </c>
      <c r="O100" s="31">
        <f>'апрель 2014г. по 6-10'!O100+'апрель 2014г. по 0,4'!O97</f>
        <v>0</v>
      </c>
      <c r="P100" s="31">
        <f>'апрель 2014г. по 6-10'!P100+'апрель 2014г. по 0,4'!P97</f>
        <v>0</v>
      </c>
      <c r="Q100" s="31">
        <f>'апрель 2014г. по 6-10'!Q100+'апрель 2014г. по 0,4'!Q97</f>
        <v>0</v>
      </c>
    </row>
    <row r="101" spans="1:17" ht="12.75" customHeight="1" x14ac:dyDescent="0.2">
      <c r="A101" s="18"/>
      <c r="B101" s="53"/>
      <c r="C101" s="18" t="s">
        <v>174</v>
      </c>
      <c r="D101" s="31">
        <f>'апрель 2014г. по 6-10'!D101+'апрель 2014г. по 0,4'!D98</f>
        <v>0</v>
      </c>
      <c r="E101" s="31">
        <f>'апрель 2014г. по 6-10'!E101+'апрель 2014г. по 0,4'!E98</f>
        <v>0</v>
      </c>
      <c r="F101" s="31">
        <f>'апрель 2014г. по 6-10'!F101+'апрель 2014г. по 0,4'!F98</f>
        <v>0</v>
      </c>
      <c r="G101" s="31">
        <f>'апрель 2014г. по 6-10'!G101+'апрель 2014г. по 0,4'!G98</f>
        <v>0</v>
      </c>
      <c r="H101" s="31">
        <f>'апрель 2014г. по 6-10'!H101+'апрель 2014г. по 0,4'!H98</f>
        <v>0</v>
      </c>
      <c r="I101" s="31">
        <f>'апрель 2014г. по 6-10'!I101+'апрель 2014г. по 0,4'!I98</f>
        <v>0</v>
      </c>
      <c r="J101" s="31">
        <f>'апрель 2014г. по 6-10'!J101+'апрель 2014г. по 0,4'!J98</f>
        <v>0</v>
      </c>
      <c r="K101" s="31">
        <f>'апрель 2014г. по 6-10'!K101+'апрель 2014г. по 0,4'!K98</f>
        <v>0</v>
      </c>
      <c r="L101" s="31">
        <f>'апрель 2014г. по 6-10'!L101+'апрель 2014г. по 0,4'!L98</f>
        <v>0</v>
      </c>
      <c r="M101" s="31">
        <f>'апрель 2014г. по 6-10'!M101+'апрель 2014г. по 0,4'!M98</f>
        <v>0</v>
      </c>
      <c r="N101" s="31">
        <f>'апрель 2014г. по 6-10'!N101+'апрель 2014г. по 0,4'!N98</f>
        <v>0</v>
      </c>
      <c r="O101" s="31">
        <f>'апрель 2014г. по 6-10'!O101+'апрель 2014г. по 0,4'!O98</f>
        <v>0</v>
      </c>
      <c r="P101" s="31">
        <f>'апрель 2014г. по 6-10'!P101+'апрель 2014г. по 0,4'!P98</f>
        <v>0</v>
      </c>
      <c r="Q101" s="31">
        <f>'апрель 2014г. по 6-10'!Q101+'апрель 2014г. по 0,4'!Q98</f>
        <v>0</v>
      </c>
    </row>
    <row r="102" spans="1:17" ht="12.75" customHeight="1" x14ac:dyDescent="0.2">
      <c r="A102" s="18"/>
      <c r="B102" s="53"/>
      <c r="C102" s="50" t="s">
        <v>175</v>
      </c>
      <c r="D102" s="31">
        <f>'апрель 2014г. по 6-10'!D102+'апрель 2014г. по 0,4'!D99</f>
        <v>2</v>
      </c>
      <c r="E102" s="31">
        <f>'апрель 2014г. по 6-10'!E102+'апрель 2014г. по 0,4'!E99</f>
        <v>45</v>
      </c>
      <c r="F102" s="31">
        <f>'апрель 2014г. по 6-10'!F102+'апрель 2014г. по 0,4'!F99</f>
        <v>2</v>
      </c>
      <c r="G102" s="31">
        <f>'апрель 2014г. по 6-10'!G102+'апрель 2014г. по 0,4'!G99</f>
        <v>45</v>
      </c>
      <c r="H102" s="31">
        <f>'апрель 2014г. по 6-10'!H102+'апрель 2014г. по 0,4'!H99</f>
        <v>0</v>
      </c>
      <c r="I102" s="31">
        <f>'апрель 2014г. по 6-10'!I102+'апрель 2014г. по 0,4'!I99</f>
        <v>0</v>
      </c>
      <c r="J102" s="31">
        <f>'апрель 2014г. по 6-10'!J102+'апрель 2014г. по 0,4'!J99</f>
        <v>0</v>
      </c>
      <c r="K102" s="31">
        <f>'апрель 2014г. по 6-10'!K102+'апрель 2014г. по 0,4'!K99</f>
        <v>0</v>
      </c>
      <c r="L102" s="31">
        <f>'апрель 2014г. по 6-10'!L102+'апрель 2014г. по 0,4'!L99</f>
        <v>0</v>
      </c>
      <c r="M102" s="31">
        <f>'апрель 2014г. по 6-10'!M102+'апрель 2014г. по 0,4'!M99</f>
        <v>0</v>
      </c>
      <c r="N102" s="31">
        <f>'апрель 2014г. по 6-10'!N102+'апрель 2014г. по 0,4'!N99</f>
        <v>0</v>
      </c>
      <c r="O102" s="31">
        <f>'апрель 2014г. по 6-10'!O102+'апрель 2014г. по 0,4'!O99</f>
        <v>0</v>
      </c>
      <c r="P102" s="31">
        <f>'апрель 2014г. по 6-10'!P102+'апрель 2014г. по 0,4'!P99</f>
        <v>0</v>
      </c>
      <c r="Q102" s="31">
        <f>'апрель 2014г. по 6-10'!Q102+'апрель 2014г. по 0,4'!Q99</f>
        <v>0</v>
      </c>
    </row>
    <row r="103" spans="1:17" ht="22.5" customHeight="1" x14ac:dyDescent="0.2">
      <c r="A103" s="18"/>
      <c r="B103" s="18"/>
      <c r="C103" s="20" t="s">
        <v>30</v>
      </c>
      <c r="D103" s="90">
        <f t="shared" ref="D103:Q103" si="1">SUM(D67:D102)</f>
        <v>103</v>
      </c>
      <c r="E103" s="90">
        <f t="shared" si="1"/>
        <v>2311.5</v>
      </c>
      <c r="F103" s="90">
        <f t="shared" si="1"/>
        <v>103</v>
      </c>
      <c r="G103" s="90">
        <f t="shared" si="1"/>
        <v>2311.5</v>
      </c>
      <c r="H103" s="90">
        <f t="shared" si="1"/>
        <v>0</v>
      </c>
      <c r="I103" s="90">
        <f t="shared" si="1"/>
        <v>0</v>
      </c>
      <c r="J103" s="90">
        <f t="shared" si="1"/>
        <v>14</v>
      </c>
      <c r="K103" s="90">
        <f t="shared" si="1"/>
        <v>130</v>
      </c>
      <c r="L103" s="90">
        <f t="shared" si="1"/>
        <v>0</v>
      </c>
      <c r="M103" s="90">
        <f t="shared" si="1"/>
        <v>0</v>
      </c>
      <c r="N103" s="90">
        <f t="shared" si="1"/>
        <v>0</v>
      </c>
      <c r="O103" s="90">
        <f t="shared" si="1"/>
        <v>0</v>
      </c>
      <c r="P103" s="90">
        <f t="shared" si="1"/>
        <v>0</v>
      </c>
      <c r="Q103" s="90">
        <f t="shared" si="1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24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x14ac:dyDescent="0.2">
      <c r="A105" s="18"/>
      <c r="B105" s="53"/>
      <c r="C105" s="50" t="s">
        <v>176</v>
      </c>
      <c r="D105" s="31">
        <f>'апрель 2014г. по 6-10'!D105+'апрель 2014г. по 0,4'!D102</f>
        <v>15</v>
      </c>
      <c r="E105" s="31">
        <f>'апрель 2014г. по 6-10'!E105+'апрель 2014г. по 0,4'!E102</f>
        <v>1202</v>
      </c>
      <c r="F105" s="31">
        <f>'апрель 2014г. по 6-10'!F105+'апрель 2014г. по 0,4'!F102</f>
        <v>15</v>
      </c>
      <c r="G105" s="31">
        <f>'апрель 2014г. по 6-10'!G105+'апрель 2014г. по 0,4'!G102</f>
        <v>1202</v>
      </c>
      <c r="H105" s="31">
        <f>'апрель 2014г. по 6-10'!H105+'апрель 2014г. по 0,4'!H102</f>
        <v>0</v>
      </c>
      <c r="I105" s="31">
        <f>'апрель 2014г. по 6-10'!I105+'апрель 2014г. по 0,4'!I102</f>
        <v>0</v>
      </c>
      <c r="J105" s="31">
        <f>'апрель 2014г. по 6-10'!J105+'апрель 2014г. по 0,4'!J102</f>
        <v>0</v>
      </c>
      <c r="K105" s="31">
        <f>'апрель 2014г. по 6-10'!K105+'апрель 2014г. по 0,4'!K102</f>
        <v>0</v>
      </c>
      <c r="L105" s="31">
        <f>'апрель 2014г. по 6-10'!L105+'апрель 2014г. по 0,4'!L102</f>
        <v>0</v>
      </c>
      <c r="M105" s="31">
        <f>'апрель 2014г. по 6-10'!M105+'апрель 2014г. по 0,4'!M102</f>
        <v>0</v>
      </c>
      <c r="N105" s="31">
        <f>'апрель 2014г. по 6-10'!N105+'апрель 2014г. по 0,4'!N102</f>
        <v>0</v>
      </c>
      <c r="O105" s="31">
        <f>'апрель 2014г. по 6-10'!O105+'апрель 2014г. по 0,4'!O102</f>
        <v>0</v>
      </c>
      <c r="P105" s="31">
        <f>'апрель 2014г. по 6-10'!P105+'апрель 2014г. по 0,4'!P102</f>
        <v>0</v>
      </c>
      <c r="Q105" s="31">
        <f>'апрель 2014г. по 6-10'!Q105+'апрель 2014г. по 0,4'!Q102</f>
        <v>0</v>
      </c>
    </row>
    <row r="106" spans="1:17" x14ac:dyDescent="0.2">
      <c r="A106" s="18"/>
      <c r="B106" s="53"/>
      <c r="C106" s="50" t="s">
        <v>177</v>
      </c>
      <c r="D106" s="31">
        <f>'апрель 2014г. по 6-10'!D106+'апрель 2014г. по 0,4'!D103</f>
        <v>14</v>
      </c>
      <c r="E106" s="31">
        <f>'апрель 2014г. по 6-10'!E106+'апрель 2014г. по 0,4'!E103</f>
        <v>308</v>
      </c>
      <c r="F106" s="31">
        <f>'апрель 2014г. по 6-10'!F106+'апрель 2014г. по 0,4'!F103</f>
        <v>14</v>
      </c>
      <c r="G106" s="31">
        <f>'апрель 2014г. по 6-10'!G106+'апрель 2014г. по 0,4'!G103</f>
        <v>308</v>
      </c>
      <c r="H106" s="31">
        <f>'апрель 2014г. по 6-10'!H106+'апрель 2014г. по 0,4'!H103</f>
        <v>0</v>
      </c>
      <c r="I106" s="31">
        <f>'апрель 2014г. по 6-10'!I106+'апрель 2014г. по 0,4'!I103</f>
        <v>0</v>
      </c>
      <c r="J106" s="31">
        <f>'апрель 2014г. по 6-10'!J106+'апрель 2014г. по 0,4'!J103</f>
        <v>0</v>
      </c>
      <c r="K106" s="31">
        <f>'апрель 2014г. по 6-10'!K106+'апрель 2014г. по 0,4'!K103</f>
        <v>0</v>
      </c>
      <c r="L106" s="31">
        <f>'апрель 2014г. по 6-10'!L106+'апрель 2014г. по 0,4'!L103</f>
        <v>0</v>
      </c>
      <c r="M106" s="31">
        <f>'апрель 2014г. по 6-10'!M106+'апрель 2014г. по 0,4'!M103</f>
        <v>0</v>
      </c>
      <c r="N106" s="31">
        <f>'апрель 2014г. по 6-10'!N106+'апрель 2014г. по 0,4'!N103</f>
        <v>0</v>
      </c>
      <c r="O106" s="31">
        <f>'апрель 2014г. по 6-10'!O106+'апрель 2014г. по 0,4'!O103</f>
        <v>0</v>
      </c>
      <c r="P106" s="31">
        <f>'апрель 2014г. по 6-10'!P106+'апрель 2014г. по 0,4'!P103</f>
        <v>0</v>
      </c>
      <c r="Q106" s="31">
        <f>'апрель 2014г. по 6-10'!Q106+'апрель 2014г. по 0,4'!Q103</f>
        <v>0</v>
      </c>
    </row>
    <row r="107" spans="1:17" x14ac:dyDescent="0.2">
      <c r="A107" s="18"/>
      <c r="B107" s="53"/>
      <c r="C107" s="50" t="s">
        <v>178</v>
      </c>
      <c r="D107" s="31">
        <f>'апрель 2014г. по 6-10'!D107+'апрель 2014г. по 0,4'!D104</f>
        <v>2</v>
      </c>
      <c r="E107" s="31">
        <f>'апрель 2014г. по 6-10'!E107+'апрель 2014г. по 0,4'!E104</f>
        <v>20</v>
      </c>
      <c r="F107" s="31">
        <f>'апрель 2014г. по 6-10'!F107+'апрель 2014г. по 0,4'!F104</f>
        <v>2</v>
      </c>
      <c r="G107" s="31">
        <f>'апрель 2014г. по 6-10'!G107+'апрель 2014г. по 0,4'!G104</f>
        <v>20</v>
      </c>
      <c r="H107" s="31">
        <f>'апрель 2014г. по 6-10'!H107+'апрель 2014г. по 0,4'!H104</f>
        <v>0</v>
      </c>
      <c r="I107" s="31">
        <f>'апрель 2014г. по 6-10'!I107+'апрель 2014г. по 0,4'!I104</f>
        <v>0</v>
      </c>
      <c r="J107" s="31">
        <f>'апрель 2014г. по 6-10'!J107+'апрель 2014г. по 0,4'!J104</f>
        <v>0</v>
      </c>
      <c r="K107" s="31">
        <f>'апрель 2014г. по 6-10'!K107+'апрель 2014г. по 0,4'!K104</f>
        <v>0</v>
      </c>
      <c r="L107" s="31">
        <f>'апрель 2014г. по 6-10'!L107+'апрель 2014г. по 0,4'!L104</f>
        <v>0</v>
      </c>
      <c r="M107" s="31">
        <f>'апрель 2014г. по 6-10'!M107+'апрель 2014г. по 0,4'!M104</f>
        <v>0</v>
      </c>
      <c r="N107" s="31">
        <f>'апрель 2014г. по 6-10'!N107+'апрель 2014г. по 0,4'!N104</f>
        <v>0</v>
      </c>
      <c r="O107" s="31">
        <f>'апрель 2014г. по 6-10'!O107+'апрель 2014г. по 0,4'!O104</f>
        <v>0</v>
      </c>
      <c r="P107" s="31">
        <f>'апрель 2014г. по 6-10'!P107+'апрель 2014г. по 0,4'!P104</f>
        <v>0</v>
      </c>
      <c r="Q107" s="31">
        <f>'апрель 2014г. по 6-10'!Q107+'апрель 2014г. по 0,4'!Q104</f>
        <v>0</v>
      </c>
    </row>
    <row r="108" spans="1:17" x14ac:dyDescent="0.2">
      <c r="A108" s="18"/>
      <c r="B108" s="53"/>
      <c r="C108" s="50" t="s">
        <v>179</v>
      </c>
      <c r="D108" s="31">
        <f>'апрель 2014г. по 6-10'!D108+'апрель 2014г. по 0,4'!D105</f>
        <v>10</v>
      </c>
      <c r="E108" s="31">
        <f>'апрель 2014г. по 6-10'!E108+'апрель 2014г. по 0,4'!E105</f>
        <v>805</v>
      </c>
      <c r="F108" s="31">
        <f>'апрель 2014г. по 6-10'!F108+'апрель 2014г. по 0,4'!F105</f>
        <v>10</v>
      </c>
      <c r="G108" s="31">
        <f>'апрель 2014г. по 6-10'!G108+'апрель 2014г. по 0,4'!G105</f>
        <v>805</v>
      </c>
      <c r="H108" s="31">
        <f>'апрель 2014г. по 6-10'!H108+'апрель 2014г. по 0,4'!H105</f>
        <v>0</v>
      </c>
      <c r="I108" s="31">
        <f>'апрель 2014г. по 6-10'!I108+'апрель 2014г. по 0,4'!I105</f>
        <v>0</v>
      </c>
      <c r="J108" s="31">
        <f>'апрель 2014г. по 6-10'!J108+'апрель 2014г. по 0,4'!J105</f>
        <v>2</v>
      </c>
      <c r="K108" s="31">
        <f>'апрель 2014г. по 6-10'!K108+'апрель 2014г. по 0,4'!K105</f>
        <v>10</v>
      </c>
      <c r="L108" s="31">
        <f>'апрель 2014г. по 6-10'!L108+'апрель 2014г. по 0,4'!L105</f>
        <v>0</v>
      </c>
      <c r="M108" s="31">
        <f>'апрель 2014г. по 6-10'!M108+'апрель 2014г. по 0,4'!M105</f>
        <v>0</v>
      </c>
      <c r="N108" s="31">
        <f>'апрель 2014г. по 6-10'!N108+'апрель 2014г. по 0,4'!N105</f>
        <v>0</v>
      </c>
      <c r="O108" s="31">
        <f>'апрель 2014г. по 6-10'!O108+'апрель 2014г. по 0,4'!O105</f>
        <v>0</v>
      </c>
      <c r="P108" s="31">
        <f>'апрель 2014г. по 6-10'!P108+'апрель 2014г. по 0,4'!P105</f>
        <v>0</v>
      </c>
      <c r="Q108" s="31">
        <f>'апрель 2014г. по 6-10'!Q108+'апрель 2014г. по 0,4'!Q105</f>
        <v>0</v>
      </c>
    </row>
    <row r="109" spans="1:17" x14ac:dyDescent="0.2">
      <c r="A109" s="18"/>
      <c r="B109" s="53"/>
      <c r="C109" s="50" t="s">
        <v>180</v>
      </c>
      <c r="D109" s="31">
        <f>'апрель 2014г. по 6-10'!D109+'апрель 2014г. по 0,4'!D106</f>
        <v>7</v>
      </c>
      <c r="E109" s="31">
        <f>'апрель 2014г. по 6-10'!E109+'апрель 2014г. по 0,4'!E106</f>
        <v>105</v>
      </c>
      <c r="F109" s="31">
        <f>'апрель 2014г. по 6-10'!F109+'апрель 2014г. по 0,4'!F106</f>
        <v>7</v>
      </c>
      <c r="G109" s="31">
        <f>'апрель 2014г. по 6-10'!G109+'апрель 2014г. по 0,4'!G106</f>
        <v>105</v>
      </c>
      <c r="H109" s="31">
        <f>'апрель 2014г. по 6-10'!H109+'апрель 2014г. по 0,4'!H106</f>
        <v>0</v>
      </c>
      <c r="I109" s="31">
        <f>'апрель 2014г. по 6-10'!I109+'апрель 2014г. по 0,4'!I106</f>
        <v>0</v>
      </c>
      <c r="J109" s="31">
        <f>'апрель 2014г. по 6-10'!J109+'апрель 2014г. по 0,4'!J106</f>
        <v>1</v>
      </c>
      <c r="K109" s="31">
        <f>'апрель 2014г. по 6-10'!K109+'апрель 2014г. по 0,4'!K106</f>
        <v>10</v>
      </c>
      <c r="L109" s="31">
        <f>'апрель 2014г. по 6-10'!L109+'апрель 2014г. по 0,4'!L106</f>
        <v>0</v>
      </c>
      <c r="M109" s="31">
        <f>'апрель 2014г. по 6-10'!M109+'апрель 2014г. по 0,4'!M106</f>
        <v>0</v>
      </c>
      <c r="N109" s="31">
        <f>'апрель 2014г. по 6-10'!N109+'апрель 2014г. по 0,4'!N106</f>
        <v>0</v>
      </c>
      <c r="O109" s="31">
        <f>'апрель 2014г. по 6-10'!O109+'апрель 2014г. по 0,4'!O106</f>
        <v>0</v>
      </c>
      <c r="P109" s="31">
        <f>'апрель 2014г. по 6-10'!P109+'апрель 2014г. по 0,4'!P106</f>
        <v>0</v>
      </c>
      <c r="Q109" s="31">
        <f>'апрель 2014г. по 6-10'!Q109+'апрель 2014г. по 0,4'!Q106</f>
        <v>0</v>
      </c>
    </row>
    <row r="110" spans="1:17" x14ac:dyDescent="0.2">
      <c r="A110" s="18"/>
      <c r="B110" s="53"/>
      <c r="C110" s="50" t="s">
        <v>181</v>
      </c>
      <c r="D110" s="31">
        <f>'апрель 2014г. по 6-10'!D110+'апрель 2014г. по 0,4'!D107</f>
        <v>4</v>
      </c>
      <c r="E110" s="31">
        <f>'апрель 2014г. по 6-10'!E110+'апрель 2014г. по 0,4'!E107</f>
        <v>111.5</v>
      </c>
      <c r="F110" s="31">
        <f>'апрель 2014г. по 6-10'!F110+'апрель 2014г. по 0,4'!F107</f>
        <v>4</v>
      </c>
      <c r="G110" s="31">
        <f>'апрель 2014г. по 6-10'!G110+'апрель 2014г. по 0,4'!G107</f>
        <v>111.5</v>
      </c>
      <c r="H110" s="31">
        <f>'апрель 2014г. по 6-10'!H110+'апрель 2014г. по 0,4'!H107</f>
        <v>0</v>
      </c>
      <c r="I110" s="31">
        <f>'апрель 2014г. по 6-10'!I110+'апрель 2014г. по 0,4'!I107</f>
        <v>0</v>
      </c>
      <c r="J110" s="31">
        <f>'апрель 2014г. по 6-10'!J110+'апрель 2014г. по 0,4'!J107</f>
        <v>0</v>
      </c>
      <c r="K110" s="31">
        <f>'апрель 2014г. по 6-10'!K110+'апрель 2014г. по 0,4'!K107</f>
        <v>0</v>
      </c>
      <c r="L110" s="31">
        <f>'апрель 2014г. по 6-10'!L110+'апрель 2014г. по 0,4'!L107</f>
        <v>0</v>
      </c>
      <c r="M110" s="31">
        <f>'апрель 2014г. по 6-10'!M110+'апрель 2014г. по 0,4'!M107</f>
        <v>0</v>
      </c>
      <c r="N110" s="31">
        <f>'апрель 2014г. по 6-10'!N110+'апрель 2014г. по 0,4'!N107</f>
        <v>0</v>
      </c>
      <c r="O110" s="31">
        <f>'апрель 2014г. по 6-10'!O110+'апрель 2014г. по 0,4'!O107</f>
        <v>0</v>
      </c>
      <c r="P110" s="31">
        <f>'апрель 2014г. по 6-10'!P110+'апрель 2014г. по 0,4'!P107</f>
        <v>0</v>
      </c>
      <c r="Q110" s="31">
        <f>'апрель 2014г. по 6-10'!Q110+'апрель 2014г. по 0,4'!Q107</f>
        <v>0</v>
      </c>
    </row>
    <row r="111" spans="1:17" x14ac:dyDescent="0.2">
      <c r="A111" s="18"/>
      <c r="B111" s="53"/>
      <c r="C111" s="50" t="s">
        <v>182</v>
      </c>
      <c r="D111" s="31">
        <f>'апрель 2014г. по 6-10'!D111+'апрель 2014г. по 0,4'!D108</f>
        <v>4</v>
      </c>
      <c r="E111" s="31">
        <f>'апрель 2014г. по 6-10'!E111+'апрель 2014г. по 0,4'!E108</f>
        <v>55</v>
      </c>
      <c r="F111" s="31">
        <f>'апрель 2014г. по 6-10'!F111+'апрель 2014г. по 0,4'!F108</f>
        <v>4</v>
      </c>
      <c r="G111" s="31">
        <f>'апрель 2014г. по 6-10'!G111+'апрель 2014г. по 0,4'!G108</f>
        <v>55</v>
      </c>
      <c r="H111" s="31">
        <f>'апрель 2014г. по 6-10'!H111+'апрель 2014г. по 0,4'!H108</f>
        <v>0</v>
      </c>
      <c r="I111" s="31">
        <f>'апрель 2014г. по 6-10'!I111+'апрель 2014г. по 0,4'!I108</f>
        <v>0</v>
      </c>
      <c r="J111" s="31">
        <f>'апрель 2014г. по 6-10'!J111+'апрель 2014г. по 0,4'!J108</f>
        <v>0</v>
      </c>
      <c r="K111" s="31">
        <f>'апрель 2014г. по 6-10'!K111+'апрель 2014г. по 0,4'!K108</f>
        <v>0</v>
      </c>
      <c r="L111" s="31">
        <f>'апрель 2014г. по 6-10'!L111+'апрель 2014г. по 0,4'!L108</f>
        <v>0</v>
      </c>
      <c r="M111" s="31">
        <f>'апрель 2014г. по 6-10'!M111+'апрель 2014г. по 0,4'!M108</f>
        <v>0</v>
      </c>
      <c r="N111" s="31">
        <f>'апрель 2014г. по 6-10'!N111+'апрель 2014г. по 0,4'!N108</f>
        <v>0</v>
      </c>
      <c r="O111" s="31">
        <f>'апрель 2014г. по 6-10'!O111+'апрель 2014г. по 0,4'!O108</f>
        <v>0</v>
      </c>
      <c r="P111" s="31">
        <f>'апрель 2014г. по 6-10'!P111+'апрель 2014г. по 0,4'!P108</f>
        <v>0</v>
      </c>
      <c r="Q111" s="31">
        <f>'апрель 2014г. по 6-10'!Q111+'апрель 2014г. по 0,4'!Q108</f>
        <v>0</v>
      </c>
    </row>
    <row r="112" spans="1:17" x14ac:dyDescent="0.2">
      <c r="A112" s="18"/>
      <c r="B112" s="53"/>
      <c r="C112" s="50" t="s">
        <v>183</v>
      </c>
      <c r="D112" s="31">
        <f>'апрель 2014г. по 6-10'!D112+'апрель 2014г. по 0,4'!D109</f>
        <v>18</v>
      </c>
      <c r="E112" s="31">
        <f>'апрель 2014г. по 6-10'!E112+'апрель 2014г. по 0,4'!E109</f>
        <v>202</v>
      </c>
      <c r="F112" s="31">
        <f>'апрель 2014г. по 6-10'!F112+'апрель 2014г. по 0,4'!F109</f>
        <v>18</v>
      </c>
      <c r="G112" s="31">
        <f>'апрель 2014г. по 6-10'!G112+'апрель 2014г. по 0,4'!G109</f>
        <v>202</v>
      </c>
      <c r="H112" s="31">
        <f>'апрель 2014г. по 6-10'!H112+'апрель 2014г. по 0,4'!H109</f>
        <v>0</v>
      </c>
      <c r="I112" s="31">
        <f>'апрель 2014г. по 6-10'!I112+'апрель 2014г. по 0,4'!I109</f>
        <v>0</v>
      </c>
      <c r="J112" s="31">
        <f>'апрель 2014г. по 6-10'!J112+'апрель 2014г. по 0,4'!J109</f>
        <v>2</v>
      </c>
      <c r="K112" s="31">
        <f>'апрель 2014г. по 6-10'!K112+'апрель 2014г. по 0,4'!K109</f>
        <v>15</v>
      </c>
      <c r="L112" s="31">
        <f>'апрель 2014г. по 6-10'!L112+'апрель 2014г. по 0,4'!L109</f>
        <v>0</v>
      </c>
      <c r="M112" s="31">
        <f>'апрель 2014г. по 6-10'!M112+'апрель 2014г. по 0,4'!M109</f>
        <v>0</v>
      </c>
      <c r="N112" s="31">
        <f>'апрель 2014г. по 6-10'!N112+'апрель 2014г. по 0,4'!N109</f>
        <v>0</v>
      </c>
      <c r="O112" s="31">
        <f>'апрель 2014г. по 6-10'!O112+'апрель 2014г. по 0,4'!O109</f>
        <v>0</v>
      </c>
      <c r="P112" s="31">
        <f>'апрель 2014г. по 6-10'!P112+'апрель 2014г. по 0,4'!P109</f>
        <v>0</v>
      </c>
      <c r="Q112" s="31">
        <f>'апрель 2014г. по 6-10'!Q112+'апрель 2014г. по 0,4'!Q109</f>
        <v>0</v>
      </c>
    </row>
    <row r="113" spans="1:17" x14ac:dyDescent="0.2">
      <c r="A113" s="18"/>
      <c r="B113" s="53"/>
      <c r="C113" s="50" t="s">
        <v>184</v>
      </c>
      <c r="D113" s="31">
        <f>'апрель 2014г. по 6-10'!D113+'апрель 2014г. по 0,4'!D110</f>
        <v>7</v>
      </c>
      <c r="E113" s="31">
        <f>'апрель 2014г. по 6-10'!E113+'апрель 2014г. по 0,4'!E110</f>
        <v>47</v>
      </c>
      <c r="F113" s="31">
        <f>'апрель 2014г. по 6-10'!F113+'апрель 2014г. по 0,4'!F110</f>
        <v>7</v>
      </c>
      <c r="G113" s="31">
        <f>'апрель 2014г. по 6-10'!G113+'апрель 2014г. по 0,4'!G110</f>
        <v>47</v>
      </c>
      <c r="H113" s="31">
        <f>'апрель 2014г. по 6-10'!H113+'апрель 2014г. по 0,4'!H110</f>
        <v>0</v>
      </c>
      <c r="I113" s="31">
        <f>'апрель 2014г. по 6-10'!I113+'апрель 2014г. по 0,4'!I110</f>
        <v>0</v>
      </c>
      <c r="J113" s="31">
        <f>'апрель 2014г. по 6-10'!J113+'апрель 2014г. по 0,4'!J110</f>
        <v>1</v>
      </c>
      <c r="K113" s="31">
        <f>'апрель 2014г. по 6-10'!K113+'апрель 2014г. по 0,4'!K110</f>
        <v>6</v>
      </c>
      <c r="L113" s="31">
        <f>'апрель 2014г. по 6-10'!L113+'апрель 2014г. по 0,4'!L110</f>
        <v>0</v>
      </c>
      <c r="M113" s="31">
        <f>'апрель 2014г. по 6-10'!M113+'апрель 2014г. по 0,4'!M110</f>
        <v>0</v>
      </c>
      <c r="N113" s="31">
        <f>'апрель 2014г. по 6-10'!N113+'апрель 2014г. по 0,4'!N110</f>
        <v>0</v>
      </c>
      <c r="O113" s="31">
        <f>'апрель 2014г. по 6-10'!O113+'апрель 2014г. по 0,4'!O110</f>
        <v>0</v>
      </c>
      <c r="P113" s="31">
        <f>'апрель 2014г. по 6-10'!P113+'апрель 2014г. по 0,4'!P110</f>
        <v>0</v>
      </c>
      <c r="Q113" s="31">
        <f>'апрель 2014г. по 6-10'!Q113+'апрель 2014г. по 0,4'!Q110</f>
        <v>0</v>
      </c>
    </row>
    <row r="114" spans="1:17" x14ac:dyDescent="0.2">
      <c r="A114" s="18"/>
      <c r="B114" s="53"/>
      <c r="C114" s="50" t="s">
        <v>185</v>
      </c>
      <c r="D114" s="31">
        <f>'апрель 2014г. по 6-10'!D114+'апрель 2014г. по 0,4'!D111</f>
        <v>2</v>
      </c>
      <c r="E114" s="31">
        <f>'апрель 2014г. по 6-10'!E114+'апрель 2014г. по 0,4'!E111</f>
        <v>3.6</v>
      </c>
      <c r="F114" s="31">
        <f>'апрель 2014г. по 6-10'!F114+'апрель 2014г. по 0,4'!F111</f>
        <v>2</v>
      </c>
      <c r="G114" s="31">
        <f>'апрель 2014г. по 6-10'!G114+'апрель 2014г. по 0,4'!G111</f>
        <v>3.6</v>
      </c>
      <c r="H114" s="31">
        <f>'апрель 2014г. по 6-10'!H114+'апрель 2014г. по 0,4'!H111</f>
        <v>0</v>
      </c>
      <c r="I114" s="31">
        <f>'апрель 2014г. по 6-10'!I114+'апрель 2014г. по 0,4'!I111</f>
        <v>0</v>
      </c>
      <c r="J114" s="31">
        <f>'апрель 2014г. по 6-10'!J114+'апрель 2014г. по 0,4'!J111</f>
        <v>0</v>
      </c>
      <c r="K114" s="31">
        <f>'апрель 2014г. по 6-10'!K114+'апрель 2014г. по 0,4'!K111</f>
        <v>0</v>
      </c>
      <c r="L114" s="31">
        <f>'апрель 2014г. по 6-10'!L114+'апрель 2014г. по 0,4'!L111</f>
        <v>0</v>
      </c>
      <c r="M114" s="31">
        <f>'апрель 2014г. по 6-10'!M114+'апрель 2014г. по 0,4'!M111</f>
        <v>0</v>
      </c>
      <c r="N114" s="31">
        <f>'апрель 2014г. по 6-10'!N114+'апрель 2014г. по 0,4'!N111</f>
        <v>0</v>
      </c>
      <c r="O114" s="31">
        <f>'апрель 2014г. по 6-10'!O114+'апрель 2014г. по 0,4'!O111</f>
        <v>0</v>
      </c>
      <c r="P114" s="31">
        <f>'апрель 2014г. по 6-10'!P114+'апрель 2014г. по 0,4'!P111</f>
        <v>0</v>
      </c>
      <c r="Q114" s="31">
        <f>'апрель 2014г. по 6-10'!Q114+'апрель 2014г. по 0,4'!Q111</f>
        <v>0</v>
      </c>
    </row>
    <row r="115" spans="1:17" x14ac:dyDescent="0.2">
      <c r="A115" s="18"/>
      <c r="B115" s="53"/>
      <c r="C115" s="50" t="s">
        <v>186</v>
      </c>
      <c r="D115" s="31">
        <f>'апрель 2014г. по 6-10'!D115+'апрель 2014г. по 0,4'!D112</f>
        <v>5</v>
      </c>
      <c r="E115" s="31">
        <f>'апрель 2014г. по 6-10'!E115+'апрель 2014г. по 0,4'!E112</f>
        <v>343.5</v>
      </c>
      <c r="F115" s="31">
        <f>'апрель 2014г. по 6-10'!F115+'апрель 2014г. по 0,4'!F112</f>
        <v>5</v>
      </c>
      <c r="G115" s="31">
        <f>'апрель 2014г. по 6-10'!G115+'апрель 2014г. по 0,4'!G112</f>
        <v>343.5</v>
      </c>
      <c r="H115" s="31">
        <f>'апрель 2014г. по 6-10'!H115+'апрель 2014г. по 0,4'!H112</f>
        <v>0</v>
      </c>
      <c r="I115" s="31">
        <f>'апрель 2014г. по 6-10'!I115+'апрель 2014г. по 0,4'!I112</f>
        <v>0</v>
      </c>
      <c r="J115" s="31">
        <f>'апрель 2014г. по 6-10'!J115+'апрель 2014г. по 0,4'!J112</f>
        <v>0</v>
      </c>
      <c r="K115" s="31">
        <f>'апрель 2014г. по 6-10'!K115+'апрель 2014г. по 0,4'!K112</f>
        <v>0</v>
      </c>
      <c r="L115" s="31">
        <f>'апрель 2014г. по 6-10'!L115+'апрель 2014г. по 0,4'!L112</f>
        <v>0</v>
      </c>
      <c r="M115" s="31">
        <f>'апрель 2014г. по 6-10'!M115+'апрель 2014г. по 0,4'!M112</f>
        <v>0</v>
      </c>
      <c r="N115" s="31">
        <f>'апрель 2014г. по 6-10'!N115+'апрель 2014г. по 0,4'!N112</f>
        <v>0</v>
      </c>
      <c r="O115" s="31">
        <f>'апрель 2014г. по 6-10'!O115+'апрель 2014г. по 0,4'!O112</f>
        <v>0</v>
      </c>
      <c r="P115" s="31">
        <f>'апрель 2014г. по 6-10'!P115+'апрель 2014г. по 0,4'!P112</f>
        <v>0</v>
      </c>
      <c r="Q115" s="31">
        <f>'апрель 2014г. по 6-10'!Q115+'апрель 2014г. по 0,4'!Q112</f>
        <v>0</v>
      </c>
    </row>
    <row r="116" spans="1:17" x14ac:dyDescent="0.2">
      <c r="A116" s="18"/>
      <c r="B116" s="53"/>
      <c r="C116" s="50" t="s">
        <v>187</v>
      </c>
      <c r="D116" s="31">
        <f>'апрель 2014г. по 6-10'!D116+'апрель 2014г. по 0,4'!D113</f>
        <v>1</v>
      </c>
      <c r="E116" s="31">
        <f>'апрель 2014г. по 6-10'!E116+'апрель 2014г. по 0,4'!E113</f>
        <v>4.4000000000000004</v>
      </c>
      <c r="F116" s="31">
        <f>'апрель 2014г. по 6-10'!F116+'апрель 2014г. по 0,4'!F113</f>
        <v>1</v>
      </c>
      <c r="G116" s="31">
        <f>'апрель 2014г. по 6-10'!G116+'апрель 2014г. по 0,4'!G113</f>
        <v>4.4000000000000004</v>
      </c>
      <c r="H116" s="31">
        <f>'апрель 2014г. по 6-10'!H116+'апрель 2014г. по 0,4'!H113</f>
        <v>0</v>
      </c>
      <c r="I116" s="31">
        <f>'апрель 2014г. по 6-10'!I116+'апрель 2014г. по 0,4'!I113</f>
        <v>0</v>
      </c>
      <c r="J116" s="31">
        <f>'апрель 2014г. по 6-10'!J116+'апрель 2014г. по 0,4'!J113</f>
        <v>0</v>
      </c>
      <c r="K116" s="31">
        <f>'апрель 2014г. по 6-10'!K116+'апрель 2014г. по 0,4'!K113</f>
        <v>0</v>
      </c>
      <c r="L116" s="31">
        <f>'апрель 2014г. по 6-10'!L116+'апрель 2014г. по 0,4'!L113</f>
        <v>0</v>
      </c>
      <c r="M116" s="31">
        <f>'апрель 2014г. по 6-10'!M116+'апрель 2014г. по 0,4'!M113</f>
        <v>0</v>
      </c>
      <c r="N116" s="31">
        <f>'апрель 2014г. по 6-10'!N116+'апрель 2014г. по 0,4'!N113</f>
        <v>0</v>
      </c>
      <c r="O116" s="31">
        <f>'апрель 2014г. по 6-10'!O116+'апрель 2014г. по 0,4'!O113</f>
        <v>0</v>
      </c>
      <c r="P116" s="31">
        <f>'апрель 2014г. по 6-10'!P116+'апрель 2014г. по 0,4'!P113</f>
        <v>0</v>
      </c>
      <c r="Q116" s="31">
        <f>'апрель 2014г. по 6-10'!Q116+'апрель 2014г. по 0,4'!Q113</f>
        <v>0</v>
      </c>
    </row>
    <row r="117" spans="1:17" x14ac:dyDescent="0.2">
      <c r="A117" s="18"/>
      <c r="B117" s="53"/>
      <c r="C117" s="50" t="s">
        <v>188</v>
      </c>
      <c r="D117" s="31">
        <f>'апрель 2014г. по 6-10'!D117+'апрель 2014г. по 0,4'!D114</f>
        <v>0</v>
      </c>
      <c r="E117" s="31">
        <f>'апрель 2014г. по 6-10'!E117+'апрель 2014г. по 0,4'!E114</f>
        <v>0</v>
      </c>
      <c r="F117" s="31">
        <f>'апрель 2014г. по 6-10'!F117+'апрель 2014г. по 0,4'!F114</f>
        <v>0</v>
      </c>
      <c r="G117" s="31">
        <f>'апрель 2014г. по 6-10'!G117+'апрель 2014г. по 0,4'!G114</f>
        <v>0</v>
      </c>
      <c r="H117" s="31">
        <f>'апрель 2014г. по 6-10'!H117+'апрель 2014г. по 0,4'!H114</f>
        <v>0</v>
      </c>
      <c r="I117" s="31">
        <f>'апрель 2014г. по 6-10'!I117+'апрель 2014г. по 0,4'!I114</f>
        <v>0</v>
      </c>
      <c r="J117" s="31">
        <f>'апрель 2014г. по 6-10'!J117+'апрель 2014г. по 0,4'!J114</f>
        <v>0</v>
      </c>
      <c r="K117" s="31">
        <f>'апрель 2014г. по 6-10'!K117+'апрель 2014г. по 0,4'!K114</f>
        <v>0</v>
      </c>
      <c r="L117" s="31">
        <f>'апрель 2014г. по 6-10'!L117+'апрель 2014г. по 0,4'!L114</f>
        <v>0</v>
      </c>
      <c r="M117" s="31">
        <f>'апрель 2014г. по 6-10'!M117+'апрель 2014г. по 0,4'!M114</f>
        <v>0</v>
      </c>
      <c r="N117" s="31">
        <f>'апрель 2014г. по 6-10'!N117+'апрель 2014г. по 0,4'!N114</f>
        <v>0</v>
      </c>
      <c r="O117" s="31">
        <f>'апрель 2014г. по 6-10'!O117+'апрель 2014г. по 0,4'!O114</f>
        <v>0</v>
      </c>
      <c r="P117" s="31">
        <f>'апрель 2014г. по 6-10'!P117+'апрель 2014г. по 0,4'!P114</f>
        <v>0</v>
      </c>
      <c r="Q117" s="31">
        <f>'апрель 2014г. по 6-10'!Q117+'апрель 2014г. по 0,4'!Q114</f>
        <v>0</v>
      </c>
    </row>
    <row r="118" spans="1:17" x14ac:dyDescent="0.2">
      <c r="A118" s="18"/>
      <c r="B118" s="53"/>
      <c r="C118" s="50" t="s">
        <v>189</v>
      </c>
      <c r="D118" s="31">
        <f>'апрель 2014г. по 6-10'!D118+'апрель 2014г. по 0,4'!D115</f>
        <v>15</v>
      </c>
      <c r="E118" s="31">
        <f>'апрель 2014г. по 6-10'!E118+'апрель 2014г. по 0,4'!E115</f>
        <v>1592.5</v>
      </c>
      <c r="F118" s="31">
        <f>'апрель 2014г. по 6-10'!F118+'апрель 2014г. по 0,4'!F115</f>
        <v>15</v>
      </c>
      <c r="G118" s="31">
        <f>'апрель 2014г. по 6-10'!G118+'апрель 2014г. по 0,4'!G115</f>
        <v>1592.5</v>
      </c>
      <c r="H118" s="31">
        <f>'апрель 2014г. по 6-10'!H118+'апрель 2014г. по 0,4'!H115</f>
        <v>0</v>
      </c>
      <c r="I118" s="31">
        <f>'апрель 2014г. по 6-10'!I118+'апрель 2014г. по 0,4'!I115</f>
        <v>0</v>
      </c>
      <c r="J118" s="31">
        <f>'апрель 2014г. по 6-10'!J118+'апрель 2014г. по 0,4'!J115</f>
        <v>1</v>
      </c>
      <c r="K118" s="31">
        <f>'апрель 2014г. по 6-10'!K118+'апрель 2014г. по 0,4'!K115</f>
        <v>15</v>
      </c>
      <c r="L118" s="31">
        <f>'апрель 2014г. по 6-10'!L118+'апрель 2014г. по 0,4'!L115</f>
        <v>0</v>
      </c>
      <c r="M118" s="31">
        <f>'апрель 2014г. по 6-10'!M118+'апрель 2014г. по 0,4'!M115</f>
        <v>0</v>
      </c>
      <c r="N118" s="31">
        <f>'апрель 2014г. по 6-10'!N118+'апрель 2014г. по 0,4'!N115</f>
        <v>0</v>
      </c>
      <c r="O118" s="31">
        <f>'апрель 2014г. по 6-10'!O118+'апрель 2014г. по 0,4'!O115</f>
        <v>0</v>
      </c>
      <c r="P118" s="31">
        <f>'апрель 2014г. по 6-10'!P118+'апрель 2014г. по 0,4'!P115</f>
        <v>0</v>
      </c>
      <c r="Q118" s="31">
        <f>'апрель 2014г. по 6-10'!Q118+'апрель 2014г. по 0,4'!Q115</f>
        <v>0</v>
      </c>
    </row>
    <row r="119" spans="1:17" x14ac:dyDescent="0.2">
      <c r="A119" s="18"/>
      <c r="B119" s="53"/>
      <c r="C119" s="50" t="s">
        <v>190</v>
      </c>
      <c r="D119" s="31">
        <f>'апрель 2014г. по 6-10'!D119+'апрель 2014г. по 0,4'!D116</f>
        <v>5</v>
      </c>
      <c r="E119" s="31">
        <f>'апрель 2014г. по 6-10'!E119+'апрель 2014г. по 0,4'!E116</f>
        <v>1089</v>
      </c>
      <c r="F119" s="31">
        <f>'апрель 2014г. по 6-10'!F119+'апрель 2014г. по 0,4'!F116</f>
        <v>5</v>
      </c>
      <c r="G119" s="31">
        <f>'апрель 2014г. по 6-10'!G119+'апрель 2014г. по 0,4'!G116</f>
        <v>1089</v>
      </c>
      <c r="H119" s="31">
        <f>'апрель 2014г. по 6-10'!H119+'апрель 2014г. по 0,4'!H116</f>
        <v>0</v>
      </c>
      <c r="I119" s="31">
        <f>'апрель 2014г. по 6-10'!I119+'апрель 2014г. по 0,4'!I116</f>
        <v>0</v>
      </c>
      <c r="J119" s="31">
        <f>'апрель 2014г. по 6-10'!J119+'апрель 2014г. по 0,4'!J116</f>
        <v>0</v>
      </c>
      <c r="K119" s="31">
        <f>'апрель 2014г. по 6-10'!K119+'апрель 2014г. по 0,4'!K116</f>
        <v>0</v>
      </c>
      <c r="L119" s="31">
        <f>'апрель 2014г. по 6-10'!L119+'апрель 2014г. по 0,4'!L116</f>
        <v>0</v>
      </c>
      <c r="M119" s="31">
        <f>'апрель 2014г. по 6-10'!M119+'апрель 2014г. по 0,4'!M116</f>
        <v>0</v>
      </c>
      <c r="N119" s="31">
        <f>'апрель 2014г. по 6-10'!N119+'апрель 2014г. по 0,4'!N116</f>
        <v>0</v>
      </c>
      <c r="O119" s="31">
        <f>'апрель 2014г. по 6-10'!O119+'апрель 2014г. по 0,4'!O116</f>
        <v>0</v>
      </c>
      <c r="P119" s="31">
        <f>'апрель 2014г. по 6-10'!P119+'апрель 2014г. по 0,4'!P116</f>
        <v>0</v>
      </c>
      <c r="Q119" s="31">
        <f>'апрель 2014г. по 6-10'!Q119+'апрель 2014г. по 0,4'!Q116</f>
        <v>0</v>
      </c>
    </row>
    <row r="120" spans="1:17" x14ac:dyDescent="0.2">
      <c r="A120" s="18"/>
      <c r="B120" s="53"/>
      <c r="C120" s="50" t="s">
        <v>191</v>
      </c>
      <c r="D120" s="31">
        <f>'апрель 2014г. по 6-10'!D120+'апрель 2014г. по 0,4'!D117</f>
        <v>2</v>
      </c>
      <c r="E120" s="31">
        <f>'апрель 2014г. по 6-10'!E120+'апрель 2014г. по 0,4'!E117</f>
        <v>23</v>
      </c>
      <c r="F120" s="31">
        <f>'апрель 2014г. по 6-10'!F120+'апрель 2014г. по 0,4'!F117</f>
        <v>2</v>
      </c>
      <c r="G120" s="31">
        <f>'апрель 2014г. по 6-10'!G120+'апрель 2014г. по 0,4'!G117</f>
        <v>23</v>
      </c>
      <c r="H120" s="31">
        <f>'апрель 2014г. по 6-10'!H120+'апрель 2014г. по 0,4'!H117</f>
        <v>0</v>
      </c>
      <c r="I120" s="31">
        <f>'апрель 2014г. по 6-10'!I120+'апрель 2014г. по 0,4'!I117</f>
        <v>0</v>
      </c>
      <c r="J120" s="31">
        <f>'апрель 2014г. по 6-10'!J120+'апрель 2014г. по 0,4'!J117</f>
        <v>0</v>
      </c>
      <c r="K120" s="31">
        <f>'апрель 2014г. по 6-10'!K120+'апрель 2014г. по 0,4'!K117</f>
        <v>0</v>
      </c>
      <c r="L120" s="31">
        <f>'апрель 2014г. по 6-10'!L120+'апрель 2014г. по 0,4'!L117</f>
        <v>0</v>
      </c>
      <c r="M120" s="31">
        <f>'апрель 2014г. по 6-10'!M120+'апрель 2014г. по 0,4'!M117</f>
        <v>0</v>
      </c>
      <c r="N120" s="31">
        <f>'апрель 2014г. по 6-10'!N120+'апрель 2014г. по 0,4'!N117</f>
        <v>0</v>
      </c>
      <c r="O120" s="31">
        <f>'апрель 2014г. по 6-10'!O120+'апрель 2014г. по 0,4'!O117</f>
        <v>0</v>
      </c>
      <c r="P120" s="31">
        <f>'апрель 2014г. по 6-10'!P120+'апрель 2014г. по 0,4'!P117</f>
        <v>0</v>
      </c>
      <c r="Q120" s="31">
        <f>'апрель 2014г. по 6-10'!Q120+'апрель 2014г. по 0,4'!Q117</f>
        <v>0</v>
      </c>
    </row>
    <row r="121" spans="1:17" x14ac:dyDescent="0.2">
      <c r="A121" s="18"/>
      <c r="B121" s="53"/>
      <c r="C121" s="50" t="s">
        <v>192</v>
      </c>
      <c r="D121" s="31">
        <f>'апрель 2014г. по 6-10'!D121+'апрель 2014г. по 0,4'!D118</f>
        <v>0</v>
      </c>
      <c r="E121" s="31">
        <f>'апрель 2014г. по 6-10'!E121+'апрель 2014г. по 0,4'!E118</f>
        <v>0</v>
      </c>
      <c r="F121" s="31">
        <f>'апрель 2014г. по 6-10'!F121+'апрель 2014г. по 0,4'!F118</f>
        <v>0</v>
      </c>
      <c r="G121" s="31">
        <f>'апрель 2014г. по 6-10'!G121+'апрель 2014г. по 0,4'!G118</f>
        <v>0</v>
      </c>
      <c r="H121" s="31">
        <f>'апрель 2014г. по 6-10'!H121+'апрель 2014г. по 0,4'!H118</f>
        <v>0</v>
      </c>
      <c r="I121" s="31">
        <f>'апрель 2014г. по 6-10'!I121+'апрель 2014г. по 0,4'!I118</f>
        <v>0</v>
      </c>
      <c r="J121" s="31">
        <f>'апрель 2014г. по 6-10'!J121+'апрель 2014г. по 0,4'!J118</f>
        <v>0</v>
      </c>
      <c r="K121" s="31">
        <f>'апрель 2014г. по 6-10'!K121+'апрель 2014г. по 0,4'!K118</f>
        <v>0</v>
      </c>
      <c r="L121" s="31">
        <f>'апрель 2014г. по 6-10'!L121+'апрель 2014г. по 0,4'!L118</f>
        <v>0</v>
      </c>
      <c r="M121" s="31">
        <f>'апрель 2014г. по 6-10'!M121+'апрель 2014г. по 0,4'!M118</f>
        <v>0</v>
      </c>
      <c r="N121" s="31">
        <f>'апрель 2014г. по 6-10'!N121+'апрель 2014г. по 0,4'!N118</f>
        <v>0</v>
      </c>
      <c r="O121" s="31">
        <f>'апрель 2014г. по 6-10'!O121+'апрель 2014г. по 0,4'!O118</f>
        <v>0</v>
      </c>
      <c r="P121" s="31">
        <f>'апрель 2014г. по 6-10'!P121+'апрель 2014г. по 0,4'!P118</f>
        <v>0</v>
      </c>
      <c r="Q121" s="31">
        <f>'апрель 2014г. по 6-10'!Q121+'апрель 2014г. по 0,4'!Q118</f>
        <v>0</v>
      </c>
    </row>
    <row r="122" spans="1:17" x14ac:dyDescent="0.2">
      <c r="A122" s="18"/>
      <c r="B122" s="53"/>
      <c r="C122" s="50" t="s">
        <v>193</v>
      </c>
      <c r="D122" s="31">
        <f>'апрель 2014г. по 6-10'!D122+'апрель 2014г. по 0,4'!D119</f>
        <v>0</v>
      </c>
      <c r="E122" s="31">
        <f>'апрель 2014г. по 6-10'!E122+'апрель 2014г. по 0,4'!E119</f>
        <v>0</v>
      </c>
      <c r="F122" s="31">
        <f>'апрель 2014г. по 6-10'!F122+'апрель 2014г. по 0,4'!F119</f>
        <v>0</v>
      </c>
      <c r="G122" s="31">
        <f>'апрель 2014г. по 6-10'!G122+'апрель 2014г. по 0,4'!G119</f>
        <v>0</v>
      </c>
      <c r="H122" s="31">
        <f>'апрель 2014г. по 6-10'!H122+'апрель 2014г. по 0,4'!H119</f>
        <v>0</v>
      </c>
      <c r="I122" s="31">
        <f>'апрель 2014г. по 6-10'!I122+'апрель 2014г. по 0,4'!I119</f>
        <v>0</v>
      </c>
      <c r="J122" s="31">
        <f>'апрель 2014г. по 6-10'!J122+'апрель 2014г. по 0,4'!J119</f>
        <v>0</v>
      </c>
      <c r="K122" s="31">
        <f>'апрель 2014г. по 6-10'!K122+'апрель 2014г. по 0,4'!K119</f>
        <v>0</v>
      </c>
      <c r="L122" s="31">
        <f>'апрель 2014г. по 6-10'!L122+'апрель 2014г. по 0,4'!L119</f>
        <v>0</v>
      </c>
      <c r="M122" s="31">
        <f>'апрель 2014г. по 6-10'!M122+'апрель 2014г. по 0,4'!M119</f>
        <v>0</v>
      </c>
      <c r="N122" s="31">
        <f>'апрель 2014г. по 6-10'!N122+'апрель 2014г. по 0,4'!N119</f>
        <v>0</v>
      </c>
      <c r="O122" s="31">
        <f>'апрель 2014г. по 6-10'!O122+'апрель 2014г. по 0,4'!O119</f>
        <v>0</v>
      </c>
      <c r="P122" s="31">
        <f>'апрель 2014г. по 6-10'!P122+'апрель 2014г. по 0,4'!P119</f>
        <v>0</v>
      </c>
      <c r="Q122" s="31">
        <f>'апрель 2014г. по 6-10'!Q122+'апрель 2014г. по 0,4'!Q119</f>
        <v>0</v>
      </c>
    </row>
    <row r="123" spans="1:17" x14ac:dyDescent="0.2">
      <c r="A123" s="18"/>
      <c r="B123" s="53"/>
      <c r="C123" s="50" t="s">
        <v>194</v>
      </c>
      <c r="D123" s="31">
        <f>'апрель 2014г. по 6-10'!D123+'апрель 2014г. по 0,4'!D120</f>
        <v>3</v>
      </c>
      <c r="E123" s="31">
        <f>'апрель 2014г. по 6-10'!E123+'апрель 2014г. по 0,4'!E120</f>
        <v>17.899999999999999</v>
      </c>
      <c r="F123" s="31">
        <f>'апрель 2014г. по 6-10'!F123+'апрель 2014г. по 0,4'!F120</f>
        <v>2</v>
      </c>
      <c r="G123" s="31">
        <f>'апрель 2014г. по 6-10'!G123+'апрель 2014г. по 0,4'!G120</f>
        <v>11.9</v>
      </c>
      <c r="H123" s="31">
        <f>'апрель 2014г. по 6-10'!H123+'апрель 2014г. по 0,4'!H120</f>
        <v>0</v>
      </c>
      <c r="I123" s="31">
        <f>'апрель 2014г. по 6-10'!I123+'апрель 2014г. по 0,4'!I120</f>
        <v>0</v>
      </c>
      <c r="J123" s="31">
        <f>'апрель 2014г. по 6-10'!J123+'апрель 2014г. по 0,4'!J120</f>
        <v>0</v>
      </c>
      <c r="K123" s="31">
        <f>'апрель 2014г. по 6-10'!K123+'апрель 2014г. по 0,4'!K120</f>
        <v>0</v>
      </c>
      <c r="L123" s="31">
        <f>'апрель 2014г. по 6-10'!L123+'апрель 2014г. по 0,4'!L120</f>
        <v>0</v>
      </c>
      <c r="M123" s="31">
        <f>'апрель 2014г. по 6-10'!M123+'апрель 2014г. по 0,4'!M120</f>
        <v>0</v>
      </c>
      <c r="N123" s="31">
        <f>'апрель 2014г. по 6-10'!N123+'апрель 2014г. по 0,4'!N120</f>
        <v>0</v>
      </c>
      <c r="O123" s="31">
        <f>'апрель 2014г. по 6-10'!O123+'апрель 2014г. по 0,4'!O120</f>
        <v>0</v>
      </c>
      <c r="P123" s="31">
        <f>'апрель 2014г. по 6-10'!P123+'апрель 2014г. по 0,4'!P120</f>
        <v>0</v>
      </c>
      <c r="Q123" s="31">
        <f>'апрель 2014г. по 6-10'!Q123+'апрель 2014г. по 0,4'!Q120</f>
        <v>0</v>
      </c>
    </row>
    <row r="124" spans="1:17" x14ac:dyDescent="0.2">
      <c r="A124" s="18"/>
      <c r="B124" s="53"/>
      <c r="C124" s="50" t="s">
        <v>195</v>
      </c>
      <c r="D124" s="31">
        <f>'апрель 2014г. по 6-10'!D124+'апрель 2014г. по 0,4'!D121</f>
        <v>4</v>
      </c>
      <c r="E124" s="31">
        <f>'апрель 2014г. по 6-10'!E124+'апрель 2014г. по 0,4'!E121</f>
        <v>222</v>
      </c>
      <c r="F124" s="31">
        <f>'апрель 2014г. по 6-10'!F124+'апрель 2014г. по 0,4'!F121</f>
        <v>4</v>
      </c>
      <c r="G124" s="31">
        <f>'апрель 2014г. по 6-10'!G124+'апрель 2014г. по 0,4'!G121</f>
        <v>222</v>
      </c>
      <c r="H124" s="31">
        <f>'апрель 2014г. по 6-10'!H124+'апрель 2014г. по 0,4'!H121</f>
        <v>0</v>
      </c>
      <c r="I124" s="31">
        <f>'апрель 2014г. по 6-10'!I124+'апрель 2014г. по 0,4'!I121</f>
        <v>0</v>
      </c>
      <c r="J124" s="31">
        <f>'апрель 2014г. по 6-10'!J124+'апрель 2014г. по 0,4'!J121</f>
        <v>0</v>
      </c>
      <c r="K124" s="31">
        <f>'апрель 2014г. по 6-10'!K124+'апрель 2014г. по 0,4'!K121</f>
        <v>0</v>
      </c>
      <c r="L124" s="31">
        <f>'апрель 2014г. по 6-10'!L124+'апрель 2014г. по 0,4'!L121</f>
        <v>0</v>
      </c>
      <c r="M124" s="31">
        <f>'апрель 2014г. по 6-10'!M124+'апрель 2014г. по 0,4'!M121</f>
        <v>0</v>
      </c>
      <c r="N124" s="31">
        <f>'апрель 2014г. по 6-10'!N124+'апрель 2014г. по 0,4'!N121</f>
        <v>0</v>
      </c>
      <c r="O124" s="31">
        <f>'апрель 2014г. по 6-10'!O124+'апрель 2014г. по 0,4'!O121</f>
        <v>0</v>
      </c>
      <c r="P124" s="31">
        <f>'апрель 2014г. по 6-10'!P124+'апрель 2014г. по 0,4'!P121</f>
        <v>0</v>
      </c>
      <c r="Q124" s="31">
        <f>'апрель 2014г. по 6-10'!Q124+'апрель 2014г. по 0,4'!Q121</f>
        <v>0</v>
      </c>
    </row>
    <row r="125" spans="1:17" x14ac:dyDescent="0.2">
      <c r="A125" s="18"/>
      <c r="B125" s="53"/>
      <c r="C125" s="50" t="s">
        <v>196</v>
      </c>
      <c r="D125" s="31">
        <f>'апрель 2014г. по 6-10'!D125+'апрель 2014г. по 0,4'!D122</f>
        <v>2</v>
      </c>
      <c r="E125" s="31">
        <f>'апрель 2014г. по 6-10'!E125+'апрель 2014г. по 0,4'!E122</f>
        <v>7.5</v>
      </c>
      <c r="F125" s="31">
        <f>'апрель 2014г. по 6-10'!F125+'апрель 2014г. по 0,4'!F122</f>
        <v>2</v>
      </c>
      <c r="G125" s="31">
        <f>'апрель 2014г. по 6-10'!G125+'апрель 2014г. по 0,4'!G122</f>
        <v>7.5</v>
      </c>
      <c r="H125" s="31">
        <f>'апрель 2014г. по 6-10'!H125+'апрель 2014г. по 0,4'!H122</f>
        <v>0</v>
      </c>
      <c r="I125" s="31">
        <f>'апрель 2014г. по 6-10'!I125+'апрель 2014г. по 0,4'!I122</f>
        <v>0</v>
      </c>
      <c r="J125" s="31">
        <f>'апрель 2014г. по 6-10'!J125+'апрель 2014г. по 0,4'!J122</f>
        <v>0</v>
      </c>
      <c r="K125" s="31">
        <f>'апрель 2014г. по 6-10'!K125+'апрель 2014г. по 0,4'!K122</f>
        <v>0</v>
      </c>
      <c r="L125" s="31">
        <f>'апрель 2014г. по 6-10'!L125+'апрель 2014г. по 0,4'!L122</f>
        <v>0</v>
      </c>
      <c r="M125" s="31">
        <f>'апрель 2014г. по 6-10'!M125+'апрель 2014г. по 0,4'!M122</f>
        <v>0</v>
      </c>
      <c r="N125" s="31">
        <f>'апрель 2014г. по 6-10'!N125+'апрель 2014г. по 0,4'!N122</f>
        <v>0</v>
      </c>
      <c r="O125" s="31">
        <f>'апрель 2014г. по 6-10'!O125+'апрель 2014г. по 0,4'!O122</f>
        <v>0</v>
      </c>
      <c r="P125" s="31">
        <f>'апрель 2014г. по 6-10'!P125+'апрель 2014г. по 0,4'!P122</f>
        <v>0</v>
      </c>
      <c r="Q125" s="31">
        <f>'апрель 2014г. по 6-10'!Q125+'апрель 2014г. по 0,4'!Q122</f>
        <v>0</v>
      </c>
    </row>
    <row r="126" spans="1:17" x14ac:dyDescent="0.2">
      <c r="A126" s="18"/>
      <c r="B126" s="53"/>
      <c r="C126" s="50" t="s">
        <v>197</v>
      </c>
      <c r="D126" s="31">
        <f>'апрель 2014г. по 6-10'!D126+'апрель 2014г. по 0,4'!D123</f>
        <v>2</v>
      </c>
      <c r="E126" s="31">
        <f>'апрель 2014г. по 6-10'!E126+'апрель 2014г. по 0,4'!E123</f>
        <v>18</v>
      </c>
      <c r="F126" s="31">
        <f>'апрель 2014г. по 6-10'!F126+'апрель 2014г. по 0,4'!F123</f>
        <v>2</v>
      </c>
      <c r="G126" s="31">
        <f>'апрель 2014г. по 6-10'!G126+'апрель 2014г. по 0,4'!G123</f>
        <v>18</v>
      </c>
      <c r="H126" s="31">
        <f>'апрель 2014г. по 6-10'!H126+'апрель 2014г. по 0,4'!H123</f>
        <v>0</v>
      </c>
      <c r="I126" s="31">
        <f>'апрель 2014г. по 6-10'!I126+'апрель 2014г. по 0,4'!I123</f>
        <v>0</v>
      </c>
      <c r="J126" s="31">
        <f>'апрель 2014г. по 6-10'!J126+'апрель 2014г. по 0,4'!J123</f>
        <v>2</v>
      </c>
      <c r="K126" s="31">
        <f>'апрель 2014г. по 6-10'!K126+'апрель 2014г. по 0,4'!K123</f>
        <v>18</v>
      </c>
      <c r="L126" s="31">
        <f>'апрель 2014г. по 6-10'!L126+'апрель 2014г. по 0,4'!L123</f>
        <v>0</v>
      </c>
      <c r="M126" s="31">
        <f>'апрель 2014г. по 6-10'!M126+'апрель 2014г. по 0,4'!M123</f>
        <v>0</v>
      </c>
      <c r="N126" s="31">
        <f>'апрель 2014г. по 6-10'!N126+'апрель 2014г. по 0,4'!N123</f>
        <v>0</v>
      </c>
      <c r="O126" s="31">
        <f>'апрель 2014г. по 6-10'!O126+'апрель 2014г. по 0,4'!O123</f>
        <v>0</v>
      </c>
      <c r="P126" s="31">
        <f>'апрель 2014г. по 6-10'!P126+'апрель 2014г. по 0,4'!P123</f>
        <v>0</v>
      </c>
      <c r="Q126" s="31">
        <f>'апрель 2014г. по 6-10'!Q126+'апрель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'апрель 2014г. по 6-10'!D127+'апрель 2014г. по 0,4'!D124</f>
        <v>4</v>
      </c>
      <c r="E127" s="31">
        <f>'апрель 2014г. по 6-10'!E127+'апрель 2014г. по 0,4'!E124</f>
        <v>125</v>
      </c>
      <c r="F127" s="31">
        <f>'апрель 2014г. по 6-10'!F127+'апрель 2014г. по 0,4'!F124</f>
        <v>3</v>
      </c>
      <c r="G127" s="31">
        <f>'апрель 2014г. по 6-10'!G127+'апрель 2014г. по 0,4'!G124</f>
        <v>120</v>
      </c>
      <c r="H127" s="31">
        <f>'апрель 2014г. по 6-10'!H127+'апрель 2014г. по 0,4'!H124</f>
        <v>0</v>
      </c>
      <c r="I127" s="31">
        <f>'апрель 2014г. по 6-10'!I127+'апрель 2014г. по 0,4'!I124</f>
        <v>0</v>
      </c>
      <c r="J127" s="31">
        <f>'апрель 2014г. по 6-10'!J127+'апрель 2014г. по 0,4'!J124</f>
        <v>0</v>
      </c>
      <c r="K127" s="31">
        <f>'апрель 2014г. по 6-10'!K127+'апрель 2014г. по 0,4'!K124</f>
        <v>0</v>
      </c>
      <c r="L127" s="31">
        <f>'апрель 2014г. по 6-10'!L127+'апрель 2014г. по 0,4'!L124</f>
        <v>0</v>
      </c>
      <c r="M127" s="31">
        <f>'апрель 2014г. по 6-10'!M127+'апрель 2014г. по 0,4'!M124</f>
        <v>0</v>
      </c>
      <c r="N127" s="31">
        <f>'апрель 2014г. по 6-10'!N127+'апрель 2014г. по 0,4'!N124</f>
        <v>0</v>
      </c>
      <c r="O127" s="31">
        <f>'апрель 2014г. по 6-10'!O127+'апрель 2014г. по 0,4'!O124</f>
        <v>0</v>
      </c>
      <c r="P127" s="31">
        <f>'апрель 2014г. по 6-10'!P127+'апрель 2014г. по 0,4'!P124</f>
        <v>0</v>
      </c>
      <c r="Q127" s="31">
        <f>'апрель 2014г. по 6-10'!Q127+'апрель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'апрель 2014г. по 6-10'!D128+'апрель 2014г. по 0,4'!D125</f>
        <v>1</v>
      </c>
      <c r="E128" s="31">
        <f>'апрель 2014г. по 6-10'!E128+'апрель 2014г. по 0,4'!E125</f>
        <v>160</v>
      </c>
      <c r="F128" s="31">
        <f>'апрель 2014г. по 6-10'!F128+'апрель 2014г. по 0,4'!F125</f>
        <v>1</v>
      </c>
      <c r="G128" s="31">
        <f>'апрель 2014г. по 6-10'!G128+'апрель 2014г. по 0,4'!G125</f>
        <v>160</v>
      </c>
      <c r="H128" s="31">
        <f>'апрель 2014г. по 6-10'!H128+'апрель 2014г. по 0,4'!H125</f>
        <v>0</v>
      </c>
      <c r="I128" s="31">
        <f>'апрель 2014г. по 6-10'!I128+'апрель 2014г. по 0,4'!I125</f>
        <v>0</v>
      </c>
      <c r="J128" s="31">
        <f>'апрель 2014г. по 6-10'!J128+'апрель 2014г. по 0,4'!J125</f>
        <v>0</v>
      </c>
      <c r="K128" s="31">
        <f>'апрель 2014г. по 6-10'!K128+'апрель 2014г. по 0,4'!K125</f>
        <v>0</v>
      </c>
      <c r="L128" s="31">
        <f>'апрель 2014г. по 6-10'!L128+'апрель 2014г. по 0,4'!L125</f>
        <v>0</v>
      </c>
      <c r="M128" s="31">
        <f>'апрель 2014г. по 6-10'!M128+'апрель 2014г. по 0,4'!M125</f>
        <v>0</v>
      </c>
      <c r="N128" s="31">
        <f>'апрель 2014г. по 6-10'!N128+'апрель 2014г. по 0,4'!N125</f>
        <v>0</v>
      </c>
      <c r="O128" s="31">
        <f>'апрель 2014г. по 6-10'!O128+'апрель 2014г. по 0,4'!O125</f>
        <v>0</v>
      </c>
      <c r="P128" s="31">
        <f>'апрель 2014г. по 6-10'!P128+'апрель 2014г. по 0,4'!P125</f>
        <v>0</v>
      </c>
      <c r="Q128" s="31">
        <f>'апрель 2014г. по 6-10'!Q128+'апрель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'апрель 2014г. по 6-10'!D129+'апрель 2014г. по 0,4'!D126</f>
        <v>1</v>
      </c>
      <c r="E129" s="31">
        <f>'апрель 2014г. по 6-10'!E129+'апрель 2014г. по 0,4'!E126</f>
        <v>1.8</v>
      </c>
      <c r="F129" s="31">
        <f>'апрель 2014г. по 6-10'!F129+'апрель 2014г. по 0,4'!F126</f>
        <v>1</v>
      </c>
      <c r="G129" s="31">
        <f>'апрель 2014г. по 6-10'!G129+'апрель 2014г. по 0,4'!G126</f>
        <v>1.8</v>
      </c>
      <c r="H129" s="31">
        <f>'апрель 2014г. по 6-10'!H129+'апрель 2014г. по 0,4'!H126</f>
        <v>0</v>
      </c>
      <c r="I129" s="31">
        <f>'апрель 2014г. по 6-10'!I129+'апрель 2014г. по 0,4'!I126</f>
        <v>0</v>
      </c>
      <c r="J129" s="31">
        <f>'апрель 2014г. по 6-10'!J129+'апрель 2014г. по 0,4'!J126</f>
        <v>0</v>
      </c>
      <c r="K129" s="31">
        <f>'апрель 2014г. по 6-10'!K129+'апрель 2014г. по 0,4'!K126</f>
        <v>0</v>
      </c>
      <c r="L129" s="31">
        <f>'апрель 2014г. по 6-10'!L129+'апрель 2014г. по 0,4'!L126</f>
        <v>0</v>
      </c>
      <c r="M129" s="31">
        <f>'апрель 2014г. по 6-10'!M129+'апрель 2014г. по 0,4'!M126</f>
        <v>0</v>
      </c>
      <c r="N129" s="31">
        <f>'апрель 2014г. по 6-10'!N129+'апрель 2014г. по 0,4'!N126</f>
        <v>0</v>
      </c>
      <c r="O129" s="31">
        <f>'апрель 2014г. по 6-10'!O129+'апрель 2014г. по 0,4'!O126</f>
        <v>0</v>
      </c>
      <c r="P129" s="31">
        <f>'апрель 2014г. по 6-10'!P129+'апрель 2014г. по 0,4'!P126</f>
        <v>0</v>
      </c>
      <c r="Q129" s="31">
        <f>'апрель 2014г. по 6-10'!Q129+'апрель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'апрель 2014г. по 6-10'!D130+'апрель 2014г. по 0,4'!D127</f>
        <v>5</v>
      </c>
      <c r="E130" s="31">
        <f>'апрель 2014г. по 6-10'!E130+'апрель 2014г. по 0,4'!E127</f>
        <v>117</v>
      </c>
      <c r="F130" s="31">
        <f>'апрель 2014г. по 6-10'!F130+'апрель 2014г. по 0,4'!F127</f>
        <v>5</v>
      </c>
      <c r="G130" s="31">
        <f>'апрель 2014г. по 6-10'!G130+'апрель 2014г. по 0,4'!G127</f>
        <v>117</v>
      </c>
      <c r="H130" s="31">
        <f>'апрель 2014г. по 6-10'!H130+'апрель 2014г. по 0,4'!H127</f>
        <v>0</v>
      </c>
      <c r="I130" s="31">
        <f>'апрель 2014г. по 6-10'!I130+'апрель 2014г. по 0,4'!I127</f>
        <v>0</v>
      </c>
      <c r="J130" s="31">
        <f>'апрель 2014г. по 6-10'!J130+'апрель 2014г. по 0,4'!J127</f>
        <v>0</v>
      </c>
      <c r="K130" s="31">
        <f>'апрель 2014г. по 6-10'!K130+'апрель 2014г. по 0,4'!K127</f>
        <v>0</v>
      </c>
      <c r="L130" s="31">
        <f>'апрель 2014г. по 6-10'!L130+'апрель 2014г. по 0,4'!L127</f>
        <v>0</v>
      </c>
      <c r="M130" s="31">
        <f>'апрель 2014г. по 6-10'!M130+'апрель 2014г. по 0,4'!M127</f>
        <v>0</v>
      </c>
      <c r="N130" s="31">
        <f>'апрель 2014г. по 6-10'!N130+'апрель 2014г. по 0,4'!N127</f>
        <v>0</v>
      </c>
      <c r="O130" s="31">
        <f>'апрель 2014г. по 6-10'!O130+'апрель 2014г. по 0,4'!O127</f>
        <v>0</v>
      </c>
      <c r="P130" s="31">
        <f>'апрель 2014г. по 6-10'!P130+'апрель 2014г. по 0,4'!P127</f>
        <v>0</v>
      </c>
      <c r="Q130" s="31">
        <f>'апрель 2014г. по 6-10'!Q130+'апрель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'апрель 2014г. по 6-10'!D131+'апрель 2014г. по 0,4'!D128</f>
        <v>3</v>
      </c>
      <c r="E131" s="31">
        <f>'апрель 2014г. по 6-10'!E131+'апрель 2014г. по 0,4'!E128</f>
        <v>18</v>
      </c>
      <c r="F131" s="31">
        <f>'апрель 2014г. по 6-10'!F131+'апрель 2014г. по 0,4'!F128</f>
        <v>3</v>
      </c>
      <c r="G131" s="31">
        <f>'апрель 2014г. по 6-10'!G131+'апрель 2014г. по 0,4'!G128</f>
        <v>18</v>
      </c>
      <c r="H131" s="31">
        <f>'апрель 2014г. по 6-10'!H131+'апрель 2014г. по 0,4'!H128</f>
        <v>0</v>
      </c>
      <c r="I131" s="31">
        <f>'апрель 2014г. по 6-10'!I131+'апрель 2014г. по 0,4'!I128</f>
        <v>0</v>
      </c>
      <c r="J131" s="31">
        <f>'апрель 2014г. по 6-10'!J131+'апрель 2014г. по 0,4'!J128</f>
        <v>0</v>
      </c>
      <c r="K131" s="31">
        <f>'апрель 2014г. по 6-10'!K131+'апрель 2014г. по 0,4'!K128</f>
        <v>0</v>
      </c>
      <c r="L131" s="31">
        <f>'апрель 2014г. по 6-10'!L131+'апрель 2014г. по 0,4'!L128</f>
        <v>0</v>
      </c>
      <c r="M131" s="31">
        <f>'апрель 2014г. по 6-10'!M131+'апрель 2014г. по 0,4'!M128</f>
        <v>0</v>
      </c>
      <c r="N131" s="31">
        <f>'апрель 2014г. по 6-10'!N131+'апрель 2014г. по 0,4'!N128</f>
        <v>0</v>
      </c>
      <c r="O131" s="31">
        <f>'апрель 2014г. по 6-10'!O131+'апрель 2014г. по 0,4'!O128</f>
        <v>0</v>
      </c>
      <c r="P131" s="31">
        <f>'апрель 2014г. по 6-10'!P131+'апрель 2014г. по 0,4'!P128</f>
        <v>0</v>
      </c>
      <c r="Q131" s="31">
        <f>'апрель 2014г. по 6-10'!Q131+'апрель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'апрель 2014г. по 6-10'!D132+'апрель 2014г. по 0,4'!D129</f>
        <v>1</v>
      </c>
      <c r="E132" s="31">
        <f>'апрель 2014г. по 6-10'!E132+'апрель 2014г. по 0,4'!E129</f>
        <v>12</v>
      </c>
      <c r="F132" s="31">
        <f>'апрель 2014г. по 6-10'!F132+'апрель 2014г. по 0,4'!F129</f>
        <v>1</v>
      </c>
      <c r="G132" s="31">
        <f>'апрель 2014г. по 6-10'!G132+'апрель 2014г. по 0,4'!G129</f>
        <v>12</v>
      </c>
      <c r="H132" s="31">
        <f>'апрель 2014г. по 6-10'!H132+'апрель 2014г. по 0,4'!H129</f>
        <v>0</v>
      </c>
      <c r="I132" s="31">
        <f>'апрель 2014г. по 6-10'!I132+'апрель 2014г. по 0,4'!I129</f>
        <v>0</v>
      </c>
      <c r="J132" s="31">
        <f>'апрель 2014г. по 6-10'!J132+'апрель 2014г. по 0,4'!J129</f>
        <v>0</v>
      </c>
      <c r="K132" s="31">
        <f>'апрель 2014г. по 6-10'!K132+'апрель 2014г. по 0,4'!K129</f>
        <v>0</v>
      </c>
      <c r="L132" s="31">
        <f>'апрель 2014г. по 6-10'!L132+'апрель 2014г. по 0,4'!L129</f>
        <v>0</v>
      </c>
      <c r="M132" s="31">
        <f>'апрель 2014г. по 6-10'!M132+'апрель 2014г. по 0,4'!M129</f>
        <v>0</v>
      </c>
      <c r="N132" s="31">
        <f>'апрель 2014г. по 6-10'!N132+'апрель 2014г. по 0,4'!N129</f>
        <v>0</v>
      </c>
      <c r="O132" s="31">
        <f>'апрель 2014г. по 6-10'!O132+'апрель 2014г. по 0,4'!O129</f>
        <v>0</v>
      </c>
      <c r="P132" s="31">
        <f>'апрель 2014г. по 6-10'!P132+'апрель 2014г. по 0,4'!P129</f>
        <v>0</v>
      </c>
      <c r="Q132" s="31">
        <f>'апрель 2014г. по 6-10'!Q132+'апрель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'апрель 2014г. по 6-10'!D133+'апрель 2014г. по 0,4'!D130</f>
        <v>1</v>
      </c>
      <c r="E133" s="31">
        <f>'апрель 2014г. по 6-10'!E133+'апрель 2014г. по 0,4'!E130</f>
        <v>3</v>
      </c>
      <c r="F133" s="31">
        <f>'апрель 2014г. по 6-10'!F133+'апрель 2014г. по 0,4'!F130</f>
        <v>1</v>
      </c>
      <c r="G133" s="31">
        <f>'апрель 2014г. по 6-10'!G133+'апрель 2014г. по 0,4'!G130</f>
        <v>3</v>
      </c>
      <c r="H133" s="31">
        <f>'апрель 2014г. по 6-10'!H133+'апрель 2014г. по 0,4'!H130</f>
        <v>0</v>
      </c>
      <c r="I133" s="31">
        <f>'апрель 2014г. по 6-10'!I133+'апрель 2014г. по 0,4'!I130</f>
        <v>0</v>
      </c>
      <c r="J133" s="31">
        <f>'апрель 2014г. по 6-10'!J133+'апрель 2014г. по 0,4'!J130</f>
        <v>0</v>
      </c>
      <c r="K133" s="31">
        <f>'апрель 2014г. по 6-10'!K133+'апрель 2014г. по 0,4'!K130</f>
        <v>0</v>
      </c>
      <c r="L133" s="31">
        <f>'апрель 2014г. по 6-10'!L133+'апрель 2014г. по 0,4'!L130</f>
        <v>0</v>
      </c>
      <c r="M133" s="31">
        <f>'апрель 2014г. по 6-10'!M133+'апрель 2014г. по 0,4'!M130</f>
        <v>0</v>
      </c>
      <c r="N133" s="31">
        <f>'апрель 2014г. по 6-10'!N133+'апрель 2014г. по 0,4'!N130</f>
        <v>0</v>
      </c>
      <c r="O133" s="31">
        <f>'апрель 2014г. по 6-10'!O133+'апрель 2014г. по 0,4'!O130</f>
        <v>0</v>
      </c>
      <c r="P133" s="31">
        <f>'апрель 2014г. по 6-10'!P133+'апрель 2014г. по 0,4'!P130</f>
        <v>0</v>
      </c>
      <c r="Q133" s="31">
        <f>'апрель 2014г. по 6-10'!Q133+'апрель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'апрель 2014г. по 6-10'!D134+'апрель 2014г. по 0,4'!D131</f>
        <v>1</v>
      </c>
      <c r="E134" s="31">
        <f>'апрель 2014г. по 6-10'!E134+'апрель 2014г. по 0,4'!E131</f>
        <v>4.4000000000000004</v>
      </c>
      <c r="F134" s="31">
        <f>'апрель 2014г. по 6-10'!F134+'апрель 2014г. по 0,4'!F131</f>
        <v>1</v>
      </c>
      <c r="G134" s="31">
        <f>'апрель 2014г. по 6-10'!G134+'апрель 2014г. по 0,4'!G131</f>
        <v>4.4000000000000004</v>
      </c>
      <c r="H134" s="31">
        <f>'апрель 2014г. по 6-10'!H134+'апрель 2014г. по 0,4'!H131</f>
        <v>0</v>
      </c>
      <c r="I134" s="31">
        <f>'апрель 2014г. по 6-10'!I134+'апрель 2014г. по 0,4'!I131</f>
        <v>0</v>
      </c>
      <c r="J134" s="31">
        <f>'апрель 2014г. по 6-10'!J134+'апрель 2014г. по 0,4'!J131</f>
        <v>0</v>
      </c>
      <c r="K134" s="31">
        <f>'апрель 2014г. по 6-10'!K134+'апрель 2014г. по 0,4'!K131</f>
        <v>0</v>
      </c>
      <c r="L134" s="31">
        <f>'апрель 2014г. по 6-10'!L134+'апрель 2014г. по 0,4'!L131</f>
        <v>0</v>
      </c>
      <c r="M134" s="31">
        <f>'апрель 2014г. по 6-10'!M134+'апрель 2014г. по 0,4'!M131</f>
        <v>0</v>
      </c>
      <c r="N134" s="31">
        <f>'апрель 2014г. по 6-10'!N134+'апрель 2014г. по 0,4'!N131</f>
        <v>0</v>
      </c>
      <c r="O134" s="31">
        <f>'апрель 2014г. по 6-10'!O134+'апрель 2014г. по 0,4'!O131</f>
        <v>0</v>
      </c>
      <c r="P134" s="31">
        <f>'апрель 2014г. по 6-10'!P134+'апрель 2014г. по 0,4'!P131</f>
        <v>0</v>
      </c>
      <c r="Q134" s="31">
        <f>'апрель 2014г. по 6-10'!Q134+'апрель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'апрель 2014г. по 6-10'!D135+'апрель 2014г. по 0,4'!D132</f>
        <v>0</v>
      </c>
      <c r="E135" s="31">
        <f>'апрель 2014г. по 6-10'!E135+'апрель 2014г. по 0,4'!E132</f>
        <v>0</v>
      </c>
      <c r="F135" s="31">
        <f>'апрель 2014г. по 6-10'!F135+'апрель 2014г. по 0,4'!F132</f>
        <v>0</v>
      </c>
      <c r="G135" s="31">
        <f>'апрель 2014г. по 6-10'!G135+'апрель 2014г. по 0,4'!G132</f>
        <v>0</v>
      </c>
      <c r="H135" s="31">
        <f>'апрель 2014г. по 6-10'!H135+'апрель 2014г. по 0,4'!H132</f>
        <v>0</v>
      </c>
      <c r="I135" s="31">
        <f>'апрель 2014г. по 6-10'!I135+'апрель 2014г. по 0,4'!I132</f>
        <v>0</v>
      </c>
      <c r="J135" s="31">
        <f>'апрель 2014г. по 6-10'!J135+'апрель 2014г. по 0,4'!J132</f>
        <v>0</v>
      </c>
      <c r="K135" s="31">
        <f>'апрель 2014г. по 6-10'!K135+'апрель 2014г. по 0,4'!K132</f>
        <v>0</v>
      </c>
      <c r="L135" s="31">
        <f>'апрель 2014г. по 6-10'!L135+'апрель 2014г. по 0,4'!L132</f>
        <v>0</v>
      </c>
      <c r="M135" s="31">
        <f>'апрель 2014г. по 6-10'!M135+'апрель 2014г. по 0,4'!M132</f>
        <v>0</v>
      </c>
      <c r="N135" s="31">
        <f>'апрель 2014г. по 6-10'!N135+'апрель 2014г. по 0,4'!N132</f>
        <v>0</v>
      </c>
      <c r="O135" s="31">
        <f>'апрель 2014г. по 6-10'!O135+'апрель 2014г. по 0,4'!O132</f>
        <v>0</v>
      </c>
      <c r="P135" s="31">
        <f>'апрель 2014г. по 6-10'!P135+'апрель 2014г. по 0,4'!P132</f>
        <v>0</v>
      </c>
      <c r="Q135" s="31">
        <f>'апрель 2014г. по 6-10'!Q135+'апрель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'апрель 2014г. по 6-10'!D136+'апрель 2014г. по 0,4'!D133</f>
        <v>2</v>
      </c>
      <c r="E136" s="31">
        <f>'апрель 2014г. по 6-10'!E136+'апрель 2014г. по 0,4'!E133</f>
        <v>13</v>
      </c>
      <c r="F136" s="31">
        <f>'апрель 2014г. по 6-10'!F136+'апрель 2014г. по 0,4'!F133</f>
        <v>2</v>
      </c>
      <c r="G136" s="31">
        <f>'апрель 2014г. по 6-10'!G136+'апрель 2014г. по 0,4'!G133</f>
        <v>13</v>
      </c>
      <c r="H136" s="31">
        <f>'апрель 2014г. по 6-10'!H136+'апрель 2014г. по 0,4'!H133</f>
        <v>0</v>
      </c>
      <c r="I136" s="31">
        <f>'апрель 2014г. по 6-10'!I136+'апрель 2014г. по 0,4'!I133</f>
        <v>0</v>
      </c>
      <c r="J136" s="31">
        <f>'апрель 2014г. по 6-10'!J136+'апрель 2014г. по 0,4'!J133</f>
        <v>0</v>
      </c>
      <c r="K136" s="31">
        <f>'апрель 2014г. по 6-10'!K136+'апрель 2014г. по 0,4'!K133</f>
        <v>0</v>
      </c>
      <c r="L136" s="31">
        <f>'апрель 2014г. по 6-10'!L136+'апрель 2014г. по 0,4'!L133</f>
        <v>0</v>
      </c>
      <c r="M136" s="31">
        <f>'апрель 2014г. по 6-10'!M136+'апрель 2014г. по 0,4'!M133</f>
        <v>0</v>
      </c>
      <c r="N136" s="31">
        <f>'апрель 2014г. по 6-10'!N136+'апрель 2014г. по 0,4'!N133</f>
        <v>0</v>
      </c>
      <c r="O136" s="31">
        <f>'апрель 2014г. по 6-10'!O136+'апрель 2014г. по 0,4'!O133</f>
        <v>0</v>
      </c>
      <c r="P136" s="31">
        <f>'апрель 2014г. по 6-10'!P136+'апрель 2014г. по 0,4'!P133</f>
        <v>0</v>
      </c>
      <c r="Q136" s="31">
        <f>'апрель 2014г. по 6-10'!Q136+'апрель 2014г. по 0,4'!Q133</f>
        <v>0</v>
      </c>
    </row>
    <row r="137" spans="1:17" ht="12.75" customHeight="1" x14ac:dyDescent="0.2">
      <c r="A137" s="18"/>
      <c r="B137" s="53"/>
      <c r="C137" s="50" t="s">
        <v>208</v>
      </c>
      <c r="D137" s="31">
        <f>'апрель 2014г. по 6-10'!D137+'апрель 2014г. по 0,4'!D134</f>
        <v>2</v>
      </c>
      <c r="E137" s="31">
        <f>'апрель 2014г. по 6-10'!E137+'апрель 2014г. по 0,4'!E134</f>
        <v>25</v>
      </c>
      <c r="F137" s="31">
        <f>'апрель 2014г. по 6-10'!F137+'апрель 2014г. по 0,4'!F134</f>
        <v>2</v>
      </c>
      <c r="G137" s="31">
        <f>'апрель 2014г. по 6-10'!G137+'апрель 2014г. по 0,4'!G134</f>
        <v>25</v>
      </c>
      <c r="H137" s="31">
        <f>'апрель 2014г. по 6-10'!H137+'апрель 2014г. по 0,4'!H134</f>
        <v>0</v>
      </c>
      <c r="I137" s="31">
        <f>'апрель 2014г. по 6-10'!I137+'апрель 2014г. по 0,4'!I134</f>
        <v>0</v>
      </c>
      <c r="J137" s="31">
        <f>'апрель 2014г. по 6-10'!J137+'апрель 2014г. по 0,4'!J134</f>
        <v>0</v>
      </c>
      <c r="K137" s="31">
        <f>'апрель 2014г. по 6-10'!K137+'апрель 2014г. по 0,4'!K134</f>
        <v>0</v>
      </c>
      <c r="L137" s="31">
        <f>'апрель 2014г. по 6-10'!L137+'апрель 2014г. по 0,4'!L134</f>
        <v>0</v>
      </c>
      <c r="M137" s="31">
        <f>'апрель 2014г. по 6-10'!M137+'апрель 2014г. по 0,4'!M134</f>
        <v>0</v>
      </c>
      <c r="N137" s="31">
        <f>'апрель 2014г. по 6-10'!N137+'апрель 2014г. по 0,4'!N134</f>
        <v>0</v>
      </c>
      <c r="O137" s="31">
        <f>'апрель 2014г. по 6-10'!O137+'апрель 2014г. по 0,4'!O134</f>
        <v>0</v>
      </c>
      <c r="P137" s="31">
        <f>'апрель 2014г. по 6-10'!P137+'апрель 2014г. по 0,4'!P134</f>
        <v>0</v>
      </c>
      <c r="Q137" s="31">
        <f>'апрель 2014г. по 6-10'!Q137+'апрель 2014г. по 0,4'!Q134</f>
        <v>0</v>
      </c>
    </row>
    <row r="138" spans="1:17" ht="12.75" customHeight="1" x14ac:dyDescent="0.2">
      <c r="A138" s="18"/>
      <c r="B138" s="53"/>
      <c r="C138" s="50" t="s">
        <v>187</v>
      </c>
      <c r="D138" s="31">
        <f>'апрель 2014г. по 6-10'!D138+'апрель 2014г. по 0,4'!D135</f>
        <v>0</v>
      </c>
      <c r="E138" s="31">
        <f>'апрель 2014г. по 6-10'!E138+'апрель 2014г. по 0,4'!E135</f>
        <v>0</v>
      </c>
      <c r="F138" s="31">
        <f>'апрель 2014г. по 6-10'!F138+'апрель 2014г. по 0,4'!F135</f>
        <v>0</v>
      </c>
      <c r="G138" s="31">
        <f>'апрель 2014г. по 6-10'!G138+'апрель 2014г. по 0,4'!G135</f>
        <v>0</v>
      </c>
      <c r="H138" s="31">
        <f>'апрель 2014г. по 6-10'!H138+'апрель 2014г. по 0,4'!H135</f>
        <v>0</v>
      </c>
      <c r="I138" s="31">
        <f>'апрель 2014г. по 6-10'!I138+'апрель 2014г. по 0,4'!I135</f>
        <v>0</v>
      </c>
      <c r="J138" s="31">
        <f>'апрель 2014г. по 6-10'!J138+'апрель 2014г. по 0,4'!J135</f>
        <v>0</v>
      </c>
      <c r="K138" s="31">
        <f>'апрель 2014г. по 6-10'!K138+'апрель 2014г. по 0,4'!K135</f>
        <v>0</v>
      </c>
      <c r="L138" s="31">
        <f>'апрель 2014г. по 6-10'!L138+'апрель 2014г. по 0,4'!L135</f>
        <v>0</v>
      </c>
      <c r="M138" s="31">
        <f>'апрель 2014г. по 6-10'!M138+'апрель 2014г. по 0,4'!M135</f>
        <v>0</v>
      </c>
      <c r="N138" s="31">
        <f>'апрель 2014г. по 6-10'!N138+'апрель 2014г. по 0,4'!N135</f>
        <v>0</v>
      </c>
      <c r="O138" s="31">
        <f>'апрель 2014г. по 6-10'!O138+'апрель 2014г. по 0,4'!O135</f>
        <v>0</v>
      </c>
      <c r="P138" s="31">
        <f>'апрель 2014г. по 6-10'!P138+'апрель 2014г. по 0,4'!P135</f>
        <v>0</v>
      </c>
      <c r="Q138" s="31">
        <f>'апрель 2014г. по 6-10'!Q138+'апрель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'апрель 2014г. по 6-10'!D139+'апрель 2014г. по 0,4'!D136</f>
        <v>0</v>
      </c>
      <c r="E139" s="31">
        <f>'апрель 2014г. по 6-10'!E139+'апрель 2014г. по 0,4'!E136</f>
        <v>0</v>
      </c>
      <c r="F139" s="31">
        <f>'апрель 2014г. по 6-10'!F139+'апрель 2014г. по 0,4'!F136</f>
        <v>0</v>
      </c>
      <c r="G139" s="31">
        <f>'апрель 2014г. по 6-10'!G139+'апрель 2014г. по 0,4'!G136</f>
        <v>0</v>
      </c>
      <c r="H139" s="31">
        <f>'апрель 2014г. по 6-10'!H139+'апрель 2014г. по 0,4'!H136</f>
        <v>0</v>
      </c>
      <c r="I139" s="31">
        <f>'апрель 2014г. по 6-10'!I139+'апрель 2014г. по 0,4'!I136</f>
        <v>0</v>
      </c>
      <c r="J139" s="31">
        <f>'апрель 2014г. по 6-10'!J139+'апрель 2014г. по 0,4'!J136</f>
        <v>0</v>
      </c>
      <c r="K139" s="31">
        <f>'апрель 2014г. по 6-10'!K139+'апрель 2014г. по 0,4'!K136</f>
        <v>0</v>
      </c>
      <c r="L139" s="31">
        <f>'апрель 2014г. по 6-10'!L139+'апрель 2014г. по 0,4'!L136</f>
        <v>0</v>
      </c>
      <c r="M139" s="31">
        <f>'апрель 2014г. по 6-10'!M139+'апрель 2014г. по 0,4'!M136</f>
        <v>0</v>
      </c>
      <c r="N139" s="31">
        <f>'апрель 2014г. по 6-10'!N139+'апрель 2014г. по 0,4'!N136</f>
        <v>0</v>
      </c>
      <c r="O139" s="31">
        <f>'апрель 2014г. по 6-10'!O139+'апрель 2014г. по 0,4'!O136</f>
        <v>0</v>
      </c>
      <c r="P139" s="31">
        <f>'апрель 2014г. по 6-10'!P139+'апрель 2014г. по 0,4'!P136</f>
        <v>0</v>
      </c>
      <c r="Q139" s="31">
        <f>'апрель 2014г. по 6-10'!Q139+'апрель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'апрель 2014г. по 6-10'!D140+'апрель 2014г. по 0,4'!D137</f>
        <v>2</v>
      </c>
      <c r="E140" s="31">
        <f>'апрель 2014г. по 6-10'!E140+'апрель 2014г. по 0,4'!E137</f>
        <v>55</v>
      </c>
      <c r="F140" s="31">
        <f>'апрель 2014г. по 6-10'!F140+'апрель 2014г. по 0,4'!F137</f>
        <v>2</v>
      </c>
      <c r="G140" s="31">
        <f>'апрель 2014г. по 6-10'!G140+'апрель 2014г. по 0,4'!G137</f>
        <v>55</v>
      </c>
      <c r="H140" s="31">
        <f>'апрель 2014г. по 6-10'!H140+'апрель 2014г. по 0,4'!H137</f>
        <v>0</v>
      </c>
      <c r="I140" s="31">
        <f>'апрель 2014г. по 6-10'!I140+'апрель 2014г. по 0,4'!I137</f>
        <v>0</v>
      </c>
      <c r="J140" s="31">
        <f>'апрель 2014г. по 6-10'!J140+'апрель 2014г. по 0,4'!J137</f>
        <v>0</v>
      </c>
      <c r="K140" s="31">
        <f>'апрель 2014г. по 6-10'!K140+'апрель 2014г. по 0,4'!K137</f>
        <v>0</v>
      </c>
      <c r="L140" s="31">
        <f>'апрель 2014г. по 6-10'!L140+'апрель 2014г. по 0,4'!L137</f>
        <v>0</v>
      </c>
      <c r="M140" s="31">
        <f>'апрель 2014г. по 6-10'!M140+'апрель 2014г. по 0,4'!M137</f>
        <v>0</v>
      </c>
      <c r="N140" s="31">
        <f>'апрель 2014г. по 6-10'!N140+'апрель 2014г. по 0,4'!N137</f>
        <v>0</v>
      </c>
      <c r="O140" s="31">
        <f>'апрель 2014г. по 6-10'!O140+'апрель 2014г. по 0,4'!O137</f>
        <v>0</v>
      </c>
      <c r="P140" s="31">
        <f>'апрель 2014г. по 6-10'!P140+'апрель 2014г. по 0,4'!P137</f>
        <v>0</v>
      </c>
      <c r="Q140" s="31">
        <f>'апрель 2014г. по 6-10'!Q140+'апрель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'апрель 2014г. по 6-10'!D141+'апрель 2014г. по 0,4'!D138</f>
        <v>0</v>
      </c>
      <c r="E141" s="31">
        <f>'апрель 2014г. по 6-10'!E141+'апрель 2014г. по 0,4'!E138</f>
        <v>0</v>
      </c>
      <c r="F141" s="31">
        <f>'апрель 2014г. по 6-10'!F141+'апрель 2014г. по 0,4'!F138</f>
        <v>0</v>
      </c>
      <c r="G141" s="31">
        <f>'апрель 2014г. по 6-10'!G141+'апрель 2014г. по 0,4'!G138</f>
        <v>0</v>
      </c>
      <c r="H141" s="31">
        <f>'апрель 2014г. по 6-10'!H141+'апрель 2014г. по 0,4'!H138</f>
        <v>0</v>
      </c>
      <c r="I141" s="31">
        <f>'апрель 2014г. по 6-10'!I141+'апрель 2014г. по 0,4'!I138</f>
        <v>0</v>
      </c>
      <c r="J141" s="31">
        <f>'апрель 2014г. по 6-10'!J141+'апрель 2014г. по 0,4'!J138</f>
        <v>0</v>
      </c>
      <c r="K141" s="31">
        <f>'апрель 2014г. по 6-10'!K141+'апрель 2014г. по 0,4'!K138</f>
        <v>0</v>
      </c>
      <c r="L141" s="31">
        <f>'апрель 2014г. по 6-10'!L141+'апрель 2014г. по 0,4'!L138</f>
        <v>0</v>
      </c>
      <c r="M141" s="31">
        <f>'апрель 2014г. по 6-10'!M141+'апрель 2014г. по 0,4'!M138</f>
        <v>0</v>
      </c>
      <c r="N141" s="31">
        <f>'апрель 2014г. по 6-10'!N141+'апрель 2014г. по 0,4'!N138</f>
        <v>0</v>
      </c>
      <c r="O141" s="31">
        <f>'апрель 2014г. по 6-10'!O141+'апрель 2014г. по 0,4'!O138</f>
        <v>0</v>
      </c>
      <c r="P141" s="31">
        <f>'апрель 2014г. по 6-10'!P141+'апрель 2014г. по 0,4'!P138</f>
        <v>0</v>
      </c>
      <c r="Q141" s="31">
        <f>'апрель 2014г. по 6-10'!Q141+'апрель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'апрель 2014г. по 6-10'!D142+'апрель 2014г. по 0,4'!D139</f>
        <v>0</v>
      </c>
      <c r="E142" s="31">
        <f>'апрель 2014г. по 6-10'!E142+'апрель 2014г. по 0,4'!E139</f>
        <v>0</v>
      </c>
      <c r="F142" s="31">
        <f>'апрель 2014г. по 6-10'!F142+'апрель 2014г. по 0,4'!F139</f>
        <v>0</v>
      </c>
      <c r="G142" s="31">
        <f>'апрель 2014г. по 6-10'!G142+'апрель 2014г. по 0,4'!G139</f>
        <v>0</v>
      </c>
      <c r="H142" s="31">
        <f>'апрель 2014г. по 6-10'!H142+'апрель 2014г. по 0,4'!H139</f>
        <v>0</v>
      </c>
      <c r="I142" s="31">
        <f>'апрель 2014г. по 6-10'!I142+'апрель 2014г. по 0,4'!I139</f>
        <v>0</v>
      </c>
      <c r="J142" s="31">
        <f>'апрель 2014г. по 6-10'!J142+'апрель 2014г. по 0,4'!J139</f>
        <v>0</v>
      </c>
      <c r="K142" s="31">
        <f>'апрель 2014г. по 6-10'!K142+'апрель 2014г. по 0,4'!K139</f>
        <v>0</v>
      </c>
      <c r="L142" s="31">
        <f>'апрель 2014г. по 6-10'!L142+'апрель 2014г. по 0,4'!L139</f>
        <v>0</v>
      </c>
      <c r="M142" s="31">
        <f>'апрель 2014г. по 6-10'!M142+'апрель 2014г. по 0,4'!M139</f>
        <v>0</v>
      </c>
      <c r="N142" s="31">
        <f>'апрель 2014г. по 6-10'!N142+'апрель 2014г. по 0,4'!N139</f>
        <v>0</v>
      </c>
      <c r="O142" s="31">
        <f>'апрель 2014г. по 6-10'!O142+'апрель 2014г. по 0,4'!O139</f>
        <v>0</v>
      </c>
      <c r="P142" s="31">
        <f>'апрель 2014г. по 6-10'!P142+'апрель 2014г. по 0,4'!P139</f>
        <v>0</v>
      </c>
      <c r="Q142" s="31">
        <f>'апрель 2014г. по 6-10'!Q142+'апрель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'апрель 2014г. по 6-10'!D143+'апрель 2014г. по 0,4'!D140</f>
        <v>6</v>
      </c>
      <c r="E143" s="31">
        <f>'апрель 2014г. по 6-10'!E143+'апрель 2014г. по 0,4'!E140</f>
        <v>55</v>
      </c>
      <c r="F143" s="31">
        <f>'апрель 2014г. по 6-10'!F143+'апрель 2014г. по 0,4'!F140</f>
        <v>6</v>
      </c>
      <c r="G143" s="31">
        <f>'апрель 2014г. по 6-10'!G143+'апрель 2014г. по 0,4'!G140</f>
        <v>55</v>
      </c>
      <c r="H143" s="31">
        <f>'апрель 2014г. по 6-10'!H143+'апрель 2014г. по 0,4'!H140</f>
        <v>0</v>
      </c>
      <c r="I143" s="31">
        <f>'апрель 2014г. по 6-10'!I143+'апрель 2014г. по 0,4'!I140</f>
        <v>0</v>
      </c>
      <c r="J143" s="31">
        <f>'апрель 2014г. по 6-10'!J143+'апрель 2014г. по 0,4'!J140</f>
        <v>0</v>
      </c>
      <c r="K143" s="31">
        <f>'апрель 2014г. по 6-10'!K143+'апрель 2014г. по 0,4'!K140</f>
        <v>0</v>
      </c>
      <c r="L143" s="31">
        <f>'апрель 2014г. по 6-10'!L143+'апрель 2014г. по 0,4'!L140</f>
        <v>0</v>
      </c>
      <c r="M143" s="31">
        <f>'апрель 2014г. по 6-10'!M143+'апрель 2014г. по 0,4'!M140</f>
        <v>0</v>
      </c>
      <c r="N143" s="31">
        <f>'апрель 2014г. по 6-10'!N143+'апрель 2014г. по 0,4'!N140</f>
        <v>0</v>
      </c>
      <c r="O143" s="31">
        <f>'апрель 2014г. по 6-10'!O143+'апрель 2014г. по 0,4'!O140</f>
        <v>0</v>
      </c>
      <c r="P143" s="31">
        <f>'апрель 2014г. по 6-10'!P143+'апрель 2014г. по 0,4'!P140</f>
        <v>0</v>
      </c>
      <c r="Q143" s="31">
        <f>'апрель 2014г. по 6-10'!Q143+'апрель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'апрель 2014г. по 6-10'!D144+'апрель 2014г. по 0,4'!D141</f>
        <v>2</v>
      </c>
      <c r="E144" s="31">
        <f>'апрель 2014г. по 6-10'!E144+'апрель 2014г. по 0,4'!E141</f>
        <v>15</v>
      </c>
      <c r="F144" s="31">
        <f>'апрель 2014г. по 6-10'!F144+'апрель 2014г. по 0,4'!F141</f>
        <v>2</v>
      </c>
      <c r="G144" s="31">
        <f>'апрель 2014г. по 6-10'!G144+'апрель 2014г. по 0,4'!G141</f>
        <v>15</v>
      </c>
      <c r="H144" s="31">
        <f>'апрель 2014г. по 6-10'!H144+'апрель 2014г. по 0,4'!H141</f>
        <v>0</v>
      </c>
      <c r="I144" s="31">
        <f>'апрель 2014г. по 6-10'!I144+'апрель 2014г. по 0,4'!I141</f>
        <v>0</v>
      </c>
      <c r="J144" s="31">
        <f>'апрель 2014г. по 6-10'!J144+'апрель 2014г. по 0,4'!J141</f>
        <v>0</v>
      </c>
      <c r="K144" s="31">
        <f>'апрель 2014г. по 6-10'!K144+'апрель 2014г. по 0,4'!K141</f>
        <v>0</v>
      </c>
      <c r="L144" s="31">
        <f>'апрель 2014г. по 6-10'!L144+'апрель 2014г. по 0,4'!L141</f>
        <v>0</v>
      </c>
      <c r="M144" s="31">
        <f>'апрель 2014г. по 6-10'!M144+'апрель 2014г. по 0,4'!M141</f>
        <v>0</v>
      </c>
      <c r="N144" s="31">
        <f>'апрель 2014г. по 6-10'!N144+'апрель 2014г. по 0,4'!N141</f>
        <v>0</v>
      </c>
      <c r="O144" s="31">
        <f>'апрель 2014г. по 6-10'!O144+'апрель 2014г. по 0,4'!O141</f>
        <v>0</v>
      </c>
      <c r="P144" s="31">
        <f>'апрель 2014г. по 6-10'!P144+'апрель 2014г. по 0,4'!P141</f>
        <v>0</v>
      </c>
      <c r="Q144" s="31">
        <f>'апрель 2014г. по 6-10'!Q144+'апрель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'апрель 2014г. по 6-10'!D145+'апрель 2014г. по 0,4'!D142</f>
        <v>0</v>
      </c>
      <c r="E145" s="31">
        <f>'апрель 2014г. по 6-10'!E145+'апрель 2014г. по 0,4'!E142</f>
        <v>0</v>
      </c>
      <c r="F145" s="31">
        <f>'апрель 2014г. по 6-10'!F145+'апрель 2014г. по 0,4'!F142</f>
        <v>0</v>
      </c>
      <c r="G145" s="31">
        <f>'апрель 2014г. по 6-10'!G145+'апрель 2014г. по 0,4'!G142</f>
        <v>0</v>
      </c>
      <c r="H145" s="31">
        <f>'апрель 2014г. по 6-10'!H145+'апрель 2014г. по 0,4'!H142</f>
        <v>0</v>
      </c>
      <c r="I145" s="31">
        <f>'апрель 2014г. по 6-10'!I145+'апрель 2014г. по 0,4'!I142</f>
        <v>0</v>
      </c>
      <c r="J145" s="31">
        <f>'апрель 2014г. по 6-10'!J145+'апрель 2014г. по 0,4'!J142</f>
        <v>0</v>
      </c>
      <c r="K145" s="31">
        <f>'апрель 2014г. по 6-10'!K145+'апрель 2014г. по 0,4'!K142</f>
        <v>0</v>
      </c>
      <c r="L145" s="31">
        <f>'апрель 2014г. по 6-10'!L145+'апрель 2014г. по 0,4'!L142</f>
        <v>0</v>
      </c>
      <c r="M145" s="31">
        <f>'апрель 2014г. по 6-10'!M145+'апрель 2014г. по 0,4'!M142</f>
        <v>0</v>
      </c>
      <c r="N145" s="31">
        <f>'апрель 2014г. по 6-10'!N145+'апрель 2014г. по 0,4'!N142</f>
        <v>0</v>
      </c>
      <c r="O145" s="31">
        <f>'апрель 2014г. по 6-10'!O145+'апрель 2014г. по 0,4'!O142</f>
        <v>0</v>
      </c>
      <c r="P145" s="31">
        <f>'апрель 2014г. по 6-10'!P145+'апрель 2014г. по 0,4'!P142</f>
        <v>0</v>
      </c>
      <c r="Q145" s="31">
        <f>'апрель 2014г. по 6-10'!Q145+'апрель 2014г. по 0,4'!Q142</f>
        <v>0</v>
      </c>
    </row>
    <row r="146" spans="1:17" ht="12.75" customHeight="1" x14ac:dyDescent="0.2">
      <c r="A146" s="18"/>
      <c r="B146" s="53"/>
      <c r="C146" s="50" t="s">
        <v>216</v>
      </c>
      <c r="D146" s="31">
        <f>'апрель 2014г. по 6-10'!D146+'апрель 2014г. по 0,4'!D143</f>
        <v>2</v>
      </c>
      <c r="E146" s="31">
        <f>'апрель 2014г. по 6-10'!E146+'апрель 2014г. по 0,4'!E143</f>
        <v>26</v>
      </c>
      <c r="F146" s="31">
        <f>'апрель 2014г. по 6-10'!F146+'апрель 2014г. по 0,4'!F143</f>
        <v>2</v>
      </c>
      <c r="G146" s="31">
        <f>'апрель 2014г. по 6-10'!G146+'апрель 2014г. по 0,4'!G143</f>
        <v>26</v>
      </c>
      <c r="H146" s="31">
        <f>'апрель 2014г. по 6-10'!H146+'апрель 2014г. по 0,4'!H143</f>
        <v>0</v>
      </c>
      <c r="I146" s="31">
        <f>'апрель 2014г. по 6-10'!I146+'апрель 2014г. по 0,4'!I143</f>
        <v>0</v>
      </c>
      <c r="J146" s="31">
        <f>'апрель 2014г. по 6-10'!J146+'апрель 2014г. по 0,4'!J143</f>
        <v>0</v>
      </c>
      <c r="K146" s="31">
        <f>'апрель 2014г. по 6-10'!K146+'апрель 2014г. по 0,4'!K143</f>
        <v>0</v>
      </c>
      <c r="L146" s="31">
        <f>'апрель 2014г. по 6-10'!L146+'апрель 2014г. по 0,4'!L143</f>
        <v>0</v>
      </c>
      <c r="M146" s="31">
        <f>'апрель 2014г. по 6-10'!M146+'апрель 2014г. по 0,4'!M143</f>
        <v>0</v>
      </c>
      <c r="N146" s="31">
        <f>'апрель 2014г. по 6-10'!N146+'апрель 2014г. по 0,4'!N143</f>
        <v>0</v>
      </c>
      <c r="O146" s="31">
        <f>'апрель 2014г. по 6-10'!O146+'апрель 2014г. по 0,4'!O143</f>
        <v>0</v>
      </c>
      <c r="P146" s="31">
        <f>'апрель 2014г. по 6-10'!P146+'апрель 2014г. по 0,4'!P143</f>
        <v>0</v>
      </c>
      <c r="Q146" s="31">
        <f>'апрель 2014г. по 6-10'!Q146+'апрель 2014г. по 0,4'!Q143</f>
        <v>0</v>
      </c>
    </row>
    <row r="147" spans="1:17" ht="12.75" customHeight="1" x14ac:dyDescent="0.2">
      <c r="A147" s="18"/>
      <c r="B147" s="53"/>
      <c r="C147" s="56" t="s">
        <v>217</v>
      </c>
      <c r="D147" s="31">
        <f>'апрель 2014г. по 6-10'!D147+'апрель 2014г. по 0,4'!D144</f>
        <v>0</v>
      </c>
      <c r="E147" s="31">
        <f>'апрель 2014г. по 6-10'!E147+'апрель 2014г. по 0,4'!E144</f>
        <v>0</v>
      </c>
      <c r="F147" s="31">
        <f>'апрель 2014г. по 6-10'!F147+'апрель 2014г. по 0,4'!F144</f>
        <v>0</v>
      </c>
      <c r="G147" s="31">
        <f>'апрель 2014г. по 6-10'!G147+'апрель 2014г. по 0,4'!G144</f>
        <v>0</v>
      </c>
      <c r="H147" s="31">
        <f>'апрель 2014г. по 6-10'!H147+'апрель 2014г. по 0,4'!H144</f>
        <v>0</v>
      </c>
      <c r="I147" s="31">
        <f>'апрель 2014г. по 6-10'!I147+'апрель 2014г. по 0,4'!I144</f>
        <v>0</v>
      </c>
      <c r="J147" s="31">
        <f>'апрель 2014г. по 6-10'!J147+'апрель 2014г. по 0,4'!J144</f>
        <v>0</v>
      </c>
      <c r="K147" s="31">
        <f>'апрель 2014г. по 6-10'!K147+'апрель 2014г. по 0,4'!K144</f>
        <v>0</v>
      </c>
      <c r="L147" s="31">
        <f>'апрель 2014г. по 6-10'!L147+'апрель 2014г. по 0,4'!L144</f>
        <v>0</v>
      </c>
      <c r="M147" s="31">
        <f>'апрель 2014г. по 6-10'!M147+'апрель 2014г. по 0,4'!M144</f>
        <v>0</v>
      </c>
      <c r="N147" s="31">
        <f>'апрель 2014г. по 6-10'!N147+'апрель 2014г. по 0,4'!N144</f>
        <v>0</v>
      </c>
      <c r="O147" s="31">
        <f>'апрель 2014г. по 6-10'!O147+'апрель 2014г. по 0,4'!O144</f>
        <v>0</v>
      </c>
      <c r="P147" s="31">
        <f>'апрель 2014г. по 6-10'!P147+'апрель 2014г. по 0,4'!P144</f>
        <v>0</v>
      </c>
      <c r="Q147" s="31">
        <f>'апрель 2014г. по 6-10'!Q147+'апрель 2014г. по 0,4'!Q144</f>
        <v>0</v>
      </c>
    </row>
    <row r="148" spans="1:17" ht="12.75" customHeight="1" x14ac:dyDescent="0.2">
      <c r="A148" s="18"/>
      <c r="B148" s="53"/>
      <c r="C148" s="57" t="s">
        <v>218</v>
      </c>
      <c r="D148" s="31">
        <f>'апрель 2014г. по 6-10'!D148+'апрель 2014г. по 0,4'!D145</f>
        <v>6</v>
      </c>
      <c r="E148" s="31">
        <f>'апрель 2014г. по 6-10'!E148+'апрель 2014г. по 0,4'!E145</f>
        <v>36.700000000000003</v>
      </c>
      <c r="F148" s="31">
        <f>'апрель 2014г. по 6-10'!F148+'апрель 2014г. по 0,4'!F145</f>
        <v>6</v>
      </c>
      <c r="G148" s="31">
        <f>'апрель 2014г. по 6-10'!G148+'апрель 2014г. по 0,4'!G145</f>
        <v>36.700000000000003</v>
      </c>
      <c r="H148" s="31">
        <f>'апрель 2014г. по 6-10'!H148+'апрель 2014г. по 0,4'!H145</f>
        <v>0</v>
      </c>
      <c r="I148" s="31">
        <f>'апрель 2014г. по 6-10'!I148+'апрель 2014г. по 0,4'!I145</f>
        <v>0</v>
      </c>
      <c r="J148" s="31">
        <f>'апрель 2014г. по 6-10'!J148+'апрель 2014г. по 0,4'!J145</f>
        <v>0</v>
      </c>
      <c r="K148" s="31">
        <f>'апрель 2014г. по 6-10'!K148+'апрель 2014г. по 0,4'!K145</f>
        <v>0</v>
      </c>
      <c r="L148" s="31">
        <f>'апрель 2014г. по 6-10'!L148+'апрель 2014г. по 0,4'!L145</f>
        <v>0</v>
      </c>
      <c r="M148" s="31">
        <f>'апрель 2014г. по 6-10'!M148+'апрель 2014г. по 0,4'!M145</f>
        <v>0</v>
      </c>
      <c r="N148" s="31">
        <f>'апрель 2014г. по 6-10'!N148+'апрель 2014г. по 0,4'!N145</f>
        <v>0</v>
      </c>
      <c r="O148" s="31">
        <f>'апрель 2014г. по 6-10'!O148+'апрель 2014г. по 0,4'!O145</f>
        <v>0</v>
      </c>
      <c r="P148" s="31">
        <f>'апрель 2014г. по 6-10'!P148+'апрель 2014г. по 0,4'!P145</f>
        <v>0</v>
      </c>
      <c r="Q148" s="31">
        <f>'апрель 2014г. по 6-10'!Q148+'апрель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'апрель 2014г. по 6-10'!D149+'апрель 2014г. по 0,4'!D146</f>
        <v>1</v>
      </c>
      <c r="E149" s="31">
        <f>'апрель 2014г. по 6-10'!E149+'апрель 2014г. по 0,4'!E146</f>
        <v>5</v>
      </c>
      <c r="F149" s="31">
        <f>'апрель 2014г. по 6-10'!F149+'апрель 2014г. по 0,4'!F146</f>
        <v>1</v>
      </c>
      <c r="G149" s="31">
        <f>'апрель 2014г. по 6-10'!G149+'апрель 2014г. по 0,4'!G146</f>
        <v>5</v>
      </c>
      <c r="H149" s="31">
        <f>'апрель 2014г. по 6-10'!H149+'апрель 2014г. по 0,4'!H146</f>
        <v>0</v>
      </c>
      <c r="I149" s="31">
        <f>'апрель 2014г. по 6-10'!I149+'апрель 2014г. по 0,4'!I146</f>
        <v>0</v>
      </c>
      <c r="J149" s="31">
        <f>'апрель 2014г. по 6-10'!J149+'апрель 2014г. по 0,4'!J146</f>
        <v>1</v>
      </c>
      <c r="K149" s="31">
        <f>'апрель 2014г. по 6-10'!K149+'апрель 2014г. по 0,4'!K146</f>
        <v>5</v>
      </c>
      <c r="L149" s="31">
        <f>'апрель 2014г. по 6-10'!L149+'апрель 2014г. по 0,4'!L146</f>
        <v>0</v>
      </c>
      <c r="M149" s="31">
        <f>'апрель 2014г. по 6-10'!M149+'апрель 2014г. по 0,4'!M146</f>
        <v>0</v>
      </c>
      <c r="N149" s="31">
        <f>'апрель 2014г. по 6-10'!N149+'апрель 2014г. по 0,4'!N146</f>
        <v>0</v>
      </c>
      <c r="O149" s="31">
        <f>'апрель 2014г. по 6-10'!O149+'апрель 2014г. по 0,4'!O146</f>
        <v>0</v>
      </c>
      <c r="P149" s="31">
        <f>'апрель 2014г. по 6-10'!P149+'апрель 2014г. по 0,4'!P146</f>
        <v>0</v>
      </c>
      <c r="Q149" s="31">
        <f>'апрель 2014г. по 6-10'!Q149+'апрель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'апрель 2014г. по 6-10'!D150+'апрель 2014г. по 0,4'!D147</f>
        <v>2</v>
      </c>
      <c r="E150" s="31">
        <f>'апрель 2014г. по 6-10'!E150+'апрель 2014г. по 0,4'!E147</f>
        <v>6</v>
      </c>
      <c r="F150" s="31">
        <f>'апрель 2014г. по 6-10'!F150+'апрель 2014г. по 0,4'!F147</f>
        <v>2</v>
      </c>
      <c r="G150" s="31">
        <f>'апрель 2014г. по 6-10'!G150+'апрель 2014г. по 0,4'!G147</f>
        <v>6</v>
      </c>
      <c r="H150" s="31">
        <f>'апрель 2014г. по 6-10'!H150+'апрель 2014г. по 0,4'!H147</f>
        <v>0</v>
      </c>
      <c r="I150" s="31">
        <f>'апрель 2014г. по 6-10'!I150+'апрель 2014г. по 0,4'!I147</f>
        <v>0</v>
      </c>
      <c r="J150" s="31">
        <f>'апрель 2014г. по 6-10'!J150+'апрель 2014г. по 0,4'!J147</f>
        <v>0</v>
      </c>
      <c r="K150" s="31">
        <f>'апрель 2014г. по 6-10'!K150+'апрель 2014г. по 0,4'!K147</f>
        <v>0</v>
      </c>
      <c r="L150" s="31">
        <f>'апрель 2014г. по 6-10'!L150+'апрель 2014г. по 0,4'!L147</f>
        <v>0</v>
      </c>
      <c r="M150" s="31">
        <f>'апрель 2014г. по 6-10'!M150+'апрель 2014г. по 0,4'!M147</f>
        <v>0</v>
      </c>
      <c r="N150" s="31">
        <f>'апрель 2014г. по 6-10'!N150+'апрель 2014г. по 0,4'!N147</f>
        <v>0</v>
      </c>
      <c r="O150" s="31">
        <f>'апрель 2014г. по 6-10'!O150+'апрель 2014г. по 0,4'!O147</f>
        <v>0</v>
      </c>
      <c r="P150" s="31">
        <f>'апрель 2014г. по 6-10'!P150+'апрель 2014г. по 0,4'!P147</f>
        <v>0</v>
      </c>
      <c r="Q150" s="31">
        <f>'апрель 2014г. по 6-10'!Q150+'апрель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'апрель 2014г. по 6-10'!D151+'апрель 2014г. по 0,4'!D148</f>
        <v>6</v>
      </c>
      <c r="E151" s="31">
        <f>'апрель 2014г. по 6-10'!E151+'апрель 2014г. по 0,4'!E148</f>
        <v>57.5</v>
      </c>
      <c r="F151" s="31">
        <f>'апрель 2014г. по 6-10'!F151+'апрель 2014г. по 0,4'!F148</f>
        <v>6</v>
      </c>
      <c r="G151" s="31">
        <f>'апрель 2014г. по 6-10'!G151+'апрель 2014г. по 0,4'!G148</f>
        <v>57.5</v>
      </c>
      <c r="H151" s="31">
        <f>'апрель 2014г. по 6-10'!H151+'апрель 2014г. по 0,4'!H148</f>
        <v>0</v>
      </c>
      <c r="I151" s="31">
        <f>'апрель 2014г. по 6-10'!I151+'апрель 2014г. по 0,4'!I148</f>
        <v>0</v>
      </c>
      <c r="J151" s="31">
        <f>'апрель 2014г. по 6-10'!J151+'апрель 2014г. по 0,4'!J148</f>
        <v>0</v>
      </c>
      <c r="K151" s="31">
        <f>'апрель 2014г. по 6-10'!K151+'апрель 2014г. по 0,4'!K148</f>
        <v>0</v>
      </c>
      <c r="L151" s="31">
        <f>'апрель 2014г. по 6-10'!L151+'апрель 2014г. по 0,4'!L148</f>
        <v>0</v>
      </c>
      <c r="M151" s="31">
        <f>'апрель 2014г. по 6-10'!M151+'апрель 2014г. по 0,4'!M148</f>
        <v>0</v>
      </c>
      <c r="N151" s="31">
        <f>'апрель 2014г. по 6-10'!N151+'апрель 2014г. по 0,4'!N148</f>
        <v>0</v>
      </c>
      <c r="O151" s="31">
        <f>'апрель 2014г. по 6-10'!O151+'апрель 2014г. по 0,4'!O148</f>
        <v>0</v>
      </c>
      <c r="P151" s="31">
        <f>'апрель 2014г. по 6-10'!P151+'апрель 2014г. по 0,4'!P148</f>
        <v>0</v>
      </c>
      <c r="Q151" s="31">
        <f>'апрель 2014г. по 6-10'!Q151+'апрель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'апрель 2014г. по 6-10'!D152+'апрель 2014г. по 0,4'!D149</f>
        <v>1</v>
      </c>
      <c r="E152" s="31">
        <f>'апрель 2014г. по 6-10'!E152+'апрель 2014г. по 0,4'!E149</f>
        <v>3</v>
      </c>
      <c r="F152" s="31">
        <f>'апрель 2014г. по 6-10'!F152+'апрель 2014г. по 0,4'!F149</f>
        <v>1</v>
      </c>
      <c r="G152" s="31">
        <f>'апрель 2014г. по 6-10'!G152+'апрель 2014г. по 0,4'!G149</f>
        <v>3</v>
      </c>
      <c r="H152" s="31">
        <f>'апрель 2014г. по 6-10'!H152+'апрель 2014г. по 0,4'!H149</f>
        <v>0</v>
      </c>
      <c r="I152" s="31">
        <f>'апрель 2014г. по 6-10'!I152+'апрель 2014г. по 0,4'!I149</f>
        <v>0</v>
      </c>
      <c r="J152" s="31">
        <f>'апрель 2014г. по 6-10'!J152+'апрель 2014г. по 0,4'!J149</f>
        <v>0</v>
      </c>
      <c r="K152" s="31">
        <f>'апрель 2014г. по 6-10'!K152+'апрель 2014г. по 0,4'!K149</f>
        <v>0</v>
      </c>
      <c r="L152" s="31">
        <f>'апрель 2014г. по 6-10'!L152+'апрель 2014г. по 0,4'!L149</f>
        <v>0</v>
      </c>
      <c r="M152" s="31">
        <f>'апрель 2014г. по 6-10'!M152+'апрель 2014г. по 0,4'!M149</f>
        <v>0</v>
      </c>
      <c r="N152" s="31">
        <f>'апрель 2014г. по 6-10'!N152+'апрель 2014г. по 0,4'!N149</f>
        <v>0</v>
      </c>
      <c r="O152" s="31">
        <f>'апрель 2014г. по 6-10'!O152+'апрель 2014г. по 0,4'!O149</f>
        <v>0</v>
      </c>
      <c r="P152" s="31">
        <f>'апрель 2014г. по 6-10'!P152+'апрель 2014г. по 0,4'!P149</f>
        <v>0</v>
      </c>
      <c r="Q152" s="31">
        <f>'апрель 2014г. по 6-10'!Q152+'апрель 2014г. по 0,4'!Q149</f>
        <v>0</v>
      </c>
    </row>
    <row r="153" spans="1:17" ht="12.75" customHeight="1" x14ac:dyDescent="0.2">
      <c r="A153" s="18"/>
      <c r="B153" s="53"/>
      <c r="C153" s="50" t="s">
        <v>223</v>
      </c>
      <c r="D153" s="31">
        <f>'апрель 2014г. по 6-10'!D153+'апрель 2014г. по 0,4'!D150</f>
        <v>0</v>
      </c>
      <c r="E153" s="31">
        <f>'апрель 2014г. по 6-10'!E153+'апрель 2014г. по 0,4'!E150</f>
        <v>0</v>
      </c>
      <c r="F153" s="31">
        <f>'апрель 2014г. по 6-10'!F153+'апрель 2014г. по 0,4'!F150</f>
        <v>0</v>
      </c>
      <c r="G153" s="31">
        <f>'апрель 2014г. по 6-10'!G153+'апрель 2014г. по 0,4'!G150</f>
        <v>0</v>
      </c>
      <c r="H153" s="31">
        <f>'апрель 2014г. по 6-10'!H153+'апрель 2014г. по 0,4'!H150</f>
        <v>0</v>
      </c>
      <c r="I153" s="31">
        <f>'апрель 2014г. по 6-10'!I153+'апрель 2014г. по 0,4'!I150</f>
        <v>0</v>
      </c>
      <c r="J153" s="31">
        <f>'апрель 2014г. по 6-10'!J153+'апрель 2014г. по 0,4'!J150</f>
        <v>0</v>
      </c>
      <c r="K153" s="31">
        <f>'апрель 2014г. по 6-10'!K153+'апрель 2014г. по 0,4'!K150</f>
        <v>0</v>
      </c>
      <c r="L153" s="31">
        <f>'апрель 2014г. по 6-10'!L153+'апрель 2014г. по 0,4'!L150</f>
        <v>0</v>
      </c>
      <c r="M153" s="31">
        <f>'апрель 2014г. по 6-10'!M153+'апрель 2014г. по 0,4'!M150</f>
        <v>0</v>
      </c>
      <c r="N153" s="31">
        <f>'апрель 2014г. по 6-10'!N153+'апрель 2014г. по 0,4'!N150</f>
        <v>0</v>
      </c>
      <c r="O153" s="31">
        <f>'апрель 2014г. по 6-10'!O153+'апрель 2014г. по 0,4'!O150</f>
        <v>0</v>
      </c>
      <c r="P153" s="31">
        <f>'апрель 2014г. по 6-10'!P153+'апрель 2014г. по 0,4'!P150</f>
        <v>0</v>
      </c>
      <c r="Q153" s="31">
        <f>'апрель 2014г. по 6-10'!Q153+'апрель 2014г. по 0,4'!Q150</f>
        <v>0</v>
      </c>
    </row>
    <row r="154" spans="1:17" ht="18.75" customHeight="1" x14ac:dyDescent="0.2">
      <c r="A154" s="18"/>
      <c r="B154" s="53"/>
      <c r="C154" s="20" t="s">
        <v>30</v>
      </c>
      <c r="D154" s="90">
        <f>SUM(D105:D153)</f>
        <v>171</v>
      </c>
      <c r="E154" s="90">
        <f t="shared" ref="E154:Q154" si="2">SUM(E105:E153)</f>
        <v>6915.2999999999993</v>
      </c>
      <c r="F154" s="90">
        <f t="shared" si="2"/>
        <v>169</v>
      </c>
      <c r="G154" s="90">
        <f t="shared" si="2"/>
        <v>6904.2999999999993</v>
      </c>
      <c r="H154" s="90">
        <f t="shared" si="2"/>
        <v>0</v>
      </c>
      <c r="I154" s="90">
        <f t="shared" si="2"/>
        <v>0</v>
      </c>
      <c r="J154" s="90">
        <f t="shared" si="2"/>
        <v>10</v>
      </c>
      <c r="K154" s="90">
        <f t="shared" si="2"/>
        <v>79</v>
      </c>
      <c r="L154" s="90">
        <f t="shared" si="2"/>
        <v>0</v>
      </c>
      <c r="M154" s="90">
        <f t="shared" si="2"/>
        <v>0</v>
      </c>
      <c r="N154" s="90">
        <f t="shared" si="2"/>
        <v>0</v>
      </c>
      <c r="O154" s="90">
        <f t="shared" si="2"/>
        <v>0</v>
      </c>
      <c r="P154" s="90">
        <f t="shared" si="2"/>
        <v>0</v>
      </c>
      <c r="Q154" s="90">
        <f t="shared" si="2"/>
        <v>0</v>
      </c>
    </row>
    <row r="155" spans="1:17" ht="15" x14ac:dyDescent="0.25">
      <c r="A155" s="18"/>
      <c r="B155" s="18"/>
      <c r="C155" s="52" t="s">
        <v>251</v>
      </c>
      <c r="D155" s="31"/>
      <c r="E155" s="31"/>
      <c r="F155" s="31"/>
      <c r="G155" s="31"/>
      <c r="H155" s="24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">
      <c r="A156" s="18"/>
      <c r="B156" s="18"/>
      <c r="C156" s="18" t="s">
        <v>225</v>
      </c>
      <c r="D156" s="31">
        <f>'апрель 2014г. по 6-10'!D156+'апрель 2014г. по 0,4'!D153</f>
        <v>6</v>
      </c>
      <c r="E156" s="31">
        <f>'апрель 2014г. по 6-10'!E156+'апрель 2014г. по 0,4'!E153</f>
        <v>96.8</v>
      </c>
      <c r="F156" s="31">
        <f>'апрель 2014г. по 6-10'!F156+'апрель 2014г. по 0,4'!F153</f>
        <v>6</v>
      </c>
      <c r="G156" s="31">
        <f>'апрель 2014г. по 6-10'!G156+'апрель 2014г. по 0,4'!G153</f>
        <v>96.8</v>
      </c>
      <c r="H156" s="31">
        <f>'апрель 2014г. по 6-10'!H156+'апрель 2014г. по 0,4'!H153</f>
        <v>0</v>
      </c>
      <c r="I156" s="31">
        <f>'апрель 2014г. по 6-10'!I156+'апрель 2014г. по 0,4'!I153</f>
        <v>0</v>
      </c>
      <c r="J156" s="31">
        <f>'апрель 2014г. по 6-10'!J156+'апрель 2014г. по 0,4'!J153</f>
        <v>0</v>
      </c>
      <c r="K156" s="31">
        <f>'апрель 2014г. по 6-10'!K156+'апрель 2014г. по 0,4'!K153</f>
        <v>0</v>
      </c>
      <c r="L156" s="31">
        <f>'апрель 2014г. по 6-10'!L156+'апрель 2014г. по 0,4'!L153</f>
        <v>0</v>
      </c>
      <c r="M156" s="31">
        <f>'апрель 2014г. по 6-10'!M156+'апрель 2014г. по 0,4'!M153</f>
        <v>0</v>
      </c>
      <c r="N156" s="31">
        <f>'апрель 2014г. по 6-10'!N156+'апрель 2014г. по 0,4'!N153</f>
        <v>0</v>
      </c>
      <c r="O156" s="31">
        <f>'апрель 2014г. по 6-10'!O156+'апрель 2014г. по 0,4'!O153</f>
        <v>0</v>
      </c>
      <c r="P156" s="31">
        <f>'апрель 2014г. по 6-10'!P156+'апрель 2014г. по 0,4'!P153</f>
        <v>0</v>
      </c>
      <c r="Q156" s="31">
        <f>'апрель 2014г. по 6-10'!Q156+'апрель 2014г. по 0,4'!Q153</f>
        <v>0</v>
      </c>
    </row>
    <row r="157" spans="1:17" ht="12.75" customHeight="1" x14ac:dyDescent="0.2">
      <c r="A157" s="18"/>
      <c r="B157" s="18"/>
      <c r="C157" s="18" t="s">
        <v>226</v>
      </c>
      <c r="D157" s="31">
        <f>'апрель 2014г. по 6-10'!D157+'апрель 2014г. по 0,4'!D154</f>
        <v>2</v>
      </c>
      <c r="E157" s="31">
        <f>'апрель 2014г. по 6-10'!E157+'апрель 2014г. по 0,4'!E154</f>
        <v>30</v>
      </c>
      <c r="F157" s="31">
        <f>'апрель 2014г. по 6-10'!F157+'апрель 2014г. по 0,4'!F154</f>
        <v>21</v>
      </c>
      <c r="G157" s="31">
        <f>'апрель 2014г. по 6-10'!G157+'апрель 2014г. по 0,4'!G154</f>
        <v>11</v>
      </c>
      <c r="H157" s="31">
        <f>'апрель 2014г. по 6-10'!H157+'апрель 2014г. по 0,4'!H154</f>
        <v>20</v>
      </c>
      <c r="I157" s="31">
        <f>'апрель 2014г. по 6-10'!I157+'апрель 2014г. по 0,4'!I154</f>
        <v>0</v>
      </c>
      <c r="J157" s="31">
        <f>'апрель 2014г. по 6-10'!J157+'апрель 2014г. по 0,4'!J154</f>
        <v>0</v>
      </c>
      <c r="K157" s="31">
        <f>'апрель 2014г. по 6-10'!K157+'апрель 2014г. по 0,4'!K154</f>
        <v>0</v>
      </c>
      <c r="L157" s="31">
        <f>'апрель 2014г. по 6-10'!L157+'апрель 2014г. по 0,4'!L154</f>
        <v>0</v>
      </c>
      <c r="M157" s="31">
        <f>'апрель 2014г. по 6-10'!M157+'апрель 2014г. по 0,4'!M154</f>
        <v>0</v>
      </c>
      <c r="N157" s="31">
        <f>'апрель 2014г. по 6-10'!N157+'апрель 2014г. по 0,4'!N154</f>
        <v>0</v>
      </c>
      <c r="O157" s="31">
        <f>'апрель 2014г. по 6-10'!O157+'апрель 2014г. по 0,4'!O154</f>
        <v>0</v>
      </c>
      <c r="P157" s="31">
        <f>'апрель 2014г. по 6-10'!P157+'апрель 2014г. по 0,4'!P154</f>
        <v>0</v>
      </c>
      <c r="Q157" s="31">
        <f>'апрель 2014г. по 6-10'!Q157+'апрель 2014г. по 0,4'!Q154</f>
        <v>0</v>
      </c>
    </row>
    <row r="158" spans="1:17" ht="12.75" customHeight="1" x14ac:dyDescent="0.2">
      <c r="A158" s="18"/>
      <c r="B158" s="18"/>
      <c r="C158" s="18" t="s">
        <v>348</v>
      </c>
      <c r="D158" s="31">
        <f>'апрель 2014г. по 6-10'!D158+'апрель 2014г. по 0,4'!D155</f>
        <v>0</v>
      </c>
      <c r="E158" s="31">
        <f>'апрель 2014г. по 6-10'!E158+'апрель 2014г. по 0,4'!E155</f>
        <v>0</v>
      </c>
      <c r="F158" s="31">
        <f>'апрель 2014г. по 6-10'!F158+'апрель 2014г. по 0,4'!F155</f>
        <v>0</v>
      </c>
      <c r="G158" s="31">
        <f>'апрель 2014г. по 6-10'!G158+'апрель 2014г. по 0,4'!G155</f>
        <v>0</v>
      </c>
      <c r="H158" s="31">
        <f>'апрель 2014г. по 6-10'!H158+'апрель 2014г. по 0,4'!H155</f>
        <v>0</v>
      </c>
      <c r="I158" s="31">
        <f>'апрель 2014г. по 6-10'!I158+'апрель 2014г. по 0,4'!I155</f>
        <v>0</v>
      </c>
      <c r="J158" s="31">
        <f>'апрель 2014г. по 6-10'!J158+'апрель 2014г. по 0,4'!J155</f>
        <v>0</v>
      </c>
      <c r="K158" s="31">
        <f>'апрель 2014г. по 6-10'!K158+'апрель 2014г. по 0,4'!K155</f>
        <v>0</v>
      </c>
      <c r="L158" s="31">
        <f>'апрель 2014г. по 6-10'!L158+'апрель 2014г. по 0,4'!L155</f>
        <v>0</v>
      </c>
      <c r="M158" s="31">
        <f>'апрель 2014г. по 6-10'!M158+'апрель 2014г. по 0,4'!M155</f>
        <v>0</v>
      </c>
      <c r="N158" s="31">
        <f>'апрель 2014г. по 6-10'!N158+'апрель 2014г. по 0,4'!N155</f>
        <v>0</v>
      </c>
      <c r="O158" s="31">
        <f>'апрель 2014г. по 6-10'!O158+'апрель 2014г. по 0,4'!O155</f>
        <v>0</v>
      </c>
      <c r="P158" s="31">
        <f>'апрель 2014г. по 6-10'!P158+'апрель 2014г. по 0,4'!P155</f>
        <v>0</v>
      </c>
      <c r="Q158" s="31">
        <f>'апрель 2014г. по 6-10'!Q158+'апрель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'апрель 2014г. по 6-10'!D159+'апрель 2014г. по 0,4'!D156</f>
        <v>0</v>
      </c>
      <c r="E159" s="31">
        <f>'апрель 2014г. по 6-10'!E159+'апрель 2014г. по 0,4'!E156</f>
        <v>0</v>
      </c>
      <c r="F159" s="31">
        <f>'апрель 2014г. по 6-10'!F159+'апрель 2014г. по 0,4'!F156</f>
        <v>0</v>
      </c>
      <c r="G159" s="31">
        <f>'апрель 2014г. по 6-10'!G159+'апрель 2014г. по 0,4'!G156</f>
        <v>0</v>
      </c>
      <c r="H159" s="31">
        <f>'апрель 2014г. по 6-10'!H159+'апрель 2014г. по 0,4'!H156</f>
        <v>0</v>
      </c>
      <c r="I159" s="31">
        <f>'апрель 2014г. по 6-10'!I159+'апрель 2014г. по 0,4'!I156</f>
        <v>0</v>
      </c>
      <c r="J159" s="31">
        <f>'апрель 2014г. по 6-10'!J159+'апрель 2014г. по 0,4'!J156</f>
        <v>0</v>
      </c>
      <c r="K159" s="31">
        <f>'апрель 2014г. по 6-10'!K159+'апрель 2014г. по 0,4'!K156</f>
        <v>0</v>
      </c>
      <c r="L159" s="31">
        <f>'апрель 2014г. по 6-10'!L159+'апрель 2014г. по 0,4'!L156</f>
        <v>0</v>
      </c>
      <c r="M159" s="31">
        <f>'апрель 2014г. по 6-10'!M159+'апрель 2014г. по 0,4'!M156</f>
        <v>0</v>
      </c>
      <c r="N159" s="31">
        <f>'апрель 2014г. по 6-10'!N159+'апрель 2014г. по 0,4'!N156</f>
        <v>0</v>
      </c>
      <c r="O159" s="31">
        <f>'апрель 2014г. по 6-10'!O159+'апрель 2014г. по 0,4'!O156</f>
        <v>0</v>
      </c>
      <c r="P159" s="31">
        <f>'апрель 2014г. по 6-10'!P159+'апрель 2014г. по 0,4'!P156</f>
        <v>0</v>
      </c>
      <c r="Q159" s="31">
        <f>'апрель 2014г. по 6-10'!Q159+'апрель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'апрель 2014г. по 6-10'!D160+'апрель 2014г. по 0,4'!D157</f>
        <v>0</v>
      </c>
      <c r="E160" s="31">
        <f>'апрель 2014г. по 6-10'!E160+'апрель 2014г. по 0,4'!E157</f>
        <v>0</v>
      </c>
      <c r="F160" s="31">
        <f>'апрель 2014г. по 6-10'!F160+'апрель 2014г. по 0,4'!F157</f>
        <v>0</v>
      </c>
      <c r="G160" s="31">
        <f>'апрель 2014г. по 6-10'!G160+'апрель 2014г. по 0,4'!G157</f>
        <v>0</v>
      </c>
      <c r="H160" s="31">
        <f>'апрель 2014г. по 6-10'!H160+'апрель 2014г. по 0,4'!H157</f>
        <v>0</v>
      </c>
      <c r="I160" s="31">
        <f>'апрель 2014г. по 6-10'!I160+'апрель 2014г. по 0,4'!I157</f>
        <v>0</v>
      </c>
      <c r="J160" s="31">
        <f>'апрель 2014г. по 6-10'!J160+'апрель 2014г. по 0,4'!J157</f>
        <v>0</v>
      </c>
      <c r="K160" s="31">
        <f>'апрель 2014г. по 6-10'!K160+'апрель 2014г. по 0,4'!K157</f>
        <v>0</v>
      </c>
      <c r="L160" s="31">
        <f>'апрель 2014г. по 6-10'!L160+'апрель 2014г. по 0,4'!L157</f>
        <v>0</v>
      </c>
      <c r="M160" s="31">
        <f>'апрель 2014г. по 6-10'!M160+'апрель 2014г. по 0,4'!M157</f>
        <v>0</v>
      </c>
      <c r="N160" s="31">
        <f>'апрель 2014г. по 6-10'!N160+'апрель 2014г. по 0,4'!N157</f>
        <v>0</v>
      </c>
      <c r="O160" s="31">
        <f>'апрель 2014г. по 6-10'!O160+'апрель 2014г. по 0,4'!O157</f>
        <v>0</v>
      </c>
      <c r="P160" s="31">
        <f>'апрель 2014г. по 6-10'!P160+'апрель 2014г. по 0,4'!P157</f>
        <v>0</v>
      </c>
      <c r="Q160" s="31">
        <f>'апрель 2014г. по 6-10'!Q160+'апрель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'апрель 2014г. по 6-10'!D161+'апрель 2014г. по 0,4'!D158</f>
        <v>1</v>
      </c>
      <c r="E161" s="31">
        <f>'апрель 2014г. по 6-10'!E161+'апрель 2014г. по 0,4'!E158</f>
        <v>15</v>
      </c>
      <c r="F161" s="31">
        <f>'апрель 2014г. по 6-10'!F161+'апрель 2014г. по 0,4'!F158</f>
        <v>1</v>
      </c>
      <c r="G161" s="31">
        <f>'апрель 2014г. по 6-10'!G161+'апрель 2014г. по 0,4'!G158</f>
        <v>15</v>
      </c>
      <c r="H161" s="31">
        <f>'апрель 2014г. по 6-10'!H161+'апрель 2014г. по 0,4'!H158</f>
        <v>0</v>
      </c>
      <c r="I161" s="31">
        <f>'апрель 2014г. по 6-10'!I161+'апрель 2014г. по 0,4'!I158</f>
        <v>0</v>
      </c>
      <c r="J161" s="31">
        <f>'апрель 2014г. по 6-10'!J161+'апрель 2014г. по 0,4'!J158</f>
        <v>0</v>
      </c>
      <c r="K161" s="31">
        <f>'апрель 2014г. по 6-10'!K161+'апрель 2014г. по 0,4'!K158</f>
        <v>0</v>
      </c>
      <c r="L161" s="31">
        <f>'апрель 2014г. по 6-10'!L161+'апрель 2014г. по 0,4'!L158</f>
        <v>0</v>
      </c>
      <c r="M161" s="31">
        <f>'апрель 2014г. по 6-10'!M161+'апрель 2014г. по 0,4'!M158</f>
        <v>0</v>
      </c>
      <c r="N161" s="31">
        <f>'апрель 2014г. по 6-10'!N161+'апрель 2014г. по 0,4'!N158</f>
        <v>0</v>
      </c>
      <c r="O161" s="31">
        <f>'апрель 2014г. по 6-10'!O161+'апрель 2014г. по 0,4'!O158</f>
        <v>0</v>
      </c>
      <c r="P161" s="31">
        <f>'апрель 2014г. по 6-10'!P161+'апрель 2014г. по 0,4'!P158</f>
        <v>0</v>
      </c>
      <c r="Q161" s="31">
        <f>'апрель 2014г. по 6-10'!Q161+'апрель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'апрель 2014г. по 6-10'!D162+'апрель 2014г. по 0,4'!D159</f>
        <v>0</v>
      </c>
      <c r="E162" s="31">
        <f>'апрель 2014г. по 6-10'!E162+'апрель 2014г. по 0,4'!E159</f>
        <v>0</v>
      </c>
      <c r="F162" s="31">
        <f>'апрель 2014г. по 6-10'!F162+'апрель 2014г. по 0,4'!F159</f>
        <v>0</v>
      </c>
      <c r="G162" s="31">
        <f>'апрель 2014г. по 6-10'!G162+'апрель 2014г. по 0,4'!G159</f>
        <v>0</v>
      </c>
      <c r="H162" s="31">
        <f>'апрель 2014г. по 6-10'!H162+'апрель 2014г. по 0,4'!H159</f>
        <v>0</v>
      </c>
      <c r="I162" s="31">
        <f>'апрель 2014г. по 6-10'!I162+'апрель 2014г. по 0,4'!I159</f>
        <v>0</v>
      </c>
      <c r="J162" s="31">
        <f>'апрель 2014г. по 6-10'!J162+'апрель 2014г. по 0,4'!J159</f>
        <v>0</v>
      </c>
      <c r="K162" s="31">
        <f>'апрель 2014г. по 6-10'!K162+'апрель 2014г. по 0,4'!K159</f>
        <v>0</v>
      </c>
      <c r="L162" s="31">
        <f>'апрель 2014г. по 6-10'!L162+'апрель 2014г. по 0,4'!L159</f>
        <v>0</v>
      </c>
      <c r="M162" s="31">
        <f>'апрель 2014г. по 6-10'!M162+'апрель 2014г. по 0,4'!M159</f>
        <v>0</v>
      </c>
      <c r="N162" s="31">
        <f>'апрель 2014г. по 6-10'!N162+'апрель 2014г. по 0,4'!N159</f>
        <v>0</v>
      </c>
      <c r="O162" s="31">
        <f>'апрель 2014г. по 6-10'!O162+'апрель 2014г. по 0,4'!O159</f>
        <v>0</v>
      </c>
      <c r="P162" s="31">
        <f>'апрель 2014г. по 6-10'!P162+'апрель 2014г. по 0,4'!P159</f>
        <v>0</v>
      </c>
      <c r="Q162" s="31">
        <f>'апрель 2014г. по 6-10'!Q162+'апрель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'апрель 2014г. по 6-10'!D163+'апрель 2014г. по 0,4'!D160</f>
        <v>0</v>
      </c>
      <c r="E163" s="31">
        <f>'апрель 2014г. по 6-10'!E163+'апрель 2014г. по 0,4'!E160</f>
        <v>0</v>
      </c>
      <c r="F163" s="31">
        <f>'апрель 2014г. по 6-10'!F163+'апрель 2014г. по 0,4'!F160</f>
        <v>0</v>
      </c>
      <c r="G163" s="31">
        <f>'апрель 2014г. по 6-10'!G163+'апрель 2014г. по 0,4'!G160</f>
        <v>0</v>
      </c>
      <c r="H163" s="31">
        <f>'апрель 2014г. по 6-10'!H163+'апрель 2014г. по 0,4'!H160</f>
        <v>0</v>
      </c>
      <c r="I163" s="31">
        <f>'апрель 2014г. по 6-10'!I163+'апрель 2014г. по 0,4'!I160</f>
        <v>0</v>
      </c>
      <c r="J163" s="31">
        <f>'апрель 2014г. по 6-10'!J163+'апрель 2014г. по 0,4'!J160</f>
        <v>0</v>
      </c>
      <c r="K163" s="31">
        <f>'апрель 2014г. по 6-10'!K163+'апрель 2014г. по 0,4'!K160</f>
        <v>0</v>
      </c>
      <c r="L163" s="31">
        <f>'апрель 2014г. по 6-10'!L163+'апрель 2014г. по 0,4'!L160</f>
        <v>0</v>
      </c>
      <c r="M163" s="31">
        <f>'апрель 2014г. по 6-10'!M163+'апрель 2014г. по 0,4'!M160</f>
        <v>0</v>
      </c>
      <c r="N163" s="31">
        <f>'апрель 2014г. по 6-10'!N163+'апрель 2014г. по 0,4'!N160</f>
        <v>0</v>
      </c>
      <c r="O163" s="31">
        <f>'апрель 2014г. по 6-10'!O163+'апрель 2014г. по 0,4'!O160</f>
        <v>0</v>
      </c>
      <c r="P163" s="31">
        <f>'апрель 2014г. по 6-10'!P163+'апрель 2014г. по 0,4'!P160</f>
        <v>0</v>
      </c>
      <c r="Q163" s="31">
        <f>'апрель 2014г. по 6-10'!Q163+'апрель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'апрель 2014г. по 6-10'!D164+'апрель 2014г. по 0,4'!D161</f>
        <v>0</v>
      </c>
      <c r="E164" s="31">
        <f>'апрель 2014г. по 6-10'!E164+'апрель 2014г. по 0,4'!E161</f>
        <v>0</v>
      </c>
      <c r="F164" s="31">
        <f>'апрель 2014г. по 6-10'!F164+'апрель 2014г. по 0,4'!F161</f>
        <v>0</v>
      </c>
      <c r="G164" s="31">
        <f>'апрель 2014г. по 6-10'!G164+'апрель 2014г. по 0,4'!G161</f>
        <v>0</v>
      </c>
      <c r="H164" s="31">
        <f>'апрель 2014г. по 6-10'!H164+'апрель 2014г. по 0,4'!H161</f>
        <v>0</v>
      </c>
      <c r="I164" s="31">
        <f>'апрель 2014г. по 6-10'!I164+'апрель 2014г. по 0,4'!I161</f>
        <v>0</v>
      </c>
      <c r="J164" s="31">
        <f>'апрель 2014г. по 6-10'!J164+'апрель 2014г. по 0,4'!J161</f>
        <v>0</v>
      </c>
      <c r="K164" s="31">
        <f>'апрель 2014г. по 6-10'!K164+'апрель 2014г. по 0,4'!K161</f>
        <v>0</v>
      </c>
      <c r="L164" s="31">
        <f>'апрель 2014г. по 6-10'!L164+'апрель 2014г. по 0,4'!L161</f>
        <v>0</v>
      </c>
      <c r="M164" s="31">
        <f>'апрель 2014г. по 6-10'!M164+'апрель 2014г. по 0,4'!M161</f>
        <v>0</v>
      </c>
      <c r="N164" s="31">
        <f>'апрель 2014г. по 6-10'!N164+'апрель 2014г. по 0,4'!N161</f>
        <v>0</v>
      </c>
      <c r="O164" s="31">
        <f>'апрель 2014г. по 6-10'!O164+'апрель 2014г. по 0,4'!O161</f>
        <v>0</v>
      </c>
      <c r="P164" s="31">
        <f>'апрель 2014г. по 6-10'!P164+'апрель 2014г. по 0,4'!P161</f>
        <v>0</v>
      </c>
      <c r="Q164" s="31">
        <f>'апрель 2014г. по 6-10'!Q164+'апрель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'апрель 2014г. по 6-10'!D165+'апрель 2014г. по 0,4'!D162</f>
        <v>1</v>
      </c>
      <c r="E165" s="31">
        <f>'апрель 2014г. по 6-10'!E165+'апрель 2014г. по 0,4'!E162</f>
        <v>10</v>
      </c>
      <c r="F165" s="31">
        <f>'апрель 2014г. по 6-10'!F165+'апрель 2014г. по 0,4'!F162</f>
        <v>1</v>
      </c>
      <c r="G165" s="31">
        <f>'апрель 2014г. по 6-10'!G165+'апрель 2014г. по 0,4'!G162</f>
        <v>10</v>
      </c>
      <c r="H165" s="31">
        <f>'апрель 2014г. по 6-10'!H165+'апрель 2014г. по 0,4'!H162</f>
        <v>0</v>
      </c>
      <c r="I165" s="31">
        <f>'апрель 2014г. по 6-10'!I165+'апрель 2014г. по 0,4'!I162</f>
        <v>0</v>
      </c>
      <c r="J165" s="31">
        <f>'апрель 2014г. по 6-10'!J165+'апрель 2014г. по 0,4'!J162</f>
        <v>0</v>
      </c>
      <c r="K165" s="31">
        <f>'апрель 2014г. по 6-10'!K165+'апрель 2014г. по 0,4'!K162</f>
        <v>0</v>
      </c>
      <c r="L165" s="31">
        <f>'апрель 2014г. по 6-10'!L165+'апрель 2014г. по 0,4'!L162</f>
        <v>0</v>
      </c>
      <c r="M165" s="31">
        <f>'апрель 2014г. по 6-10'!M165+'апрель 2014г. по 0,4'!M162</f>
        <v>0</v>
      </c>
      <c r="N165" s="31">
        <f>'апрель 2014г. по 6-10'!N165+'апрель 2014г. по 0,4'!N162</f>
        <v>0</v>
      </c>
      <c r="O165" s="31">
        <f>'апрель 2014г. по 6-10'!O165+'апрель 2014г. по 0,4'!O162</f>
        <v>0</v>
      </c>
      <c r="P165" s="31">
        <f>'апрель 2014г. по 6-10'!P165+'апрель 2014г. по 0,4'!P162</f>
        <v>0</v>
      </c>
      <c r="Q165" s="31">
        <f>'апрель 2014г. по 6-10'!Q165+'апрель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'апрель 2014г. по 6-10'!D166+'апрель 2014г. по 0,4'!D163</f>
        <v>0</v>
      </c>
      <c r="E166" s="31">
        <f>'апрель 2014г. по 6-10'!E166+'апрель 2014г. по 0,4'!E163</f>
        <v>0</v>
      </c>
      <c r="F166" s="31">
        <f>'апрель 2014г. по 6-10'!F166+'апрель 2014г. по 0,4'!F163</f>
        <v>0</v>
      </c>
      <c r="G166" s="31">
        <f>'апрель 2014г. по 6-10'!G166+'апрель 2014г. по 0,4'!G163</f>
        <v>0</v>
      </c>
      <c r="H166" s="31">
        <f>'апрель 2014г. по 6-10'!H166+'апрель 2014г. по 0,4'!H163</f>
        <v>0</v>
      </c>
      <c r="I166" s="31">
        <f>'апрель 2014г. по 6-10'!I166+'апрель 2014г. по 0,4'!I163</f>
        <v>0</v>
      </c>
      <c r="J166" s="31">
        <f>'апрель 2014г. по 6-10'!J166+'апрель 2014г. по 0,4'!J163</f>
        <v>0</v>
      </c>
      <c r="K166" s="31">
        <f>'апрель 2014г. по 6-10'!K166+'апрель 2014г. по 0,4'!K163</f>
        <v>0</v>
      </c>
      <c r="L166" s="31">
        <f>'апрель 2014г. по 6-10'!L166+'апрель 2014г. по 0,4'!L163</f>
        <v>0</v>
      </c>
      <c r="M166" s="31">
        <f>'апрель 2014г. по 6-10'!M166+'апрель 2014г. по 0,4'!M163</f>
        <v>0</v>
      </c>
      <c r="N166" s="31">
        <f>'апрель 2014г. по 6-10'!N166+'апрель 2014г. по 0,4'!N163</f>
        <v>0</v>
      </c>
      <c r="O166" s="31">
        <f>'апрель 2014г. по 6-10'!O166+'апрель 2014г. по 0,4'!O163</f>
        <v>0</v>
      </c>
      <c r="P166" s="31">
        <f>'апрель 2014г. по 6-10'!P166+'апрель 2014г. по 0,4'!P163</f>
        <v>0</v>
      </c>
      <c r="Q166" s="31">
        <f>'апрель 2014г. по 6-10'!Q166+'апрель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'апрель 2014г. по 6-10'!D167+'апрель 2014г. по 0,4'!D164</f>
        <v>1</v>
      </c>
      <c r="E167" s="31">
        <f>'апрель 2014г. по 6-10'!E167+'апрель 2014г. по 0,4'!E164</f>
        <v>5</v>
      </c>
      <c r="F167" s="31">
        <f>'апрель 2014г. по 6-10'!F167+'апрель 2014г. по 0,4'!F164</f>
        <v>1</v>
      </c>
      <c r="G167" s="31">
        <f>'апрель 2014г. по 6-10'!G167+'апрель 2014г. по 0,4'!G164</f>
        <v>5</v>
      </c>
      <c r="H167" s="31">
        <f>'апрель 2014г. по 6-10'!H167+'апрель 2014г. по 0,4'!H164</f>
        <v>0</v>
      </c>
      <c r="I167" s="31">
        <f>'апрель 2014г. по 6-10'!I167+'апрель 2014г. по 0,4'!I164</f>
        <v>0</v>
      </c>
      <c r="J167" s="31">
        <f>'апрель 2014г. по 6-10'!J167+'апрель 2014г. по 0,4'!J164</f>
        <v>0</v>
      </c>
      <c r="K167" s="31">
        <f>'апрель 2014г. по 6-10'!K167+'апрель 2014г. по 0,4'!K164</f>
        <v>0</v>
      </c>
      <c r="L167" s="31">
        <f>'апрель 2014г. по 6-10'!L167+'апрель 2014г. по 0,4'!L164</f>
        <v>0</v>
      </c>
      <c r="M167" s="31">
        <f>'апрель 2014г. по 6-10'!M167+'апрель 2014г. по 0,4'!M164</f>
        <v>0</v>
      </c>
      <c r="N167" s="31">
        <f>'апрель 2014г. по 6-10'!N167+'апрель 2014г. по 0,4'!N164</f>
        <v>0</v>
      </c>
      <c r="O167" s="31">
        <f>'апрель 2014г. по 6-10'!O167+'апрель 2014г. по 0,4'!O164</f>
        <v>0</v>
      </c>
      <c r="P167" s="31">
        <f>'апрель 2014г. по 6-10'!P167+'апрель 2014г. по 0,4'!P164</f>
        <v>0</v>
      </c>
      <c r="Q167" s="31">
        <f>'апрель 2014г. по 6-10'!Q167+'апрель 2014г. по 0,4'!Q164</f>
        <v>0</v>
      </c>
    </row>
    <row r="168" spans="1:17" ht="12.75" customHeight="1" x14ac:dyDescent="0.2">
      <c r="A168" s="18"/>
      <c r="B168" s="18"/>
      <c r="C168" s="18" t="s">
        <v>236</v>
      </c>
      <c r="D168" s="31">
        <f>'апрель 2014г. по 6-10'!D168+'апрель 2014г. по 0,4'!D165</f>
        <v>1</v>
      </c>
      <c r="E168" s="31">
        <f>'апрель 2014г. по 6-10'!E168+'апрель 2014г. по 0,4'!E165</f>
        <v>120</v>
      </c>
      <c r="F168" s="31">
        <f>'апрель 2014г. по 6-10'!F168+'апрель 2014г. по 0,4'!F165</f>
        <v>1</v>
      </c>
      <c r="G168" s="31">
        <f>'апрель 2014г. по 6-10'!G168+'апрель 2014г. по 0,4'!G165</f>
        <v>120</v>
      </c>
      <c r="H168" s="31">
        <f>'апрель 2014г. по 6-10'!H168+'апрель 2014г. по 0,4'!H165</f>
        <v>0</v>
      </c>
      <c r="I168" s="31">
        <f>'апрель 2014г. по 6-10'!I168+'апрель 2014г. по 0,4'!I165</f>
        <v>0</v>
      </c>
      <c r="J168" s="31">
        <f>'апрель 2014г. по 6-10'!J168+'апрель 2014г. по 0,4'!J165</f>
        <v>0</v>
      </c>
      <c r="K168" s="31">
        <f>'апрель 2014г. по 6-10'!K168+'апрель 2014г. по 0,4'!K165</f>
        <v>0</v>
      </c>
      <c r="L168" s="31">
        <f>'апрель 2014г. по 6-10'!L168+'апрель 2014г. по 0,4'!L165</f>
        <v>0</v>
      </c>
      <c r="M168" s="31">
        <f>'апрель 2014г. по 6-10'!M168+'апрель 2014г. по 0,4'!M165</f>
        <v>0</v>
      </c>
      <c r="N168" s="31">
        <f>'апрель 2014г. по 6-10'!N168+'апрель 2014г. по 0,4'!N165</f>
        <v>0</v>
      </c>
      <c r="O168" s="31">
        <f>'апрель 2014г. по 6-10'!O168+'апрель 2014г. по 0,4'!O165</f>
        <v>0</v>
      </c>
      <c r="P168" s="31">
        <f>'апрель 2014г. по 6-10'!P168+'апрель 2014г. по 0,4'!P165</f>
        <v>0</v>
      </c>
      <c r="Q168" s="31">
        <f>'апрель 2014г. по 6-10'!Q168+'апрель 2014г. по 0,4'!Q165</f>
        <v>0</v>
      </c>
    </row>
    <row r="169" spans="1:17" ht="12.75" customHeight="1" x14ac:dyDescent="0.2">
      <c r="A169" s="18"/>
      <c r="B169" s="18"/>
      <c r="C169" s="18" t="s">
        <v>349</v>
      </c>
      <c r="D169" s="31">
        <f>'апрель 2014г. по 6-10'!D169+'апрель 2014г. по 0,4'!D166</f>
        <v>0</v>
      </c>
      <c r="E169" s="31">
        <f>'апрель 2014г. по 6-10'!E169+'апрель 2014г. по 0,4'!E166</f>
        <v>0</v>
      </c>
      <c r="F169" s="31">
        <f>'апрель 2014г. по 6-10'!F169+'апрель 2014г. по 0,4'!F166</f>
        <v>0</v>
      </c>
      <c r="G169" s="31">
        <f>'апрель 2014г. по 6-10'!G169+'апрель 2014г. по 0,4'!G166</f>
        <v>0</v>
      </c>
      <c r="H169" s="31">
        <f>'апрель 2014г. по 6-10'!H169+'апрель 2014г. по 0,4'!H166</f>
        <v>0</v>
      </c>
      <c r="I169" s="31">
        <f>'апрель 2014г. по 6-10'!I169+'апрель 2014г. по 0,4'!I166</f>
        <v>0</v>
      </c>
      <c r="J169" s="31">
        <f>'апрель 2014г. по 6-10'!J169+'апрель 2014г. по 0,4'!J166</f>
        <v>0</v>
      </c>
      <c r="K169" s="31">
        <f>'апрель 2014г. по 6-10'!K169+'апрель 2014г. по 0,4'!K166</f>
        <v>0</v>
      </c>
      <c r="L169" s="31">
        <f>'апрель 2014г. по 6-10'!L169+'апрель 2014г. по 0,4'!L166</f>
        <v>0</v>
      </c>
      <c r="M169" s="31">
        <f>'апрель 2014г. по 6-10'!M169+'апрель 2014г. по 0,4'!M166</f>
        <v>0</v>
      </c>
      <c r="N169" s="31">
        <f>'апрель 2014г. по 6-10'!N169+'апрель 2014г. по 0,4'!N166</f>
        <v>0</v>
      </c>
      <c r="O169" s="31">
        <f>'апрель 2014г. по 6-10'!O169+'апрель 2014г. по 0,4'!O166</f>
        <v>0</v>
      </c>
      <c r="P169" s="31">
        <f>'апрель 2014г. по 6-10'!P169+'апрель 2014г. по 0,4'!P166</f>
        <v>0</v>
      </c>
      <c r="Q169" s="31">
        <f>'апрель 2014г. по 6-10'!Q169+'апрель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'апрель 2014г. по 6-10'!D170+'апрель 2014г. по 0,4'!D167</f>
        <v>5</v>
      </c>
      <c r="E170" s="31">
        <f>'апрель 2014г. по 6-10'!E170+'апрель 2014г. по 0,4'!E167</f>
        <v>51</v>
      </c>
      <c r="F170" s="31">
        <f>'апрель 2014г. по 6-10'!F170+'апрель 2014г. по 0,4'!F167</f>
        <v>5</v>
      </c>
      <c r="G170" s="31">
        <f>'апрель 2014г. по 6-10'!G170+'апрель 2014г. по 0,4'!G167</f>
        <v>51</v>
      </c>
      <c r="H170" s="31">
        <f>'апрель 2014г. по 6-10'!H170+'апрель 2014г. по 0,4'!H167</f>
        <v>0</v>
      </c>
      <c r="I170" s="31">
        <f>'апрель 2014г. по 6-10'!I170+'апрель 2014г. по 0,4'!I167</f>
        <v>0</v>
      </c>
      <c r="J170" s="31">
        <f>'апрель 2014г. по 6-10'!J170+'апрель 2014г. по 0,4'!J167</f>
        <v>0</v>
      </c>
      <c r="K170" s="31">
        <f>'апрель 2014г. по 6-10'!K170+'апрель 2014г. по 0,4'!K167</f>
        <v>0</v>
      </c>
      <c r="L170" s="31">
        <f>'апрель 2014г. по 6-10'!L170+'апрель 2014г. по 0,4'!L167</f>
        <v>0</v>
      </c>
      <c r="M170" s="31">
        <f>'апрель 2014г. по 6-10'!M170+'апрель 2014г. по 0,4'!M167</f>
        <v>0</v>
      </c>
      <c r="N170" s="31">
        <f>'апрель 2014г. по 6-10'!N170+'апрель 2014г. по 0,4'!N167</f>
        <v>0</v>
      </c>
      <c r="O170" s="31">
        <f>'апрель 2014г. по 6-10'!O170+'апрель 2014г. по 0,4'!O167</f>
        <v>0</v>
      </c>
      <c r="P170" s="31">
        <f>'апрель 2014г. по 6-10'!P170+'апрель 2014г. по 0,4'!P167</f>
        <v>0</v>
      </c>
      <c r="Q170" s="31">
        <f>'апрель 2014г. по 6-10'!Q170+'апрель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'апрель 2014г. по 6-10'!D171+'апрель 2014г. по 0,4'!D168</f>
        <v>2</v>
      </c>
      <c r="E171" s="31">
        <f>'апрель 2014г. по 6-10'!E171+'апрель 2014г. по 0,4'!E168</f>
        <v>16</v>
      </c>
      <c r="F171" s="31">
        <f>'апрель 2014г. по 6-10'!F171+'апрель 2014г. по 0,4'!F168</f>
        <v>2</v>
      </c>
      <c r="G171" s="31">
        <f>'апрель 2014г. по 6-10'!G171+'апрель 2014г. по 0,4'!G168</f>
        <v>16</v>
      </c>
      <c r="H171" s="31">
        <f>'апрель 2014г. по 6-10'!H171+'апрель 2014г. по 0,4'!H168</f>
        <v>0</v>
      </c>
      <c r="I171" s="31">
        <f>'апрель 2014г. по 6-10'!I171+'апрель 2014г. по 0,4'!I168</f>
        <v>0</v>
      </c>
      <c r="J171" s="31">
        <f>'апрель 2014г. по 6-10'!J171+'апрель 2014г. по 0,4'!J168</f>
        <v>0</v>
      </c>
      <c r="K171" s="31">
        <f>'апрель 2014г. по 6-10'!K171+'апрель 2014г. по 0,4'!K168</f>
        <v>0</v>
      </c>
      <c r="L171" s="31">
        <f>'апрель 2014г. по 6-10'!L171+'апрель 2014г. по 0,4'!L168</f>
        <v>0</v>
      </c>
      <c r="M171" s="31">
        <f>'апрель 2014г. по 6-10'!M171+'апрель 2014г. по 0,4'!M168</f>
        <v>0</v>
      </c>
      <c r="N171" s="31">
        <f>'апрель 2014г. по 6-10'!N171+'апрель 2014г. по 0,4'!N168</f>
        <v>0</v>
      </c>
      <c r="O171" s="31">
        <f>'апрель 2014г. по 6-10'!O171+'апрель 2014г. по 0,4'!O168</f>
        <v>0</v>
      </c>
      <c r="P171" s="31">
        <f>'апрель 2014г. по 6-10'!P171+'апрель 2014г. по 0,4'!P168</f>
        <v>0</v>
      </c>
      <c r="Q171" s="31">
        <f>'апрель 2014г. по 6-10'!Q171+'апрель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'апрель 2014г. по 6-10'!D172+'апрель 2014г. по 0,4'!D169</f>
        <v>0</v>
      </c>
      <c r="E172" s="31">
        <f>'апрель 2014г. по 6-10'!E172+'апрель 2014г. по 0,4'!E169</f>
        <v>0</v>
      </c>
      <c r="F172" s="31">
        <f>'апрель 2014г. по 6-10'!F172+'апрель 2014г. по 0,4'!F169</f>
        <v>0</v>
      </c>
      <c r="G172" s="31">
        <f>'апрель 2014г. по 6-10'!G172+'апрель 2014г. по 0,4'!G169</f>
        <v>0</v>
      </c>
      <c r="H172" s="31">
        <f>'апрель 2014г. по 6-10'!H172+'апрель 2014г. по 0,4'!H169</f>
        <v>0</v>
      </c>
      <c r="I172" s="31">
        <f>'апрель 2014г. по 6-10'!I172+'апрель 2014г. по 0,4'!I169</f>
        <v>0</v>
      </c>
      <c r="J172" s="31">
        <f>'апрель 2014г. по 6-10'!J172+'апрель 2014г. по 0,4'!J169</f>
        <v>0</v>
      </c>
      <c r="K172" s="31">
        <f>'апрель 2014г. по 6-10'!K172+'апрель 2014г. по 0,4'!K169</f>
        <v>0</v>
      </c>
      <c r="L172" s="31">
        <f>'апрель 2014г. по 6-10'!L172+'апрель 2014г. по 0,4'!L169</f>
        <v>0</v>
      </c>
      <c r="M172" s="31">
        <f>'апрель 2014г. по 6-10'!M172+'апрель 2014г. по 0,4'!M169</f>
        <v>0</v>
      </c>
      <c r="N172" s="31">
        <f>'апрель 2014г. по 6-10'!N172+'апрель 2014г. по 0,4'!N169</f>
        <v>0</v>
      </c>
      <c r="O172" s="31">
        <f>'апрель 2014г. по 6-10'!O172+'апрель 2014г. по 0,4'!O169</f>
        <v>0</v>
      </c>
      <c r="P172" s="31">
        <f>'апрель 2014г. по 6-10'!P172+'апрель 2014г. по 0,4'!P169</f>
        <v>0</v>
      </c>
      <c r="Q172" s="31">
        <f>'апрель 2014г. по 6-10'!Q172+'апрель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'апрель 2014г. по 6-10'!D173+'апрель 2014г. по 0,4'!D170</f>
        <v>1</v>
      </c>
      <c r="E173" s="31">
        <f>'апрель 2014г. по 6-10'!E173+'апрель 2014г. по 0,4'!E170</f>
        <v>10</v>
      </c>
      <c r="F173" s="31">
        <f>'апрель 2014г. по 6-10'!F173+'апрель 2014г. по 0,4'!F170</f>
        <v>1</v>
      </c>
      <c r="G173" s="31">
        <f>'апрель 2014г. по 6-10'!G173+'апрель 2014г. по 0,4'!G170</f>
        <v>10</v>
      </c>
      <c r="H173" s="31">
        <f>'апрель 2014г. по 6-10'!H173+'апрель 2014г. по 0,4'!H170</f>
        <v>0</v>
      </c>
      <c r="I173" s="31">
        <f>'апрель 2014г. по 6-10'!I173+'апрель 2014г. по 0,4'!I170</f>
        <v>0</v>
      </c>
      <c r="J173" s="31">
        <f>'апрель 2014г. по 6-10'!J173+'апрель 2014г. по 0,4'!J170</f>
        <v>0</v>
      </c>
      <c r="K173" s="31">
        <f>'апрель 2014г. по 6-10'!K173+'апрель 2014г. по 0,4'!K170</f>
        <v>0</v>
      </c>
      <c r="L173" s="31">
        <f>'апрель 2014г. по 6-10'!L173+'апрель 2014г. по 0,4'!L170</f>
        <v>0</v>
      </c>
      <c r="M173" s="31">
        <f>'апрель 2014г. по 6-10'!M173+'апрель 2014г. по 0,4'!M170</f>
        <v>0</v>
      </c>
      <c r="N173" s="31">
        <f>'апрель 2014г. по 6-10'!N173+'апрель 2014г. по 0,4'!N170</f>
        <v>0</v>
      </c>
      <c r="O173" s="31">
        <f>'апрель 2014г. по 6-10'!O173+'апрель 2014г. по 0,4'!O170</f>
        <v>0</v>
      </c>
      <c r="P173" s="31">
        <f>'апрель 2014г. по 6-10'!P173+'апрель 2014г. по 0,4'!P170</f>
        <v>0</v>
      </c>
      <c r="Q173" s="31">
        <f>'апрель 2014г. по 6-10'!Q173+'апрель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'апрель 2014г. по 6-10'!D174+'апрель 2014г. по 0,4'!D171</f>
        <v>0</v>
      </c>
      <c r="E174" s="31">
        <f>'апрель 2014г. по 6-10'!E174+'апрель 2014г. по 0,4'!E171</f>
        <v>0</v>
      </c>
      <c r="F174" s="31">
        <f>'апрель 2014г. по 6-10'!F174+'апрель 2014г. по 0,4'!F171</f>
        <v>0</v>
      </c>
      <c r="G174" s="31">
        <f>'апрель 2014г. по 6-10'!G174+'апрель 2014г. по 0,4'!G171</f>
        <v>0</v>
      </c>
      <c r="H174" s="31">
        <f>'апрель 2014г. по 6-10'!H174+'апрель 2014г. по 0,4'!H171</f>
        <v>0</v>
      </c>
      <c r="I174" s="31">
        <f>'апрель 2014г. по 6-10'!I174+'апрель 2014г. по 0,4'!I171</f>
        <v>0</v>
      </c>
      <c r="J174" s="31">
        <f>'апрель 2014г. по 6-10'!J174+'апрель 2014г. по 0,4'!J171</f>
        <v>0</v>
      </c>
      <c r="K174" s="31">
        <f>'апрель 2014г. по 6-10'!K174+'апрель 2014г. по 0,4'!K171</f>
        <v>0</v>
      </c>
      <c r="L174" s="31">
        <f>'апрель 2014г. по 6-10'!L174+'апрель 2014г. по 0,4'!L171</f>
        <v>0</v>
      </c>
      <c r="M174" s="31">
        <f>'апрель 2014г. по 6-10'!M174+'апрель 2014г. по 0,4'!M171</f>
        <v>0</v>
      </c>
      <c r="N174" s="31">
        <f>'апрель 2014г. по 6-10'!N174+'апрель 2014г. по 0,4'!N171</f>
        <v>0</v>
      </c>
      <c r="O174" s="31">
        <f>'апрель 2014г. по 6-10'!O174+'апрель 2014г. по 0,4'!O171</f>
        <v>0</v>
      </c>
      <c r="P174" s="31">
        <f>'апрель 2014г. по 6-10'!P174+'апрель 2014г. по 0,4'!P171</f>
        <v>0</v>
      </c>
      <c r="Q174" s="31">
        <f>'апрель 2014г. по 6-10'!Q174+'апрель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'апрель 2014г. по 6-10'!D175+'апрель 2014г. по 0,4'!D172</f>
        <v>6</v>
      </c>
      <c r="E175" s="31">
        <f>'апрель 2014г. по 6-10'!E175+'апрель 2014г. по 0,4'!E172</f>
        <v>24</v>
      </c>
      <c r="F175" s="31">
        <f>'апрель 2014г. по 6-10'!F175+'апрель 2014г. по 0,4'!F172</f>
        <v>6</v>
      </c>
      <c r="G175" s="31">
        <f>'апрель 2014г. по 6-10'!G175+'апрель 2014г. по 0,4'!G172</f>
        <v>24</v>
      </c>
      <c r="H175" s="31">
        <f>'апрель 2014г. по 6-10'!H175+'апрель 2014г. по 0,4'!H172</f>
        <v>0</v>
      </c>
      <c r="I175" s="31">
        <f>'апрель 2014г. по 6-10'!I175+'апрель 2014г. по 0,4'!I172</f>
        <v>0</v>
      </c>
      <c r="J175" s="31">
        <f>'апрель 2014г. по 6-10'!J175+'апрель 2014г. по 0,4'!J172</f>
        <v>1</v>
      </c>
      <c r="K175" s="31">
        <f>'апрель 2014г. по 6-10'!K175+'апрель 2014г. по 0,4'!K172</f>
        <v>5</v>
      </c>
      <c r="L175" s="31">
        <f>'апрель 2014г. по 6-10'!L175+'апрель 2014г. по 0,4'!L172</f>
        <v>0</v>
      </c>
      <c r="M175" s="31">
        <f>'апрель 2014г. по 6-10'!M175+'апрель 2014г. по 0,4'!M172</f>
        <v>0</v>
      </c>
      <c r="N175" s="31">
        <f>'апрель 2014г. по 6-10'!N175+'апрель 2014г. по 0,4'!N172</f>
        <v>0</v>
      </c>
      <c r="O175" s="31">
        <f>'апрель 2014г. по 6-10'!O175+'апрель 2014г. по 0,4'!O172</f>
        <v>0</v>
      </c>
      <c r="P175" s="31">
        <f>'апрель 2014г. по 6-10'!P175+'апрель 2014г. по 0,4'!P172</f>
        <v>0</v>
      </c>
      <c r="Q175" s="31">
        <f>'апрель 2014г. по 6-10'!Q175+'апрель 2014г. по 0,4'!Q172</f>
        <v>0</v>
      </c>
    </row>
    <row r="176" spans="1:17" ht="12.75" customHeight="1" x14ac:dyDescent="0.2">
      <c r="A176" s="18"/>
      <c r="B176" s="18"/>
      <c r="C176" s="18" t="s">
        <v>243</v>
      </c>
      <c r="D176" s="31">
        <f>'апрель 2014г. по 6-10'!D176+'апрель 2014г. по 0,4'!D173</f>
        <v>0</v>
      </c>
      <c r="E176" s="31">
        <f>'апрель 2014г. по 6-10'!E176+'апрель 2014г. по 0,4'!E173</f>
        <v>0</v>
      </c>
      <c r="F176" s="31">
        <f>'апрель 2014г. по 6-10'!F176+'апрель 2014г. по 0,4'!F173</f>
        <v>0</v>
      </c>
      <c r="G176" s="31">
        <f>'апрель 2014г. по 6-10'!G176+'апрель 2014г. по 0,4'!G173</f>
        <v>0</v>
      </c>
      <c r="H176" s="31">
        <f>'апрель 2014г. по 6-10'!H176+'апрель 2014г. по 0,4'!H173</f>
        <v>0</v>
      </c>
      <c r="I176" s="31">
        <f>'апрель 2014г. по 6-10'!I176+'апрель 2014г. по 0,4'!I173</f>
        <v>0</v>
      </c>
      <c r="J176" s="31">
        <f>'апрель 2014г. по 6-10'!J176+'апрель 2014г. по 0,4'!J173</f>
        <v>0</v>
      </c>
      <c r="K176" s="31">
        <f>'апрель 2014г. по 6-10'!K176+'апрель 2014г. по 0,4'!K173</f>
        <v>0</v>
      </c>
      <c r="L176" s="31">
        <f>'апрель 2014г. по 6-10'!L176+'апрель 2014г. по 0,4'!L173</f>
        <v>0</v>
      </c>
      <c r="M176" s="31">
        <f>'апрель 2014г. по 6-10'!M176+'апрель 2014г. по 0,4'!M173</f>
        <v>0</v>
      </c>
      <c r="N176" s="31">
        <f>'апрель 2014г. по 6-10'!N176+'апрель 2014г. по 0,4'!N173</f>
        <v>0</v>
      </c>
      <c r="O176" s="31">
        <f>'апрель 2014г. по 6-10'!O176+'апрель 2014г. по 0,4'!O173</f>
        <v>0</v>
      </c>
      <c r="P176" s="31">
        <f>'апрель 2014г. по 6-10'!P176+'апрель 2014г. по 0,4'!P173</f>
        <v>0</v>
      </c>
      <c r="Q176" s="31">
        <f>'апрель 2014г. по 6-10'!Q176+'апрель 2014г. по 0,4'!Q173</f>
        <v>0</v>
      </c>
    </row>
    <row r="177" spans="1:17" ht="12.75" customHeight="1" x14ac:dyDescent="0.2">
      <c r="A177" s="18"/>
      <c r="B177" s="18"/>
      <c r="C177" s="18" t="s">
        <v>350</v>
      </c>
      <c r="D177" s="31">
        <f>'апрель 2014г. по 6-10'!D177+'апрель 2014г. по 0,4'!D174</f>
        <v>0</v>
      </c>
      <c r="E177" s="31">
        <f>'апрель 2014г. по 6-10'!E177+'апрель 2014г. по 0,4'!E174</f>
        <v>0</v>
      </c>
      <c r="F177" s="31">
        <f>'апрель 2014г. по 6-10'!F177+'апрель 2014г. по 0,4'!F174</f>
        <v>0</v>
      </c>
      <c r="G177" s="31">
        <f>'апрель 2014г. по 6-10'!G177+'апрель 2014г. по 0,4'!G174</f>
        <v>0</v>
      </c>
      <c r="H177" s="31">
        <f>'апрель 2014г. по 6-10'!H177+'апрель 2014г. по 0,4'!H174</f>
        <v>0</v>
      </c>
      <c r="I177" s="31">
        <f>'апрель 2014г. по 6-10'!I177+'апрель 2014г. по 0,4'!I174</f>
        <v>0</v>
      </c>
      <c r="J177" s="31">
        <f>'апрель 2014г. по 6-10'!J177+'апрель 2014г. по 0,4'!J174</f>
        <v>0</v>
      </c>
      <c r="K177" s="31">
        <f>'апрель 2014г. по 6-10'!K177+'апрель 2014г. по 0,4'!K174</f>
        <v>0</v>
      </c>
      <c r="L177" s="31">
        <f>'апрель 2014г. по 6-10'!L177+'апрель 2014г. по 0,4'!L174</f>
        <v>0</v>
      </c>
      <c r="M177" s="31">
        <f>'апрель 2014г. по 6-10'!M177+'апрель 2014г. по 0,4'!M174</f>
        <v>0</v>
      </c>
      <c r="N177" s="31">
        <f>'апрель 2014г. по 6-10'!N177+'апрель 2014г. по 0,4'!N174</f>
        <v>0</v>
      </c>
      <c r="O177" s="31">
        <f>'апрель 2014г. по 6-10'!O177+'апрель 2014г. по 0,4'!O174</f>
        <v>0</v>
      </c>
      <c r="P177" s="31">
        <f>'апрель 2014г. по 6-10'!P177+'апрель 2014г. по 0,4'!P174</f>
        <v>0</v>
      </c>
      <c r="Q177" s="31">
        <f>'апрель 2014г. по 6-10'!Q177+'апрель 2014г. по 0,4'!Q174</f>
        <v>0</v>
      </c>
    </row>
    <row r="178" spans="1:17" ht="12.75" customHeight="1" x14ac:dyDescent="0.2">
      <c r="A178" s="18"/>
      <c r="B178" s="18"/>
      <c r="C178" s="18" t="s">
        <v>244</v>
      </c>
      <c r="D178" s="31">
        <f>'апрель 2014г. по 6-10'!D178+'апрель 2014г. по 0,4'!D175</f>
        <v>0</v>
      </c>
      <c r="E178" s="31">
        <f>'апрель 2014г. по 6-10'!E178+'апрель 2014г. по 0,4'!E175</f>
        <v>0</v>
      </c>
      <c r="F178" s="31">
        <f>'апрель 2014г. по 6-10'!F178+'апрель 2014г. по 0,4'!F175</f>
        <v>0</v>
      </c>
      <c r="G178" s="31">
        <f>'апрель 2014г. по 6-10'!G178+'апрель 2014г. по 0,4'!G175</f>
        <v>0</v>
      </c>
      <c r="H178" s="31">
        <f>'апрель 2014г. по 6-10'!H178+'апрель 2014г. по 0,4'!H175</f>
        <v>0</v>
      </c>
      <c r="I178" s="31">
        <f>'апрель 2014г. по 6-10'!I178+'апрель 2014г. по 0,4'!I175</f>
        <v>0</v>
      </c>
      <c r="J178" s="31">
        <f>'апрель 2014г. по 6-10'!J178+'апрель 2014г. по 0,4'!J175</f>
        <v>0</v>
      </c>
      <c r="K178" s="31">
        <f>'апрель 2014г. по 6-10'!K178+'апрель 2014г. по 0,4'!K175</f>
        <v>0</v>
      </c>
      <c r="L178" s="31">
        <f>'апрель 2014г. по 6-10'!L178+'апрель 2014г. по 0,4'!L175</f>
        <v>0</v>
      </c>
      <c r="M178" s="31">
        <f>'апрель 2014г. по 6-10'!M178+'апрель 2014г. по 0,4'!M175</f>
        <v>0</v>
      </c>
      <c r="N178" s="31">
        <f>'апрель 2014г. по 6-10'!N178+'апрель 2014г. по 0,4'!N175</f>
        <v>0</v>
      </c>
      <c r="O178" s="31">
        <f>'апрель 2014г. по 6-10'!O178+'апрель 2014г. по 0,4'!O175</f>
        <v>0</v>
      </c>
      <c r="P178" s="31">
        <f>'апрель 2014г. по 6-10'!P178+'апрель 2014г. по 0,4'!P175</f>
        <v>0</v>
      </c>
      <c r="Q178" s="31">
        <f>'апрель 2014г. по 6-10'!Q178+'апрель 2014г. по 0,4'!Q175</f>
        <v>0</v>
      </c>
    </row>
    <row r="179" spans="1:17" ht="12.75" customHeight="1" x14ac:dyDescent="0.2">
      <c r="A179" s="18"/>
      <c r="B179" s="18"/>
      <c r="C179" s="18" t="s">
        <v>351</v>
      </c>
      <c r="D179" s="31">
        <f>'апрель 2014г. по 6-10'!D179+'апрель 2014г. по 0,4'!D176</f>
        <v>8</v>
      </c>
      <c r="E179" s="31">
        <f>'апрель 2014г. по 6-10'!E179+'апрель 2014г. по 0,4'!E176</f>
        <v>300</v>
      </c>
      <c r="F179" s="31">
        <f>'апрель 2014г. по 6-10'!F179+'апрель 2014г. по 0,4'!F176</f>
        <v>8</v>
      </c>
      <c r="G179" s="31">
        <f>'апрель 2014г. по 6-10'!G179+'апрель 2014г. по 0,4'!G176</f>
        <v>300</v>
      </c>
      <c r="H179" s="31">
        <f>'апрель 2014г. по 6-10'!H179+'апрель 2014г. по 0,4'!H176</f>
        <v>0</v>
      </c>
      <c r="I179" s="31">
        <f>'апрель 2014г. по 6-10'!I179+'апрель 2014г. по 0,4'!I176</f>
        <v>0</v>
      </c>
      <c r="J179" s="31">
        <f>'апрель 2014г. по 6-10'!J179+'апрель 2014г. по 0,4'!J176</f>
        <v>0</v>
      </c>
      <c r="K179" s="31">
        <f>'апрель 2014г. по 6-10'!K179+'апрель 2014г. по 0,4'!K176</f>
        <v>0</v>
      </c>
      <c r="L179" s="31">
        <f>'апрель 2014г. по 6-10'!L179+'апрель 2014г. по 0,4'!L176</f>
        <v>0</v>
      </c>
      <c r="M179" s="31">
        <f>'апрель 2014г. по 6-10'!M179+'апрель 2014г. по 0,4'!M176</f>
        <v>0</v>
      </c>
      <c r="N179" s="31">
        <f>'апрель 2014г. по 6-10'!N179+'апрель 2014г. по 0,4'!N176</f>
        <v>0</v>
      </c>
      <c r="O179" s="31">
        <f>'апрель 2014г. по 6-10'!O179+'апрель 2014г. по 0,4'!O176</f>
        <v>0</v>
      </c>
      <c r="P179" s="31">
        <f>'апрель 2014г. по 6-10'!P179+'апрель 2014г. по 0,4'!P176</f>
        <v>0</v>
      </c>
      <c r="Q179" s="31">
        <f>'апрель 2014г. по 6-10'!Q179+'апрель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'апрель 2014г. по 6-10'!D180+'апрель 2014г. по 0,4'!D177</f>
        <v>1</v>
      </c>
      <c r="E180" s="31">
        <f>'апрель 2014г. по 6-10'!E180+'апрель 2014г. по 0,4'!E177</f>
        <v>8</v>
      </c>
      <c r="F180" s="31">
        <f>'апрель 2014г. по 6-10'!F180+'апрель 2014г. по 0,4'!F177</f>
        <v>1</v>
      </c>
      <c r="G180" s="31">
        <f>'апрель 2014г. по 6-10'!G180+'апрель 2014г. по 0,4'!G177</f>
        <v>8</v>
      </c>
      <c r="H180" s="31">
        <f>'апрель 2014г. по 6-10'!H180+'апрель 2014г. по 0,4'!H177</f>
        <v>0</v>
      </c>
      <c r="I180" s="31">
        <f>'апрель 2014г. по 6-10'!I180+'апрель 2014г. по 0,4'!I177</f>
        <v>0</v>
      </c>
      <c r="J180" s="31">
        <f>'апрель 2014г. по 6-10'!J180+'апрель 2014г. по 0,4'!J177</f>
        <v>1</v>
      </c>
      <c r="K180" s="31">
        <f>'апрель 2014г. по 6-10'!K180+'апрель 2014г. по 0,4'!K177</f>
        <v>8</v>
      </c>
      <c r="L180" s="31">
        <f>'апрель 2014г. по 6-10'!L180+'апрель 2014г. по 0,4'!L177</f>
        <v>0</v>
      </c>
      <c r="M180" s="31">
        <f>'апрель 2014г. по 6-10'!M180+'апрель 2014г. по 0,4'!M177</f>
        <v>0</v>
      </c>
      <c r="N180" s="31">
        <f>'апрель 2014г. по 6-10'!N180+'апрель 2014г. по 0,4'!N177</f>
        <v>0</v>
      </c>
      <c r="O180" s="31">
        <f>'апрель 2014г. по 6-10'!O180+'апрель 2014г. по 0,4'!O177</f>
        <v>0</v>
      </c>
      <c r="P180" s="31">
        <f>'апрель 2014г. по 6-10'!P180+'апрель 2014г. по 0,4'!P177</f>
        <v>0</v>
      </c>
      <c r="Q180" s="31">
        <f>'апрель 2014г. по 6-10'!Q180+'апрель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'апрель 2014г. по 6-10'!D181+'апрель 2014г. по 0,4'!D178</f>
        <v>0</v>
      </c>
      <c r="E181" s="31">
        <f>'апрель 2014г. по 6-10'!E181+'апрель 2014г. по 0,4'!E178</f>
        <v>0</v>
      </c>
      <c r="F181" s="31">
        <f>'апрель 2014г. по 6-10'!F181+'апрель 2014г. по 0,4'!F178</f>
        <v>0</v>
      </c>
      <c r="G181" s="31">
        <f>'апрель 2014г. по 6-10'!G181+'апрель 2014г. по 0,4'!G178</f>
        <v>0</v>
      </c>
      <c r="H181" s="31">
        <f>'апрель 2014г. по 6-10'!H181+'апрель 2014г. по 0,4'!H178</f>
        <v>0</v>
      </c>
      <c r="I181" s="31">
        <f>'апрель 2014г. по 6-10'!I181+'апрель 2014г. по 0,4'!I178</f>
        <v>0</v>
      </c>
      <c r="J181" s="31">
        <f>'апрель 2014г. по 6-10'!J181+'апрель 2014г. по 0,4'!J178</f>
        <v>0</v>
      </c>
      <c r="K181" s="31">
        <f>'апрель 2014г. по 6-10'!K181+'апрель 2014г. по 0,4'!K178</f>
        <v>0</v>
      </c>
      <c r="L181" s="31">
        <f>'апрель 2014г. по 6-10'!L181+'апрель 2014г. по 0,4'!L178</f>
        <v>0</v>
      </c>
      <c r="M181" s="31">
        <f>'апрель 2014г. по 6-10'!M181+'апрель 2014г. по 0,4'!M178</f>
        <v>0</v>
      </c>
      <c r="N181" s="31">
        <f>'апрель 2014г. по 6-10'!N181+'апрель 2014г. по 0,4'!N178</f>
        <v>0</v>
      </c>
      <c r="O181" s="31">
        <f>'апрель 2014г. по 6-10'!O181+'апрель 2014г. по 0,4'!O178</f>
        <v>0</v>
      </c>
      <c r="P181" s="31">
        <f>'апрель 2014г. по 6-10'!P181+'апрель 2014г. по 0,4'!P178</f>
        <v>0</v>
      </c>
      <c r="Q181" s="31">
        <f>'апрель 2014г. по 6-10'!Q181+'апрель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'апрель 2014г. по 6-10'!D182+'апрель 2014г. по 0,4'!D179</f>
        <v>1</v>
      </c>
      <c r="E182" s="31">
        <f>'апрель 2014г. по 6-10'!E182+'апрель 2014г. по 0,4'!E179</f>
        <v>10</v>
      </c>
      <c r="F182" s="31">
        <f>'апрель 2014г. по 6-10'!F182+'апрель 2014г. по 0,4'!F179</f>
        <v>1</v>
      </c>
      <c r="G182" s="31">
        <f>'апрель 2014г. по 6-10'!G182+'апрель 2014г. по 0,4'!G179</f>
        <v>10</v>
      </c>
      <c r="H182" s="31">
        <f>'апрель 2014г. по 6-10'!H182+'апрель 2014г. по 0,4'!H179</f>
        <v>0</v>
      </c>
      <c r="I182" s="31">
        <f>'апрель 2014г. по 6-10'!I182+'апрель 2014г. по 0,4'!I179</f>
        <v>0</v>
      </c>
      <c r="J182" s="31">
        <f>'апрель 2014г. по 6-10'!J182+'апрель 2014г. по 0,4'!J179</f>
        <v>0</v>
      </c>
      <c r="K182" s="31">
        <f>'апрель 2014г. по 6-10'!K182+'апрель 2014г. по 0,4'!K179</f>
        <v>0</v>
      </c>
      <c r="L182" s="31">
        <f>'апрель 2014г. по 6-10'!L182+'апрель 2014г. по 0,4'!L179</f>
        <v>0</v>
      </c>
      <c r="M182" s="31">
        <f>'апрель 2014г. по 6-10'!M182+'апрель 2014г. по 0,4'!M179</f>
        <v>0</v>
      </c>
      <c r="N182" s="31">
        <f>'апрель 2014г. по 6-10'!N182+'апрель 2014г. по 0,4'!N179</f>
        <v>0</v>
      </c>
      <c r="O182" s="31">
        <f>'апрель 2014г. по 6-10'!O182+'апрель 2014г. по 0,4'!O179</f>
        <v>0</v>
      </c>
      <c r="P182" s="31">
        <f>'апрель 2014г. по 6-10'!P182+'апрель 2014г. по 0,4'!P179</f>
        <v>0</v>
      </c>
      <c r="Q182" s="31">
        <f>'апрель 2014г. по 6-10'!Q182+'апрель 2014г. по 0,4'!Q179</f>
        <v>0</v>
      </c>
    </row>
    <row r="183" spans="1:17" ht="12.75" customHeight="1" x14ac:dyDescent="0.2">
      <c r="A183" s="18"/>
      <c r="B183" s="18"/>
      <c r="C183" s="18" t="s">
        <v>248</v>
      </c>
      <c r="D183" s="31">
        <f>'апрель 2014г. по 6-10'!D183+'апрель 2014г. по 0,4'!D180</f>
        <v>3</v>
      </c>
      <c r="E183" s="31">
        <f>'апрель 2014г. по 6-10'!E183+'апрель 2014г. по 0,4'!E180</f>
        <v>37</v>
      </c>
      <c r="F183" s="31">
        <f>'апрель 2014г. по 6-10'!F183+'апрель 2014г. по 0,4'!F180</f>
        <v>3</v>
      </c>
      <c r="G183" s="31">
        <f>'апрель 2014г. по 6-10'!G183+'апрель 2014г. по 0,4'!G180</f>
        <v>37</v>
      </c>
      <c r="H183" s="31">
        <f>'апрель 2014г. по 6-10'!H183+'апрель 2014г. по 0,4'!H180</f>
        <v>0</v>
      </c>
      <c r="I183" s="31">
        <f>'апрель 2014г. по 6-10'!I183+'апрель 2014г. по 0,4'!I180</f>
        <v>0</v>
      </c>
      <c r="J183" s="31">
        <f>'апрель 2014г. по 6-10'!J183+'апрель 2014г. по 0,4'!J180</f>
        <v>1</v>
      </c>
      <c r="K183" s="31">
        <f>'апрель 2014г. по 6-10'!K183+'апрель 2014г. по 0,4'!K180</f>
        <v>15</v>
      </c>
      <c r="L183" s="31">
        <f>'апрель 2014г. по 6-10'!L183+'апрель 2014г. по 0,4'!L180</f>
        <v>0</v>
      </c>
      <c r="M183" s="31">
        <f>'апрель 2014г. по 6-10'!M183+'апрель 2014г. по 0,4'!M180</f>
        <v>0</v>
      </c>
      <c r="N183" s="31">
        <f>'апрель 2014г. по 6-10'!N183+'апрель 2014г. по 0,4'!N180</f>
        <v>0</v>
      </c>
      <c r="O183" s="31">
        <f>'апрель 2014г. по 6-10'!O183+'апрель 2014г. по 0,4'!O180</f>
        <v>0</v>
      </c>
      <c r="P183" s="31">
        <f>'апрель 2014г. по 6-10'!P183+'апрель 2014г. по 0,4'!P180</f>
        <v>0</v>
      </c>
      <c r="Q183" s="31">
        <f>'апрель 2014г. по 6-10'!Q183+'апрель 2014г. по 0,4'!Q180</f>
        <v>0</v>
      </c>
    </row>
    <row r="184" spans="1:17" ht="12.75" customHeight="1" x14ac:dyDescent="0.2">
      <c r="A184" s="18"/>
      <c r="B184" s="18"/>
      <c r="C184" s="18" t="s">
        <v>250</v>
      </c>
      <c r="D184" s="31">
        <f>'апрель 2014г. по 6-10'!D184+'апрель 2014г. по 0,4'!D181</f>
        <v>0</v>
      </c>
      <c r="E184" s="31">
        <f>'апрель 2014г. по 6-10'!E184+'апрель 2014г. по 0,4'!E181</f>
        <v>0</v>
      </c>
      <c r="F184" s="31">
        <f>'апрель 2014г. по 6-10'!F184+'апрель 2014г. по 0,4'!F181</f>
        <v>0</v>
      </c>
      <c r="G184" s="31">
        <f>'апрель 2014г. по 6-10'!G184+'апрель 2014г. по 0,4'!G181</f>
        <v>0</v>
      </c>
      <c r="H184" s="31">
        <f>'апрель 2014г. по 6-10'!H184+'апрель 2014г. по 0,4'!H181</f>
        <v>0</v>
      </c>
      <c r="I184" s="31">
        <f>'апрель 2014г. по 6-10'!I184+'апрель 2014г. по 0,4'!I181</f>
        <v>0</v>
      </c>
      <c r="J184" s="31">
        <f>'апрель 2014г. по 6-10'!J184+'апрель 2014г. по 0,4'!J181</f>
        <v>0</v>
      </c>
      <c r="K184" s="31">
        <f>'апрель 2014г. по 6-10'!K184+'апрель 2014г. по 0,4'!K181</f>
        <v>0</v>
      </c>
      <c r="L184" s="31">
        <f>'апрель 2014г. по 6-10'!L184+'апрель 2014г. по 0,4'!L181</f>
        <v>0</v>
      </c>
      <c r="M184" s="31">
        <f>'апрель 2014г. по 6-10'!M184+'апрель 2014г. по 0,4'!M181</f>
        <v>0</v>
      </c>
      <c r="N184" s="31">
        <f>'апрель 2014г. по 6-10'!N184+'апрель 2014г. по 0,4'!N181</f>
        <v>0</v>
      </c>
      <c r="O184" s="31">
        <f>'апрель 2014г. по 6-10'!O184+'апрель 2014г. по 0,4'!O181</f>
        <v>0</v>
      </c>
      <c r="P184" s="31">
        <f>'апрель 2014г. по 6-10'!P184+'апрель 2014г. по 0,4'!P181</f>
        <v>0</v>
      </c>
      <c r="Q184" s="31">
        <f>'апрель 2014г. по 6-10'!Q184+'апрель 2014г. по 0,4'!Q181</f>
        <v>0</v>
      </c>
    </row>
    <row r="185" spans="1:17" ht="12.75" customHeight="1" x14ac:dyDescent="0.2">
      <c r="A185" s="18"/>
      <c r="B185" s="18"/>
      <c r="C185" s="54" t="s">
        <v>249</v>
      </c>
      <c r="D185" s="31">
        <f>'апрель 2014г. по 6-10'!D185+'апрель 2014г. по 0,4'!D182</f>
        <v>5</v>
      </c>
      <c r="E185" s="31">
        <f>'апрель 2014г. по 6-10'!E185+'апрель 2014г. по 0,4'!E182</f>
        <v>45</v>
      </c>
      <c r="F185" s="31">
        <f>'апрель 2014г. по 6-10'!F185+'апрель 2014г. по 0,4'!F182</f>
        <v>5</v>
      </c>
      <c r="G185" s="31">
        <f>'апрель 2014г. по 6-10'!G185+'апрель 2014г. по 0,4'!G182</f>
        <v>45</v>
      </c>
      <c r="H185" s="31">
        <f>'апрель 2014г. по 6-10'!H185+'апрель 2014г. по 0,4'!H182</f>
        <v>0</v>
      </c>
      <c r="I185" s="31">
        <f>'апрель 2014г. по 6-10'!I185+'апрель 2014г. по 0,4'!I182</f>
        <v>0</v>
      </c>
      <c r="J185" s="31">
        <f>'апрель 2014г. по 6-10'!J185+'апрель 2014г. по 0,4'!J182</f>
        <v>0</v>
      </c>
      <c r="K185" s="31">
        <f>'апрель 2014г. по 6-10'!K185+'апрель 2014г. по 0,4'!K182</f>
        <v>0</v>
      </c>
      <c r="L185" s="31">
        <f>'апрель 2014г. по 6-10'!L185+'апрель 2014г. по 0,4'!L182</f>
        <v>0</v>
      </c>
      <c r="M185" s="31">
        <f>'апрель 2014г. по 6-10'!M185+'апрель 2014г. по 0,4'!M182</f>
        <v>0</v>
      </c>
      <c r="N185" s="31">
        <f>'апрель 2014г. по 6-10'!N185+'апрель 2014г. по 0,4'!N182</f>
        <v>0</v>
      </c>
      <c r="O185" s="31">
        <f>'апрель 2014г. по 6-10'!O185+'апрель 2014г. по 0,4'!O182</f>
        <v>0</v>
      </c>
      <c r="P185" s="31">
        <f>'апрель 2014г. по 6-10'!P185+'апрель 2014г. по 0,4'!P182</f>
        <v>0</v>
      </c>
      <c r="Q185" s="31">
        <f>'апрель 2014г. по 6-10'!Q185+'апрель 2014г. по 0,4'!Q182</f>
        <v>0</v>
      </c>
    </row>
    <row r="186" spans="1:17" ht="12.75" customHeight="1" x14ac:dyDescent="0.2">
      <c r="A186" s="18"/>
      <c r="B186" s="18"/>
      <c r="C186" s="20" t="s">
        <v>30</v>
      </c>
      <c r="D186" s="90">
        <f>SUM(D156:D185)</f>
        <v>44</v>
      </c>
      <c r="E186" s="90">
        <f t="shared" ref="E186:Q186" si="3">SUM(E156:E185)</f>
        <v>777.8</v>
      </c>
      <c r="F186" s="90">
        <f t="shared" si="3"/>
        <v>63</v>
      </c>
      <c r="G186" s="90">
        <f t="shared" si="3"/>
        <v>758.8</v>
      </c>
      <c r="H186" s="90">
        <f t="shared" si="3"/>
        <v>20</v>
      </c>
      <c r="I186" s="90">
        <f t="shared" si="3"/>
        <v>0</v>
      </c>
      <c r="J186" s="90">
        <f t="shared" si="3"/>
        <v>3</v>
      </c>
      <c r="K186" s="90">
        <f t="shared" si="3"/>
        <v>28</v>
      </c>
      <c r="L186" s="90">
        <f t="shared" si="3"/>
        <v>0</v>
      </c>
      <c r="M186" s="90">
        <f t="shared" si="3"/>
        <v>0</v>
      </c>
      <c r="N186" s="90">
        <f t="shared" si="3"/>
        <v>0</v>
      </c>
      <c r="O186" s="90">
        <f t="shared" si="3"/>
        <v>0</v>
      </c>
      <c r="P186" s="90">
        <f t="shared" si="3"/>
        <v>0</v>
      </c>
      <c r="Q186" s="90">
        <f t="shared" si="3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47"/>
      <c r="I187" s="47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">
      <c r="A188" s="18"/>
      <c r="B188" s="53"/>
      <c r="C188" s="57" t="s">
        <v>252</v>
      </c>
      <c r="D188" s="31">
        <f>'апрель 2014г. по 6-10'!D188+'апрель 2014г. по 0,4'!D185</f>
        <v>1</v>
      </c>
      <c r="E188" s="31">
        <f>'апрель 2014г. по 6-10'!E188+'апрель 2014г. по 0,4'!E185</f>
        <v>15</v>
      </c>
      <c r="F188" s="31">
        <f>'апрель 2014г. по 6-10'!F188+'апрель 2014г. по 0,4'!F185</f>
        <v>1</v>
      </c>
      <c r="G188" s="31">
        <f>'апрель 2014г. по 6-10'!G188+'апрель 2014г. по 0,4'!G185</f>
        <v>15</v>
      </c>
      <c r="H188" s="31">
        <f>'апрель 2014г. по 6-10'!H188+'апрель 2014г. по 0,4'!H185</f>
        <v>0</v>
      </c>
      <c r="I188" s="31">
        <f>'апрель 2014г. по 6-10'!I188+'апрель 2014г. по 0,4'!I185</f>
        <v>0</v>
      </c>
      <c r="J188" s="31">
        <f>'апрель 2014г. по 6-10'!J188+'апрель 2014г. по 0,4'!J185</f>
        <v>0</v>
      </c>
      <c r="K188" s="31">
        <f>'апрель 2014г. по 6-10'!K188+'апрель 2014г. по 0,4'!K185</f>
        <v>0</v>
      </c>
      <c r="L188" s="31">
        <f>'апрель 2014г. по 6-10'!L188+'апрель 2014г. по 0,4'!L185</f>
        <v>0</v>
      </c>
      <c r="M188" s="31">
        <f>'апрель 2014г. по 6-10'!M188+'апрель 2014г. по 0,4'!M185</f>
        <v>0</v>
      </c>
      <c r="N188" s="31">
        <f>'апрель 2014г. по 6-10'!N188+'апрель 2014г. по 0,4'!N185</f>
        <v>0</v>
      </c>
      <c r="O188" s="31">
        <f>'апрель 2014г. по 6-10'!O188+'апрель 2014г. по 0,4'!O185</f>
        <v>0</v>
      </c>
      <c r="P188" s="31">
        <f>'апрель 2014г. по 6-10'!P188+'апрель 2014г. по 0,4'!P185</f>
        <v>0</v>
      </c>
      <c r="Q188" s="31">
        <f>'апрель 2014г. по 6-10'!Q188+'апрель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'апрель 2014г. по 6-10'!D189+'апрель 2014г. по 0,4'!D186</f>
        <v>0</v>
      </c>
      <c r="E189" s="31">
        <f>'апрель 2014г. по 6-10'!E189+'апрель 2014г. по 0,4'!E186</f>
        <v>0</v>
      </c>
      <c r="F189" s="31">
        <f>'апрель 2014г. по 6-10'!F189+'апрель 2014г. по 0,4'!F186</f>
        <v>0</v>
      </c>
      <c r="G189" s="31">
        <f>'апрель 2014г. по 6-10'!G189+'апрель 2014г. по 0,4'!G186</f>
        <v>0</v>
      </c>
      <c r="H189" s="31">
        <f>'апрель 2014г. по 6-10'!H189+'апрель 2014г. по 0,4'!H186</f>
        <v>0</v>
      </c>
      <c r="I189" s="31">
        <f>'апрель 2014г. по 6-10'!I189+'апрель 2014г. по 0,4'!I186</f>
        <v>0</v>
      </c>
      <c r="J189" s="31">
        <f>'апрель 2014г. по 6-10'!J189+'апрель 2014г. по 0,4'!J186</f>
        <v>0</v>
      </c>
      <c r="K189" s="31">
        <f>'апрель 2014г. по 6-10'!K189+'апрель 2014г. по 0,4'!K186</f>
        <v>0</v>
      </c>
      <c r="L189" s="31">
        <f>'апрель 2014г. по 6-10'!L189+'апрель 2014г. по 0,4'!L186</f>
        <v>0</v>
      </c>
      <c r="M189" s="31">
        <f>'апрель 2014г. по 6-10'!M189+'апрель 2014г. по 0,4'!M186</f>
        <v>0</v>
      </c>
      <c r="N189" s="31">
        <f>'апрель 2014г. по 6-10'!N189+'апрель 2014г. по 0,4'!N186</f>
        <v>0</v>
      </c>
      <c r="O189" s="31">
        <f>'апрель 2014г. по 6-10'!O189+'апрель 2014г. по 0,4'!O186</f>
        <v>0</v>
      </c>
      <c r="P189" s="31">
        <f>'апрель 2014г. по 6-10'!P189+'апрель 2014г. по 0,4'!P186</f>
        <v>0</v>
      </c>
      <c r="Q189" s="31">
        <f>'апрель 2014г. по 6-10'!Q189+'апрель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'апрель 2014г. по 6-10'!D190+'апрель 2014г. по 0,4'!D187</f>
        <v>1</v>
      </c>
      <c r="E190" s="31">
        <f>'апрель 2014г. по 6-10'!E190+'апрель 2014г. по 0,4'!E187</f>
        <v>15</v>
      </c>
      <c r="F190" s="31">
        <f>'апрель 2014г. по 6-10'!F190+'апрель 2014г. по 0,4'!F187</f>
        <v>1</v>
      </c>
      <c r="G190" s="31">
        <f>'апрель 2014г. по 6-10'!G190+'апрель 2014г. по 0,4'!G187</f>
        <v>15</v>
      </c>
      <c r="H190" s="31">
        <f>'апрель 2014г. по 6-10'!H190+'апрель 2014г. по 0,4'!H187</f>
        <v>0</v>
      </c>
      <c r="I190" s="31">
        <f>'апрель 2014г. по 6-10'!I190+'апрель 2014г. по 0,4'!I187</f>
        <v>0</v>
      </c>
      <c r="J190" s="31">
        <f>'апрель 2014г. по 6-10'!J190+'апрель 2014г. по 0,4'!J187</f>
        <v>0</v>
      </c>
      <c r="K190" s="31">
        <f>'апрель 2014г. по 6-10'!K190+'апрель 2014г. по 0,4'!K187</f>
        <v>0</v>
      </c>
      <c r="L190" s="31">
        <f>'апрель 2014г. по 6-10'!L190+'апрель 2014г. по 0,4'!L187</f>
        <v>0</v>
      </c>
      <c r="M190" s="31">
        <f>'апрель 2014г. по 6-10'!M190+'апрель 2014г. по 0,4'!M187</f>
        <v>0</v>
      </c>
      <c r="N190" s="31">
        <f>'апрель 2014г. по 6-10'!N190+'апрель 2014г. по 0,4'!N187</f>
        <v>0</v>
      </c>
      <c r="O190" s="31">
        <f>'апрель 2014г. по 6-10'!O190+'апрель 2014г. по 0,4'!O187</f>
        <v>0</v>
      </c>
      <c r="P190" s="31">
        <f>'апрель 2014г. по 6-10'!P190+'апрель 2014г. по 0,4'!P187</f>
        <v>0</v>
      </c>
      <c r="Q190" s="31">
        <f>'апрель 2014г. по 6-10'!Q190+'апрель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'апрель 2014г. по 6-10'!D191+'апрель 2014г. по 0,4'!D188</f>
        <v>0</v>
      </c>
      <c r="E191" s="31">
        <f>'апрель 2014г. по 6-10'!E191+'апрель 2014г. по 0,4'!E188</f>
        <v>0</v>
      </c>
      <c r="F191" s="31">
        <f>'апрель 2014г. по 6-10'!F191+'апрель 2014г. по 0,4'!F188</f>
        <v>0</v>
      </c>
      <c r="G191" s="31">
        <f>'апрель 2014г. по 6-10'!G191+'апрель 2014г. по 0,4'!G188</f>
        <v>0</v>
      </c>
      <c r="H191" s="31">
        <f>'апрель 2014г. по 6-10'!H191+'апрель 2014г. по 0,4'!H188</f>
        <v>0</v>
      </c>
      <c r="I191" s="31">
        <f>'апрель 2014г. по 6-10'!I191+'апрель 2014г. по 0,4'!I188</f>
        <v>0</v>
      </c>
      <c r="J191" s="31">
        <f>'апрель 2014г. по 6-10'!J191+'апрель 2014г. по 0,4'!J188</f>
        <v>0</v>
      </c>
      <c r="K191" s="31">
        <f>'апрель 2014г. по 6-10'!K191+'апрель 2014г. по 0,4'!K188</f>
        <v>0</v>
      </c>
      <c r="L191" s="31">
        <f>'апрель 2014г. по 6-10'!L191+'апрель 2014г. по 0,4'!L188</f>
        <v>0</v>
      </c>
      <c r="M191" s="31">
        <f>'апрель 2014г. по 6-10'!M191+'апрель 2014г. по 0,4'!M188</f>
        <v>0</v>
      </c>
      <c r="N191" s="31">
        <f>'апрель 2014г. по 6-10'!N191+'апрель 2014г. по 0,4'!N188</f>
        <v>0</v>
      </c>
      <c r="O191" s="31">
        <f>'апрель 2014г. по 6-10'!O191+'апрель 2014г. по 0,4'!O188</f>
        <v>0</v>
      </c>
      <c r="P191" s="31">
        <f>'апрель 2014г. по 6-10'!P191+'апрель 2014г. по 0,4'!P188</f>
        <v>0</v>
      </c>
      <c r="Q191" s="31">
        <f>'апрель 2014г. по 6-10'!Q191+'апрель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'апрель 2014г. по 6-10'!D192+'апрель 2014г. по 0,4'!D189</f>
        <v>0</v>
      </c>
      <c r="E192" s="31">
        <f>'апрель 2014г. по 6-10'!E192+'апрель 2014г. по 0,4'!E189</f>
        <v>0</v>
      </c>
      <c r="F192" s="31">
        <f>'апрель 2014г. по 6-10'!F192+'апрель 2014г. по 0,4'!F189</f>
        <v>0</v>
      </c>
      <c r="G192" s="31">
        <f>'апрель 2014г. по 6-10'!G192+'апрель 2014г. по 0,4'!G189</f>
        <v>0</v>
      </c>
      <c r="H192" s="31">
        <f>'апрель 2014г. по 6-10'!H192+'апрель 2014г. по 0,4'!H189</f>
        <v>0</v>
      </c>
      <c r="I192" s="31">
        <f>'апрель 2014г. по 6-10'!I192+'апрель 2014г. по 0,4'!I189</f>
        <v>0</v>
      </c>
      <c r="J192" s="31">
        <f>'апрель 2014г. по 6-10'!J192+'апрель 2014г. по 0,4'!J189</f>
        <v>0</v>
      </c>
      <c r="K192" s="31">
        <f>'апрель 2014г. по 6-10'!K192+'апрель 2014г. по 0,4'!K189</f>
        <v>0</v>
      </c>
      <c r="L192" s="31">
        <f>'апрель 2014г. по 6-10'!L192+'апрель 2014г. по 0,4'!L189</f>
        <v>0</v>
      </c>
      <c r="M192" s="31">
        <f>'апрель 2014г. по 6-10'!M192+'апрель 2014г. по 0,4'!M189</f>
        <v>0</v>
      </c>
      <c r="N192" s="31">
        <f>'апрель 2014г. по 6-10'!N192+'апрель 2014г. по 0,4'!N189</f>
        <v>0</v>
      </c>
      <c r="O192" s="31">
        <f>'апрель 2014г. по 6-10'!O192+'апрель 2014г. по 0,4'!O189</f>
        <v>0</v>
      </c>
      <c r="P192" s="31">
        <f>'апрель 2014г. по 6-10'!P192+'апрель 2014г. по 0,4'!P189</f>
        <v>0</v>
      </c>
      <c r="Q192" s="31">
        <f>'апрель 2014г. по 6-10'!Q192+'апрель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'апрель 2014г. по 6-10'!D193+'апрель 2014г. по 0,4'!D190</f>
        <v>0</v>
      </c>
      <c r="E193" s="31">
        <f>'апрель 2014г. по 6-10'!E193+'апрель 2014г. по 0,4'!E190</f>
        <v>0</v>
      </c>
      <c r="F193" s="31">
        <f>'апрель 2014г. по 6-10'!F193+'апрель 2014г. по 0,4'!F190</f>
        <v>0</v>
      </c>
      <c r="G193" s="31">
        <f>'апрель 2014г. по 6-10'!G193+'апрель 2014г. по 0,4'!G190</f>
        <v>0</v>
      </c>
      <c r="H193" s="31">
        <f>'апрель 2014г. по 6-10'!H193+'апрель 2014г. по 0,4'!H190</f>
        <v>0</v>
      </c>
      <c r="I193" s="31">
        <f>'апрель 2014г. по 6-10'!I193+'апрель 2014г. по 0,4'!I190</f>
        <v>0</v>
      </c>
      <c r="J193" s="31">
        <f>'апрель 2014г. по 6-10'!J193+'апрель 2014г. по 0,4'!J190</f>
        <v>0</v>
      </c>
      <c r="K193" s="31">
        <f>'апрель 2014г. по 6-10'!K193+'апрель 2014г. по 0,4'!K190</f>
        <v>0</v>
      </c>
      <c r="L193" s="31">
        <f>'апрель 2014г. по 6-10'!L193+'апрель 2014г. по 0,4'!L190</f>
        <v>0</v>
      </c>
      <c r="M193" s="31">
        <f>'апрель 2014г. по 6-10'!M193+'апрель 2014г. по 0,4'!M190</f>
        <v>0</v>
      </c>
      <c r="N193" s="31">
        <f>'апрель 2014г. по 6-10'!N193+'апрель 2014г. по 0,4'!N190</f>
        <v>0</v>
      </c>
      <c r="O193" s="31">
        <f>'апрель 2014г. по 6-10'!O193+'апрель 2014г. по 0,4'!O190</f>
        <v>0</v>
      </c>
      <c r="P193" s="31">
        <f>'апрель 2014г. по 6-10'!P193+'апрель 2014г. по 0,4'!P190</f>
        <v>0</v>
      </c>
      <c r="Q193" s="31">
        <f>'апрель 2014г. по 6-10'!Q193+'апрель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'апрель 2014г. по 6-10'!D194+'апрель 2014г. по 0,4'!D191</f>
        <v>0</v>
      </c>
      <c r="E194" s="31">
        <f>'апрель 2014г. по 6-10'!E194+'апрель 2014г. по 0,4'!E191</f>
        <v>0</v>
      </c>
      <c r="F194" s="31">
        <f>'апрель 2014г. по 6-10'!F194+'апрель 2014г. по 0,4'!F191</f>
        <v>0</v>
      </c>
      <c r="G194" s="31">
        <f>'апрель 2014г. по 6-10'!G194+'апрель 2014г. по 0,4'!G191</f>
        <v>0</v>
      </c>
      <c r="H194" s="31">
        <f>'апрель 2014г. по 6-10'!H194+'апрель 2014г. по 0,4'!H191</f>
        <v>0</v>
      </c>
      <c r="I194" s="31">
        <f>'апрель 2014г. по 6-10'!I194+'апрель 2014г. по 0,4'!I191</f>
        <v>0</v>
      </c>
      <c r="J194" s="31">
        <f>'апрель 2014г. по 6-10'!J194+'апрель 2014г. по 0,4'!J191</f>
        <v>0</v>
      </c>
      <c r="K194" s="31">
        <f>'апрель 2014г. по 6-10'!K194+'апрель 2014г. по 0,4'!K191</f>
        <v>0</v>
      </c>
      <c r="L194" s="31">
        <f>'апрель 2014г. по 6-10'!L194+'апрель 2014г. по 0,4'!L191</f>
        <v>0</v>
      </c>
      <c r="M194" s="31">
        <f>'апрель 2014г. по 6-10'!M194+'апрель 2014г. по 0,4'!M191</f>
        <v>0</v>
      </c>
      <c r="N194" s="31">
        <f>'апрель 2014г. по 6-10'!N194+'апрель 2014г. по 0,4'!N191</f>
        <v>0</v>
      </c>
      <c r="O194" s="31">
        <f>'апрель 2014г. по 6-10'!O194+'апрель 2014г. по 0,4'!O191</f>
        <v>0</v>
      </c>
      <c r="P194" s="31">
        <f>'апрель 2014г. по 6-10'!P194+'апрель 2014г. по 0,4'!P191</f>
        <v>0</v>
      </c>
      <c r="Q194" s="31">
        <f>'апрель 2014г. по 6-10'!Q194+'апрель 2014г. по 0,4'!Q191</f>
        <v>0</v>
      </c>
    </row>
    <row r="195" spans="1:17" ht="12.75" customHeight="1" x14ac:dyDescent="0.2">
      <c r="A195" s="18"/>
      <c r="B195" s="53"/>
      <c r="C195" s="50" t="s">
        <v>259</v>
      </c>
      <c r="D195" s="31">
        <f>'апрель 2014г. по 6-10'!D195+'апрель 2014г. по 0,4'!D192</f>
        <v>0</v>
      </c>
      <c r="E195" s="31">
        <f>'апрель 2014г. по 6-10'!E195+'апрель 2014г. по 0,4'!E192</f>
        <v>0</v>
      </c>
      <c r="F195" s="31">
        <f>'апрель 2014г. по 6-10'!F195+'апрель 2014г. по 0,4'!F192</f>
        <v>0</v>
      </c>
      <c r="G195" s="31">
        <f>'апрель 2014г. по 6-10'!G195+'апрель 2014г. по 0,4'!G192</f>
        <v>0</v>
      </c>
      <c r="H195" s="31">
        <f>'апрель 2014г. по 6-10'!H195+'апрель 2014г. по 0,4'!H192</f>
        <v>0</v>
      </c>
      <c r="I195" s="31">
        <f>'апрель 2014г. по 6-10'!I195+'апрель 2014г. по 0,4'!I192</f>
        <v>0</v>
      </c>
      <c r="J195" s="31">
        <f>'апрель 2014г. по 6-10'!J195+'апрель 2014г. по 0,4'!J192</f>
        <v>0</v>
      </c>
      <c r="K195" s="31">
        <f>'апрель 2014г. по 6-10'!K195+'апрель 2014г. по 0,4'!K192</f>
        <v>0</v>
      </c>
      <c r="L195" s="31">
        <f>'апрель 2014г. по 6-10'!L195+'апрель 2014г. по 0,4'!L192</f>
        <v>0</v>
      </c>
      <c r="M195" s="31">
        <f>'апрель 2014г. по 6-10'!M195+'апрель 2014г. по 0,4'!M192</f>
        <v>0</v>
      </c>
      <c r="N195" s="31">
        <f>'апрель 2014г. по 6-10'!N195+'апрель 2014г. по 0,4'!N192</f>
        <v>0</v>
      </c>
      <c r="O195" s="31">
        <f>'апрель 2014г. по 6-10'!O195+'апрель 2014г. по 0,4'!O192</f>
        <v>0</v>
      </c>
      <c r="P195" s="31">
        <f>'апрель 2014г. по 6-10'!P195+'апрель 2014г. по 0,4'!P192</f>
        <v>0</v>
      </c>
      <c r="Q195" s="31">
        <f>'апрель 2014г. по 6-10'!Q195+'апрель 2014г. по 0,4'!Q192</f>
        <v>0</v>
      </c>
    </row>
    <row r="196" spans="1:17" ht="12.75" customHeight="1" x14ac:dyDescent="0.2">
      <c r="A196" s="18"/>
      <c r="B196" s="53"/>
      <c r="C196" s="20" t="s">
        <v>30</v>
      </c>
      <c r="D196" s="90">
        <f>SUM(D188:D195)</f>
        <v>2</v>
      </c>
      <c r="E196" s="90">
        <f t="shared" ref="E196:Q196" si="4">SUM(E188:E195)</f>
        <v>30</v>
      </c>
      <c r="F196" s="90">
        <f t="shared" si="4"/>
        <v>2</v>
      </c>
      <c r="G196" s="90">
        <f t="shared" si="4"/>
        <v>30</v>
      </c>
      <c r="H196" s="90">
        <f t="shared" si="4"/>
        <v>0</v>
      </c>
      <c r="I196" s="90">
        <f t="shared" si="4"/>
        <v>0</v>
      </c>
      <c r="J196" s="90">
        <f t="shared" si="4"/>
        <v>0</v>
      </c>
      <c r="K196" s="90">
        <f t="shared" si="4"/>
        <v>0</v>
      </c>
      <c r="L196" s="90">
        <f t="shared" si="4"/>
        <v>0</v>
      </c>
      <c r="M196" s="90">
        <f t="shared" si="4"/>
        <v>0</v>
      </c>
      <c r="N196" s="90">
        <f t="shared" si="4"/>
        <v>0</v>
      </c>
      <c r="O196" s="90">
        <f t="shared" si="4"/>
        <v>0</v>
      </c>
      <c r="P196" s="90">
        <f t="shared" si="4"/>
        <v>0</v>
      </c>
      <c r="Q196" s="90">
        <f t="shared" si="4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47"/>
      <c r="I197" s="47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">
      <c r="A198" s="18"/>
      <c r="B198" s="53"/>
      <c r="C198" s="50" t="s">
        <v>261</v>
      </c>
      <c r="D198" s="31">
        <f>'апрель 2014г. по 6-10'!D198+'апрель 2014г. по 0,4'!D195</f>
        <v>6</v>
      </c>
      <c r="E198" s="31">
        <f>'апрель 2014г. по 6-10'!E198+'апрель 2014г. по 0,4'!E195</f>
        <v>345</v>
      </c>
      <c r="F198" s="31">
        <f>'апрель 2014г. по 6-10'!F198+'апрель 2014г. по 0,4'!F195</f>
        <v>6</v>
      </c>
      <c r="G198" s="31">
        <f>'апрель 2014г. по 6-10'!G198+'апрель 2014г. по 0,4'!G195</f>
        <v>345</v>
      </c>
      <c r="H198" s="31">
        <f>'апрель 2014г. по 6-10'!H198+'апрель 2014г. по 0,4'!H195</f>
        <v>0</v>
      </c>
      <c r="I198" s="31">
        <f>'апрель 2014г. по 6-10'!I198+'апрель 2014г. по 0,4'!I195</f>
        <v>0</v>
      </c>
      <c r="J198" s="31">
        <f>'апрель 2014г. по 6-10'!J198+'апрель 2014г. по 0,4'!J195</f>
        <v>0</v>
      </c>
      <c r="K198" s="31">
        <f>'апрель 2014г. по 6-10'!K198+'апрель 2014г. по 0,4'!K195</f>
        <v>0</v>
      </c>
      <c r="L198" s="31">
        <f>'апрель 2014г. по 6-10'!L198+'апрель 2014г. по 0,4'!L195</f>
        <v>0</v>
      </c>
      <c r="M198" s="31">
        <f>'апрель 2014г. по 6-10'!M198+'апрель 2014г. по 0,4'!M195</f>
        <v>0</v>
      </c>
      <c r="N198" s="31">
        <f>'апрель 2014г. по 6-10'!N198+'апрель 2014г. по 0,4'!N195</f>
        <v>0</v>
      </c>
      <c r="O198" s="31">
        <f>'апрель 2014г. по 6-10'!O198+'апрель 2014г. по 0,4'!O195</f>
        <v>0</v>
      </c>
      <c r="P198" s="31">
        <f>'апрель 2014г. по 6-10'!P198+'апрель 2014г. по 0,4'!P195</f>
        <v>0</v>
      </c>
      <c r="Q198" s="31">
        <f>'апрель 2014г. по 6-10'!Q198+'апрель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'апрель 2014г. по 6-10'!D199+'апрель 2014г. по 0,4'!D196</f>
        <v>0</v>
      </c>
      <c r="E199" s="31">
        <f>'апрель 2014г. по 6-10'!E199+'апрель 2014г. по 0,4'!E196</f>
        <v>0</v>
      </c>
      <c r="F199" s="31">
        <f>'апрель 2014г. по 6-10'!F199+'апрель 2014г. по 0,4'!F196</f>
        <v>0</v>
      </c>
      <c r="G199" s="31">
        <f>'апрель 2014г. по 6-10'!G199+'апрель 2014г. по 0,4'!G196</f>
        <v>0</v>
      </c>
      <c r="H199" s="31">
        <f>'апрель 2014г. по 6-10'!H199+'апрель 2014г. по 0,4'!H196</f>
        <v>0</v>
      </c>
      <c r="I199" s="31">
        <f>'апрель 2014г. по 6-10'!I199+'апрель 2014г. по 0,4'!I196</f>
        <v>0</v>
      </c>
      <c r="J199" s="31">
        <f>'апрель 2014г. по 6-10'!J199+'апрель 2014г. по 0,4'!J196</f>
        <v>0</v>
      </c>
      <c r="K199" s="31">
        <f>'апрель 2014г. по 6-10'!K199+'апрель 2014г. по 0,4'!K196</f>
        <v>0</v>
      </c>
      <c r="L199" s="31">
        <f>'апрель 2014г. по 6-10'!L199+'апрель 2014г. по 0,4'!L196</f>
        <v>0</v>
      </c>
      <c r="M199" s="31">
        <f>'апрель 2014г. по 6-10'!M199+'апрель 2014г. по 0,4'!M196</f>
        <v>0</v>
      </c>
      <c r="N199" s="31">
        <f>'апрель 2014г. по 6-10'!N199+'апрель 2014г. по 0,4'!N196</f>
        <v>0</v>
      </c>
      <c r="O199" s="31">
        <f>'апрель 2014г. по 6-10'!O199+'апрель 2014г. по 0,4'!O196</f>
        <v>0</v>
      </c>
      <c r="P199" s="31">
        <f>'апрель 2014г. по 6-10'!P199+'апрель 2014г. по 0,4'!P196</f>
        <v>0</v>
      </c>
      <c r="Q199" s="31">
        <f>'апрель 2014г. по 6-10'!Q199+'апрель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'апрель 2014г. по 6-10'!D200+'апрель 2014г. по 0,4'!D197</f>
        <v>0</v>
      </c>
      <c r="E200" s="31">
        <f>'апрель 2014г. по 6-10'!E200+'апрель 2014г. по 0,4'!E197</f>
        <v>0</v>
      </c>
      <c r="F200" s="31">
        <f>'апрель 2014г. по 6-10'!F200+'апрель 2014г. по 0,4'!F197</f>
        <v>0</v>
      </c>
      <c r="G200" s="31">
        <f>'апрель 2014г. по 6-10'!G200+'апрель 2014г. по 0,4'!G197</f>
        <v>0</v>
      </c>
      <c r="H200" s="31">
        <f>'апрель 2014г. по 6-10'!H200+'апрель 2014г. по 0,4'!H197</f>
        <v>0</v>
      </c>
      <c r="I200" s="31">
        <f>'апрель 2014г. по 6-10'!I200+'апрель 2014г. по 0,4'!I197</f>
        <v>0</v>
      </c>
      <c r="J200" s="31">
        <f>'апрель 2014г. по 6-10'!J200+'апрель 2014г. по 0,4'!J197</f>
        <v>0</v>
      </c>
      <c r="K200" s="31">
        <f>'апрель 2014г. по 6-10'!K200+'апрель 2014г. по 0,4'!K197</f>
        <v>0</v>
      </c>
      <c r="L200" s="31">
        <f>'апрель 2014г. по 6-10'!L200+'апрель 2014г. по 0,4'!L197</f>
        <v>0</v>
      </c>
      <c r="M200" s="31">
        <f>'апрель 2014г. по 6-10'!M200+'апрель 2014г. по 0,4'!M197</f>
        <v>0</v>
      </c>
      <c r="N200" s="31">
        <f>'апрель 2014г. по 6-10'!N200+'апрель 2014г. по 0,4'!N197</f>
        <v>0</v>
      </c>
      <c r="O200" s="31">
        <f>'апрель 2014г. по 6-10'!O200+'апрель 2014г. по 0,4'!O197</f>
        <v>0</v>
      </c>
      <c r="P200" s="31">
        <f>'апрель 2014г. по 6-10'!P200+'апрель 2014г. по 0,4'!P197</f>
        <v>0</v>
      </c>
      <c r="Q200" s="31">
        <f>'апрель 2014г. по 6-10'!Q200+'апрель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'апрель 2014г. по 6-10'!D201+'апрель 2014г. по 0,4'!D198</f>
        <v>0</v>
      </c>
      <c r="E201" s="31">
        <f>'апрель 2014г. по 6-10'!E201+'апрель 2014г. по 0,4'!E198</f>
        <v>0</v>
      </c>
      <c r="F201" s="31">
        <f>'апрель 2014г. по 6-10'!F201+'апрель 2014г. по 0,4'!F198</f>
        <v>0</v>
      </c>
      <c r="G201" s="31">
        <f>'апрель 2014г. по 6-10'!G201+'апрель 2014г. по 0,4'!G198</f>
        <v>0</v>
      </c>
      <c r="H201" s="31">
        <f>'апрель 2014г. по 6-10'!H201+'апрель 2014г. по 0,4'!H198</f>
        <v>0</v>
      </c>
      <c r="I201" s="31">
        <f>'апрель 2014г. по 6-10'!I201+'апрель 2014г. по 0,4'!I198</f>
        <v>0</v>
      </c>
      <c r="J201" s="31">
        <f>'апрель 2014г. по 6-10'!J201+'апрель 2014г. по 0,4'!J198</f>
        <v>0</v>
      </c>
      <c r="K201" s="31">
        <f>'апрель 2014г. по 6-10'!K201+'апрель 2014г. по 0,4'!K198</f>
        <v>0</v>
      </c>
      <c r="L201" s="31">
        <f>'апрель 2014г. по 6-10'!L201+'апрель 2014г. по 0,4'!L198</f>
        <v>0</v>
      </c>
      <c r="M201" s="31">
        <f>'апрель 2014г. по 6-10'!M201+'апрель 2014г. по 0,4'!M198</f>
        <v>0</v>
      </c>
      <c r="N201" s="31">
        <f>'апрель 2014г. по 6-10'!N201+'апрель 2014г. по 0,4'!N198</f>
        <v>0</v>
      </c>
      <c r="O201" s="31">
        <f>'апрель 2014г. по 6-10'!O201+'апрель 2014г. по 0,4'!O198</f>
        <v>0</v>
      </c>
      <c r="P201" s="31">
        <f>'апрель 2014г. по 6-10'!P201+'апрель 2014г. по 0,4'!P198</f>
        <v>0</v>
      </c>
      <c r="Q201" s="31">
        <f>'апрель 2014г. по 6-10'!Q201+'апрель 2014г. по 0,4'!Q198</f>
        <v>0</v>
      </c>
    </row>
    <row r="202" spans="1:17" ht="12.75" customHeight="1" x14ac:dyDescent="0.2">
      <c r="A202" s="18"/>
      <c r="B202" s="53"/>
      <c r="C202" s="50" t="s">
        <v>155</v>
      </c>
      <c r="D202" s="31">
        <f>'апрель 2014г. по 6-10'!D202+'апрель 2014г. по 0,4'!D199</f>
        <v>2</v>
      </c>
      <c r="E202" s="31">
        <f>'апрель 2014г. по 6-10'!E202+'апрель 2014г. по 0,4'!E199</f>
        <v>30</v>
      </c>
      <c r="F202" s="31">
        <f>'апрель 2014г. по 6-10'!F202+'апрель 2014г. по 0,4'!F199</f>
        <v>2</v>
      </c>
      <c r="G202" s="31">
        <f>'апрель 2014г. по 6-10'!G202+'апрель 2014г. по 0,4'!G199</f>
        <v>30</v>
      </c>
      <c r="H202" s="31">
        <f>'апрель 2014г. по 6-10'!H202+'апрель 2014г. по 0,4'!H199</f>
        <v>0</v>
      </c>
      <c r="I202" s="31">
        <f>'апрель 2014г. по 6-10'!I202+'апрель 2014г. по 0,4'!I199</f>
        <v>0</v>
      </c>
      <c r="J202" s="31">
        <f>'апрель 2014г. по 6-10'!J202+'апрель 2014г. по 0,4'!J199</f>
        <v>0</v>
      </c>
      <c r="K202" s="31">
        <f>'апрель 2014г. по 6-10'!K202+'апрель 2014г. по 0,4'!K199</f>
        <v>0</v>
      </c>
      <c r="L202" s="31">
        <f>'апрель 2014г. по 6-10'!L202+'апрель 2014г. по 0,4'!L199</f>
        <v>0</v>
      </c>
      <c r="M202" s="31">
        <f>'апрель 2014г. по 6-10'!M202+'апрель 2014г. по 0,4'!M199</f>
        <v>0</v>
      </c>
      <c r="N202" s="31">
        <f>'апрель 2014г. по 6-10'!N202+'апрель 2014г. по 0,4'!N199</f>
        <v>0</v>
      </c>
      <c r="O202" s="31">
        <f>'апрель 2014г. по 6-10'!O202+'апрель 2014г. по 0,4'!O199</f>
        <v>0</v>
      </c>
      <c r="P202" s="31">
        <f>'апрель 2014г. по 6-10'!P202+'апрель 2014г. по 0,4'!P199</f>
        <v>0</v>
      </c>
      <c r="Q202" s="31">
        <f>'апрель 2014г. по 6-10'!Q202+'апрель 2014г. по 0,4'!Q199</f>
        <v>0</v>
      </c>
    </row>
    <row r="203" spans="1:17" ht="12.75" customHeight="1" x14ac:dyDescent="0.2">
      <c r="A203" s="18"/>
      <c r="B203" s="53"/>
      <c r="C203" s="50" t="s">
        <v>265</v>
      </c>
      <c r="D203" s="31">
        <f>'апрель 2014г. по 6-10'!D203+'апрель 2014г. по 0,4'!D200</f>
        <v>3</v>
      </c>
      <c r="E203" s="31">
        <f>'апрель 2014г. по 6-10'!E203+'апрель 2014г. по 0,4'!E200</f>
        <v>28</v>
      </c>
      <c r="F203" s="31">
        <f>'апрель 2014г. по 6-10'!F203+'апрель 2014г. по 0,4'!F200</f>
        <v>3</v>
      </c>
      <c r="G203" s="31">
        <f>'апрель 2014г. по 6-10'!G203+'апрель 2014г. по 0,4'!G200</f>
        <v>28</v>
      </c>
      <c r="H203" s="31">
        <f>'апрель 2014г. по 6-10'!H203+'апрель 2014г. по 0,4'!H200</f>
        <v>0</v>
      </c>
      <c r="I203" s="31">
        <f>'апрель 2014г. по 6-10'!I203+'апрель 2014г. по 0,4'!I200</f>
        <v>0</v>
      </c>
      <c r="J203" s="31">
        <f>'апрель 2014г. по 6-10'!J203+'апрель 2014г. по 0,4'!J200</f>
        <v>0</v>
      </c>
      <c r="K203" s="31">
        <f>'апрель 2014г. по 6-10'!K203+'апрель 2014г. по 0,4'!K200</f>
        <v>0</v>
      </c>
      <c r="L203" s="31">
        <f>'апрель 2014г. по 6-10'!L203+'апрель 2014г. по 0,4'!L200</f>
        <v>0</v>
      </c>
      <c r="M203" s="31">
        <f>'апрель 2014г. по 6-10'!M203+'апрель 2014г. по 0,4'!M200</f>
        <v>0</v>
      </c>
      <c r="N203" s="31">
        <f>'апрель 2014г. по 6-10'!N203+'апрель 2014г. по 0,4'!N200</f>
        <v>0</v>
      </c>
      <c r="O203" s="31">
        <f>'апрель 2014г. по 6-10'!O203+'апрель 2014г. по 0,4'!O200</f>
        <v>0</v>
      </c>
      <c r="P203" s="31">
        <f>'апрель 2014г. по 6-10'!P203+'апрель 2014г. по 0,4'!P200</f>
        <v>0</v>
      </c>
      <c r="Q203" s="31">
        <f>'апрель 2014г. по 6-10'!Q203+'апрель 2014г. по 0,4'!Q200</f>
        <v>0</v>
      </c>
    </row>
    <row r="204" spans="1:17" ht="12.75" customHeight="1" x14ac:dyDescent="0.2">
      <c r="A204" s="18"/>
      <c r="B204" s="18"/>
      <c r="C204" s="91" t="s">
        <v>30</v>
      </c>
      <c r="D204" s="90">
        <f>SUM(D198:D203)</f>
        <v>11</v>
      </c>
      <c r="E204" s="90">
        <f t="shared" ref="E204:Q204" si="5">SUM(E198:E203)</f>
        <v>403</v>
      </c>
      <c r="F204" s="90">
        <f t="shared" si="5"/>
        <v>11</v>
      </c>
      <c r="G204" s="90">
        <f t="shared" si="5"/>
        <v>403</v>
      </c>
      <c r="H204" s="90">
        <f t="shared" si="5"/>
        <v>0</v>
      </c>
      <c r="I204" s="90">
        <f t="shared" si="5"/>
        <v>0</v>
      </c>
      <c r="J204" s="90">
        <f t="shared" si="5"/>
        <v>0</v>
      </c>
      <c r="K204" s="90">
        <f t="shared" si="5"/>
        <v>0</v>
      </c>
      <c r="L204" s="90">
        <f t="shared" si="5"/>
        <v>0</v>
      </c>
      <c r="M204" s="90">
        <f t="shared" si="5"/>
        <v>0</v>
      </c>
      <c r="N204" s="90">
        <f t="shared" si="5"/>
        <v>0</v>
      </c>
      <c r="O204" s="90">
        <f t="shared" si="5"/>
        <v>0</v>
      </c>
      <c r="P204" s="90">
        <f t="shared" si="5"/>
        <v>0</v>
      </c>
      <c r="Q204" s="90">
        <f t="shared" si="5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47"/>
      <c r="I205" s="47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">
      <c r="A206" s="18"/>
      <c r="B206" s="53"/>
      <c r="C206" s="50" t="s">
        <v>267</v>
      </c>
      <c r="D206" s="31">
        <f>'апрель 2014г. по 6-10'!D206+'апрель 2014г. по 0,4'!D203</f>
        <v>1</v>
      </c>
      <c r="E206" s="31">
        <f>'апрель 2014г. по 6-10'!E206+'апрель 2014г. по 0,4'!E203</f>
        <v>96</v>
      </c>
      <c r="F206" s="31">
        <f>'апрель 2014г. по 6-10'!F206+'апрель 2014г. по 0,4'!F203</f>
        <v>1</v>
      </c>
      <c r="G206" s="31">
        <f>'апрель 2014г. по 6-10'!G206+'апрель 2014г. по 0,4'!G203</f>
        <v>96</v>
      </c>
      <c r="H206" s="31">
        <f>'апрель 2014г. по 6-10'!H206+'апрель 2014г. по 0,4'!H203</f>
        <v>0</v>
      </c>
      <c r="I206" s="31">
        <f>'апрель 2014г. по 6-10'!I206+'апрель 2014г. по 0,4'!I203</f>
        <v>0</v>
      </c>
      <c r="J206" s="31">
        <f>'апрель 2014г. по 6-10'!J206+'апрель 2014г. по 0,4'!J203</f>
        <v>0</v>
      </c>
      <c r="K206" s="31">
        <f>'апрель 2014г. по 6-10'!K206+'апрель 2014г. по 0,4'!K203</f>
        <v>0</v>
      </c>
      <c r="L206" s="31">
        <f>'апрель 2014г. по 6-10'!L206+'апрель 2014г. по 0,4'!L203</f>
        <v>0</v>
      </c>
      <c r="M206" s="31">
        <f>'апрель 2014г. по 6-10'!M206+'апрель 2014г. по 0,4'!M203</f>
        <v>0</v>
      </c>
      <c r="N206" s="31">
        <f>'апрель 2014г. по 6-10'!N206+'апрель 2014г. по 0,4'!N203</f>
        <v>0</v>
      </c>
      <c r="O206" s="31">
        <f>'апрель 2014г. по 6-10'!O206+'апрель 2014г. по 0,4'!O203</f>
        <v>0</v>
      </c>
      <c r="P206" s="31">
        <f>'апрель 2014г. по 6-10'!P206+'апрель 2014г. по 0,4'!P203</f>
        <v>0</v>
      </c>
      <c r="Q206" s="31">
        <f>'апрель 2014г. по 6-10'!Q206+'апрель 2014г. по 0,4'!Q203</f>
        <v>0</v>
      </c>
    </row>
    <row r="207" spans="1:17" ht="12.75" customHeight="1" x14ac:dyDescent="0.2">
      <c r="A207" s="18"/>
      <c r="B207" s="53"/>
      <c r="C207" s="50" t="s">
        <v>268</v>
      </c>
      <c r="D207" s="31">
        <f>'апрель 2014г. по 6-10'!D207+'апрель 2014г. по 0,4'!D204</f>
        <v>0</v>
      </c>
      <c r="E207" s="31">
        <f>'апрель 2014г. по 6-10'!E207+'апрель 2014г. по 0,4'!E204</f>
        <v>0</v>
      </c>
      <c r="F207" s="31">
        <f>'апрель 2014г. по 6-10'!F207+'апрель 2014г. по 0,4'!F204</f>
        <v>0</v>
      </c>
      <c r="G207" s="31">
        <f>'апрель 2014г. по 6-10'!G207+'апрель 2014г. по 0,4'!G204</f>
        <v>0</v>
      </c>
      <c r="H207" s="31">
        <f>'апрель 2014г. по 6-10'!H207+'апрель 2014г. по 0,4'!H204</f>
        <v>0</v>
      </c>
      <c r="I207" s="31">
        <f>'апрель 2014г. по 6-10'!I207+'апрель 2014г. по 0,4'!I204</f>
        <v>0</v>
      </c>
      <c r="J207" s="31">
        <f>'апрель 2014г. по 6-10'!J207+'апрель 2014г. по 0,4'!J204</f>
        <v>0</v>
      </c>
      <c r="K207" s="31">
        <f>'апрель 2014г. по 6-10'!K207+'апрель 2014г. по 0,4'!K204</f>
        <v>0</v>
      </c>
      <c r="L207" s="31">
        <f>'апрель 2014г. по 6-10'!L207+'апрель 2014г. по 0,4'!L204</f>
        <v>0</v>
      </c>
      <c r="M207" s="31">
        <f>'апрель 2014г. по 6-10'!M207+'апрель 2014г. по 0,4'!M204</f>
        <v>0</v>
      </c>
      <c r="N207" s="31">
        <f>'апрель 2014г. по 6-10'!N207+'апрель 2014г. по 0,4'!N204</f>
        <v>0</v>
      </c>
      <c r="O207" s="31">
        <f>'апрель 2014г. по 6-10'!O207+'апрель 2014г. по 0,4'!O204</f>
        <v>0</v>
      </c>
      <c r="P207" s="31">
        <f>'апрель 2014г. по 6-10'!P207+'апрель 2014г. по 0,4'!P204</f>
        <v>0</v>
      </c>
      <c r="Q207" s="31">
        <f>'апрель 2014г. по 6-10'!Q207+'апрель 2014г. по 0,4'!Q204</f>
        <v>0</v>
      </c>
    </row>
    <row r="208" spans="1:17" ht="12.75" customHeight="1" x14ac:dyDescent="0.2">
      <c r="A208" s="18"/>
      <c r="B208" s="53"/>
      <c r="C208" s="57" t="s">
        <v>269</v>
      </c>
      <c r="D208" s="31">
        <f>'апрель 2014г. по 6-10'!D208+'апрель 2014г. по 0,4'!D205</f>
        <v>0</v>
      </c>
      <c r="E208" s="31">
        <f>'апрель 2014г. по 6-10'!E208+'апрель 2014г. по 0,4'!E205</f>
        <v>0</v>
      </c>
      <c r="F208" s="31">
        <f>'апрель 2014г. по 6-10'!F208+'апрель 2014г. по 0,4'!F205</f>
        <v>0</v>
      </c>
      <c r="G208" s="31">
        <f>'апрель 2014г. по 6-10'!G208+'апрель 2014г. по 0,4'!G205</f>
        <v>0</v>
      </c>
      <c r="H208" s="31">
        <f>'апрель 2014г. по 6-10'!H208+'апрель 2014г. по 0,4'!H205</f>
        <v>0</v>
      </c>
      <c r="I208" s="31">
        <f>'апрель 2014г. по 6-10'!I208+'апрель 2014г. по 0,4'!I205</f>
        <v>0</v>
      </c>
      <c r="J208" s="31">
        <f>'апрель 2014г. по 6-10'!J208+'апрель 2014г. по 0,4'!J205</f>
        <v>0</v>
      </c>
      <c r="K208" s="31">
        <f>'апрель 2014г. по 6-10'!K208+'апрель 2014г. по 0,4'!K205</f>
        <v>0</v>
      </c>
      <c r="L208" s="31">
        <f>'апрель 2014г. по 6-10'!L208+'апрель 2014г. по 0,4'!L205</f>
        <v>0</v>
      </c>
      <c r="M208" s="31">
        <f>'апрель 2014г. по 6-10'!M208+'апрель 2014г. по 0,4'!M205</f>
        <v>0</v>
      </c>
      <c r="N208" s="31">
        <f>'апрель 2014г. по 6-10'!N208+'апрель 2014г. по 0,4'!N205</f>
        <v>0</v>
      </c>
      <c r="O208" s="31">
        <f>'апрель 2014г. по 6-10'!O208+'апрель 2014г. по 0,4'!O205</f>
        <v>0</v>
      </c>
      <c r="P208" s="31">
        <f>'апрель 2014г. по 6-10'!P208+'апрель 2014г. по 0,4'!P205</f>
        <v>0</v>
      </c>
      <c r="Q208" s="31">
        <f>'апрель 2014г. по 6-10'!Q208+'апрель 2014г. по 0,4'!Q205</f>
        <v>0</v>
      </c>
    </row>
    <row r="209" spans="1:17" ht="12.75" customHeight="1" x14ac:dyDescent="0.2">
      <c r="A209" s="18"/>
      <c r="B209" s="53"/>
      <c r="C209" s="50" t="s">
        <v>270</v>
      </c>
      <c r="D209" s="31">
        <f>'апрель 2014г. по 6-10'!D209+'апрель 2014г. по 0,4'!D206</f>
        <v>0</v>
      </c>
      <c r="E209" s="31">
        <f>'апрель 2014г. по 6-10'!E209+'апрель 2014г. по 0,4'!E206</f>
        <v>0</v>
      </c>
      <c r="F209" s="31">
        <f>'апрель 2014г. по 6-10'!F209+'апрель 2014г. по 0,4'!F206</f>
        <v>0</v>
      </c>
      <c r="G209" s="31">
        <f>'апрель 2014г. по 6-10'!G209+'апрель 2014г. по 0,4'!G206</f>
        <v>0</v>
      </c>
      <c r="H209" s="31">
        <f>'апрель 2014г. по 6-10'!H209+'апрель 2014г. по 0,4'!H206</f>
        <v>0</v>
      </c>
      <c r="I209" s="31">
        <f>'апрель 2014г. по 6-10'!I209+'апрель 2014г. по 0,4'!I206</f>
        <v>0</v>
      </c>
      <c r="J209" s="31">
        <f>'апрель 2014г. по 6-10'!J209+'апрель 2014г. по 0,4'!J206</f>
        <v>0</v>
      </c>
      <c r="K209" s="31">
        <f>'апрель 2014г. по 6-10'!K209+'апрель 2014г. по 0,4'!K206</f>
        <v>0</v>
      </c>
      <c r="L209" s="31">
        <f>'апрель 2014г. по 6-10'!L209+'апрель 2014г. по 0,4'!L206</f>
        <v>0</v>
      </c>
      <c r="M209" s="31">
        <f>'апрель 2014г. по 6-10'!M209+'апрель 2014г. по 0,4'!M206</f>
        <v>0</v>
      </c>
      <c r="N209" s="31">
        <f>'апрель 2014г. по 6-10'!N209+'апрель 2014г. по 0,4'!N206</f>
        <v>0</v>
      </c>
      <c r="O209" s="31">
        <f>'апрель 2014г. по 6-10'!O209+'апрель 2014г. по 0,4'!O206</f>
        <v>0</v>
      </c>
      <c r="P209" s="31">
        <f>'апрель 2014г. по 6-10'!P209+'апрель 2014г. по 0,4'!P206</f>
        <v>0</v>
      </c>
      <c r="Q209" s="31">
        <f>'апрель 2014г. по 6-10'!Q209+'апрель 2014г. по 0,4'!Q206</f>
        <v>0</v>
      </c>
    </row>
    <row r="210" spans="1:17" ht="12.75" customHeight="1" x14ac:dyDescent="0.2">
      <c r="A210" s="18"/>
      <c r="B210" s="53"/>
      <c r="C210" s="50" t="s">
        <v>271</v>
      </c>
      <c r="D210" s="31">
        <f>'апрель 2014г. по 6-10'!D210+'апрель 2014г. по 0,4'!D207</f>
        <v>7</v>
      </c>
      <c r="E210" s="31">
        <f>'апрель 2014г. по 6-10'!E210+'апрель 2014г. по 0,4'!E207</f>
        <v>72.400000000000006</v>
      </c>
      <c r="F210" s="31">
        <f>'апрель 2014г. по 6-10'!F210+'апрель 2014г. по 0,4'!F207</f>
        <v>7</v>
      </c>
      <c r="G210" s="31">
        <f>'апрель 2014г. по 6-10'!G210+'апрель 2014г. по 0,4'!G207</f>
        <v>72.400000000000006</v>
      </c>
      <c r="H210" s="31">
        <f>'апрель 2014г. по 6-10'!H210+'апрель 2014г. по 0,4'!H207</f>
        <v>0</v>
      </c>
      <c r="I210" s="31">
        <f>'апрель 2014г. по 6-10'!I210+'апрель 2014г. по 0,4'!I207</f>
        <v>0</v>
      </c>
      <c r="J210" s="31">
        <f>'апрель 2014г. по 6-10'!J210+'апрель 2014г. по 0,4'!J207</f>
        <v>0</v>
      </c>
      <c r="K210" s="31">
        <f>'апрель 2014г. по 6-10'!K210+'апрель 2014г. по 0,4'!K207</f>
        <v>0</v>
      </c>
      <c r="L210" s="31">
        <f>'апрель 2014г. по 6-10'!L210+'апрель 2014г. по 0,4'!L207</f>
        <v>0</v>
      </c>
      <c r="M210" s="31">
        <f>'апрель 2014г. по 6-10'!M210+'апрель 2014г. по 0,4'!M207</f>
        <v>0</v>
      </c>
      <c r="N210" s="31">
        <f>'апрель 2014г. по 6-10'!N210+'апрель 2014г. по 0,4'!N207</f>
        <v>0</v>
      </c>
      <c r="O210" s="31">
        <f>'апрель 2014г. по 6-10'!O210+'апрель 2014г. по 0,4'!O207</f>
        <v>0</v>
      </c>
      <c r="P210" s="31">
        <f>'апрель 2014г. по 6-10'!P210+'апрель 2014г. по 0,4'!P207</f>
        <v>0</v>
      </c>
      <c r="Q210" s="31">
        <f>'апрель 2014г. по 6-10'!Q210+'апрель 2014г. по 0,4'!Q207</f>
        <v>0</v>
      </c>
    </row>
    <row r="211" spans="1:17" ht="12.75" customHeight="1" x14ac:dyDescent="0.2">
      <c r="A211" s="18"/>
      <c r="B211" s="53"/>
      <c r="C211" s="50" t="s">
        <v>272</v>
      </c>
      <c r="D211" s="31">
        <f>'апрель 2014г. по 6-10'!D211+'апрель 2014г. по 0,4'!D208</f>
        <v>6</v>
      </c>
      <c r="E211" s="31">
        <f>'апрель 2014г. по 6-10'!E211+'апрель 2014г. по 0,4'!E208</f>
        <v>45</v>
      </c>
      <c r="F211" s="31">
        <f>'апрель 2014г. по 6-10'!F211+'апрель 2014г. по 0,4'!F208</f>
        <v>6</v>
      </c>
      <c r="G211" s="31">
        <f>'апрель 2014г. по 6-10'!G211+'апрель 2014г. по 0,4'!G208</f>
        <v>45</v>
      </c>
      <c r="H211" s="31">
        <f>'апрель 2014г. по 6-10'!H211+'апрель 2014г. по 0,4'!H208</f>
        <v>0</v>
      </c>
      <c r="I211" s="31">
        <f>'апрель 2014г. по 6-10'!I211+'апрель 2014г. по 0,4'!I208</f>
        <v>0</v>
      </c>
      <c r="J211" s="31">
        <f>'апрель 2014г. по 6-10'!J211+'апрель 2014г. по 0,4'!J208</f>
        <v>0</v>
      </c>
      <c r="K211" s="31">
        <f>'апрель 2014г. по 6-10'!K211+'апрель 2014г. по 0,4'!K208</f>
        <v>0</v>
      </c>
      <c r="L211" s="31">
        <f>'апрель 2014г. по 6-10'!L211+'апрель 2014г. по 0,4'!L208</f>
        <v>0</v>
      </c>
      <c r="M211" s="31">
        <f>'апрель 2014г. по 6-10'!M211+'апрель 2014г. по 0,4'!M208</f>
        <v>0</v>
      </c>
      <c r="N211" s="31">
        <f>'апрель 2014г. по 6-10'!N211+'апрель 2014г. по 0,4'!N208</f>
        <v>0</v>
      </c>
      <c r="O211" s="31">
        <f>'апрель 2014г. по 6-10'!O211+'апрель 2014г. по 0,4'!O208</f>
        <v>0</v>
      </c>
      <c r="P211" s="31">
        <f>'апрель 2014г. по 6-10'!P211+'апрель 2014г. по 0,4'!P208</f>
        <v>0</v>
      </c>
      <c r="Q211" s="31">
        <f>'апрель 2014г. по 6-10'!Q211+'апрель 2014г. по 0,4'!Q208</f>
        <v>0</v>
      </c>
    </row>
    <row r="212" spans="1:17" ht="12.75" customHeight="1" x14ac:dyDescent="0.2">
      <c r="A212" s="18"/>
      <c r="B212" s="53"/>
      <c r="C212" s="50" t="s">
        <v>273</v>
      </c>
      <c r="D212" s="31">
        <f>'апрель 2014г. по 6-10'!D212+'апрель 2014г. по 0,4'!D209</f>
        <v>2</v>
      </c>
      <c r="E212" s="31">
        <f>'апрель 2014г. по 6-10'!E212+'апрель 2014г. по 0,4'!E209</f>
        <v>10.5</v>
      </c>
      <c r="F212" s="31">
        <f>'апрель 2014г. по 6-10'!F212+'апрель 2014г. по 0,4'!F209</f>
        <v>2</v>
      </c>
      <c r="G212" s="31">
        <f>'апрель 2014г. по 6-10'!G212+'апрель 2014г. по 0,4'!G209</f>
        <v>10.5</v>
      </c>
      <c r="H212" s="31">
        <f>'апрель 2014г. по 6-10'!H212+'апрель 2014г. по 0,4'!H209</f>
        <v>0</v>
      </c>
      <c r="I212" s="31">
        <f>'апрель 2014г. по 6-10'!I212+'апрель 2014г. по 0,4'!I209</f>
        <v>0</v>
      </c>
      <c r="J212" s="31">
        <f>'апрель 2014г. по 6-10'!J212+'апрель 2014г. по 0,4'!J209</f>
        <v>0</v>
      </c>
      <c r="K212" s="31">
        <f>'апрель 2014г. по 6-10'!K212+'апрель 2014г. по 0,4'!K209</f>
        <v>0</v>
      </c>
      <c r="L212" s="31">
        <f>'апрель 2014г. по 6-10'!L212+'апрель 2014г. по 0,4'!L209</f>
        <v>0</v>
      </c>
      <c r="M212" s="31">
        <f>'апрель 2014г. по 6-10'!M212+'апрель 2014г. по 0,4'!M209</f>
        <v>0</v>
      </c>
      <c r="N212" s="31">
        <f>'апрель 2014г. по 6-10'!N212+'апрель 2014г. по 0,4'!N209</f>
        <v>0</v>
      </c>
      <c r="O212" s="31">
        <f>'апрель 2014г. по 6-10'!O212+'апрель 2014г. по 0,4'!O209</f>
        <v>0</v>
      </c>
      <c r="P212" s="31">
        <f>'апрель 2014г. по 6-10'!P212+'апрель 2014г. по 0,4'!P209</f>
        <v>0</v>
      </c>
      <c r="Q212" s="31">
        <f>'апрель 2014г. по 6-10'!Q212+'апрель 2014г. по 0,4'!Q209</f>
        <v>0</v>
      </c>
    </row>
    <row r="213" spans="1:17" ht="12.75" customHeight="1" x14ac:dyDescent="0.2">
      <c r="A213" s="18"/>
      <c r="B213" s="53"/>
      <c r="C213" s="50" t="s">
        <v>274</v>
      </c>
      <c r="D213" s="31">
        <f>'апрель 2014г. по 6-10'!D213+'апрель 2014г. по 0,4'!D210</f>
        <v>2</v>
      </c>
      <c r="E213" s="31">
        <f>'апрель 2014г. по 6-10'!E213+'апрель 2014г. по 0,4'!E210</f>
        <v>28</v>
      </c>
      <c r="F213" s="31">
        <f>'апрель 2014г. по 6-10'!F213+'апрель 2014г. по 0,4'!F210</f>
        <v>2</v>
      </c>
      <c r="G213" s="31">
        <f>'апрель 2014г. по 6-10'!G213+'апрель 2014г. по 0,4'!G210</f>
        <v>28</v>
      </c>
      <c r="H213" s="31">
        <f>'апрель 2014г. по 6-10'!H213+'апрель 2014г. по 0,4'!H210</f>
        <v>0</v>
      </c>
      <c r="I213" s="31">
        <f>'апрель 2014г. по 6-10'!I213+'апрель 2014г. по 0,4'!I210</f>
        <v>0</v>
      </c>
      <c r="J213" s="31">
        <f>'апрель 2014г. по 6-10'!J213+'апрель 2014г. по 0,4'!J210</f>
        <v>0</v>
      </c>
      <c r="K213" s="31">
        <f>'апрель 2014г. по 6-10'!K213+'апрель 2014г. по 0,4'!K210</f>
        <v>0</v>
      </c>
      <c r="L213" s="31">
        <f>'апрель 2014г. по 6-10'!L213+'апрель 2014г. по 0,4'!L210</f>
        <v>0</v>
      </c>
      <c r="M213" s="31">
        <f>'апрель 2014г. по 6-10'!M213+'апрель 2014г. по 0,4'!M210</f>
        <v>0</v>
      </c>
      <c r="N213" s="31">
        <f>'апрель 2014г. по 6-10'!N213+'апрель 2014г. по 0,4'!N210</f>
        <v>0</v>
      </c>
      <c r="O213" s="31">
        <f>'апрель 2014г. по 6-10'!O213+'апрель 2014г. по 0,4'!O210</f>
        <v>0</v>
      </c>
      <c r="P213" s="31">
        <f>'апрель 2014г. по 6-10'!P213+'апрель 2014г. по 0,4'!P210</f>
        <v>0</v>
      </c>
      <c r="Q213" s="31">
        <f>'апрель 2014г. по 6-10'!Q213+'апрель 2014г. по 0,4'!Q210</f>
        <v>0</v>
      </c>
    </row>
    <row r="214" spans="1:17" ht="12.75" customHeight="1" x14ac:dyDescent="0.2">
      <c r="A214" s="18"/>
      <c r="B214" s="53"/>
      <c r="C214" s="50" t="s">
        <v>275</v>
      </c>
      <c r="D214" s="31">
        <f>'апрель 2014г. по 6-10'!D214+'апрель 2014г. по 0,4'!D211</f>
        <v>1</v>
      </c>
      <c r="E214" s="31">
        <f>'апрель 2014г. по 6-10'!E214+'апрель 2014г. по 0,4'!E211</f>
        <v>10</v>
      </c>
      <c r="F214" s="31">
        <f>'апрель 2014г. по 6-10'!F214+'апрель 2014г. по 0,4'!F211</f>
        <v>1</v>
      </c>
      <c r="G214" s="31">
        <f>'апрель 2014г. по 6-10'!G214+'апрель 2014г. по 0,4'!G211</f>
        <v>10</v>
      </c>
      <c r="H214" s="31">
        <f>'апрель 2014г. по 6-10'!H214+'апрель 2014г. по 0,4'!H211</f>
        <v>0</v>
      </c>
      <c r="I214" s="31">
        <f>'апрель 2014г. по 6-10'!I214+'апрель 2014г. по 0,4'!I211</f>
        <v>0</v>
      </c>
      <c r="J214" s="31">
        <f>'апрель 2014г. по 6-10'!J214+'апрель 2014г. по 0,4'!J211</f>
        <v>0</v>
      </c>
      <c r="K214" s="31">
        <f>'апрель 2014г. по 6-10'!K214+'апрель 2014г. по 0,4'!K211</f>
        <v>0</v>
      </c>
      <c r="L214" s="31">
        <f>'апрель 2014г. по 6-10'!L214+'апрель 2014г. по 0,4'!L211</f>
        <v>0</v>
      </c>
      <c r="M214" s="31">
        <f>'апрель 2014г. по 6-10'!M214+'апрель 2014г. по 0,4'!M211</f>
        <v>0</v>
      </c>
      <c r="N214" s="31">
        <f>'апрель 2014г. по 6-10'!N214+'апрель 2014г. по 0,4'!N211</f>
        <v>0</v>
      </c>
      <c r="O214" s="31">
        <f>'апрель 2014г. по 6-10'!O214+'апрель 2014г. по 0,4'!O211</f>
        <v>0</v>
      </c>
      <c r="P214" s="31">
        <f>'апрель 2014г. по 6-10'!P214+'апрель 2014г. по 0,4'!P211</f>
        <v>0</v>
      </c>
      <c r="Q214" s="31">
        <f>'апрель 2014г. по 6-10'!Q214+'апрель 2014г. по 0,4'!Q211</f>
        <v>0</v>
      </c>
    </row>
    <row r="215" spans="1:17" ht="12.75" customHeight="1" x14ac:dyDescent="0.2">
      <c r="A215" s="18"/>
      <c r="B215" s="53"/>
      <c r="C215" s="50" t="s">
        <v>276</v>
      </c>
      <c r="D215" s="31">
        <f>'апрель 2014г. по 6-10'!D215+'апрель 2014г. по 0,4'!D212</f>
        <v>2</v>
      </c>
      <c r="E215" s="31">
        <f>'апрель 2014г. по 6-10'!E215+'апрель 2014г. по 0,4'!E212</f>
        <v>55</v>
      </c>
      <c r="F215" s="31">
        <f>'апрель 2014г. по 6-10'!F215+'апрель 2014г. по 0,4'!F212</f>
        <v>2</v>
      </c>
      <c r="G215" s="31">
        <f>'апрель 2014г. по 6-10'!G215+'апрель 2014г. по 0,4'!G212</f>
        <v>55</v>
      </c>
      <c r="H215" s="31">
        <f>'апрель 2014г. по 6-10'!H215+'апрель 2014г. по 0,4'!H212</f>
        <v>0</v>
      </c>
      <c r="I215" s="31">
        <f>'апрель 2014г. по 6-10'!I215+'апрель 2014г. по 0,4'!I212</f>
        <v>0</v>
      </c>
      <c r="J215" s="31">
        <f>'апрель 2014г. по 6-10'!J215+'апрель 2014г. по 0,4'!J212</f>
        <v>0</v>
      </c>
      <c r="K215" s="31">
        <f>'апрель 2014г. по 6-10'!K215+'апрель 2014г. по 0,4'!K212</f>
        <v>0</v>
      </c>
      <c r="L215" s="31">
        <f>'апрель 2014г. по 6-10'!L215+'апрель 2014г. по 0,4'!L212</f>
        <v>0</v>
      </c>
      <c r="M215" s="31">
        <f>'апрель 2014г. по 6-10'!M215+'апрель 2014г. по 0,4'!M212</f>
        <v>0</v>
      </c>
      <c r="N215" s="31">
        <f>'апрель 2014г. по 6-10'!N215+'апрель 2014г. по 0,4'!N212</f>
        <v>0</v>
      </c>
      <c r="O215" s="31">
        <f>'апрель 2014г. по 6-10'!O215+'апрель 2014г. по 0,4'!O212</f>
        <v>0</v>
      </c>
      <c r="P215" s="31">
        <f>'апрель 2014г. по 6-10'!P215+'апрель 2014г. по 0,4'!P212</f>
        <v>0</v>
      </c>
      <c r="Q215" s="31">
        <f>'апрель 2014г. по 6-10'!Q215+'апрель 2014г. по 0,4'!Q212</f>
        <v>0</v>
      </c>
    </row>
    <row r="216" spans="1:17" ht="12.75" customHeight="1" x14ac:dyDescent="0.2">
      <c r="A216" s="18"/>
      <c r="B216" s="53"/>
      <c r="C216" s="50" t="s">
        <v>277</v>
      </c>
      <c r="D216" s="31">
        <f>'апрель 2014г. по 6-10'!D216+'апрель 2014г. по 0,4'!D213</f>
        <v>6</v>
      </c>
      <c r="E216" s="31">
        <f>'апрель 2014г. по 6-10'!E216+'апрель 2014г. по 0,4'!E213</f>
        <v>58.8</v>
      </c>
      <c r="F216" s="31">
        <f>'апрель 2014г. по 6-10'!F216+'апрель 2014г. по 0,4'!F213</f>
        <v>6</v>
      </c>
      <c r="G216" s="31">
        <f>'апрель 2014г. по 6-10'!G216+'апрель 2014г. по 0,4'!G213</f>
        <v>58.8</v>
      </c>
      <c r="H216" s="31">
        <f>'апрель 2014г. по 6-10'!H216+'апрель 2014г. по 0,4'!H213</f>
        <v>0</v>
      </c>
      <c r="I216" s="31">
        <f>'апрель 2014г. по 6-10'!I216+'апрель 2014г. по 0,4'!I213</f>
        <v>0</v>
      </c>
      <c r="J216" s="31">
        <f>'апрель 2014г. по 6-10'!J216+'апрель 2014г. по 0,4'!J213</f>
        <v>0</v>
      </c>
      <c r="K216" s="31">
        <f>'апрель 2014г. по 6-10'!K216+'апрель 2014г. по 0,4'!K213</f>
        <v>0</v>
      </c>
      <c r="L216" s="31">
        <f>'апрель 2014г. по 6-10'!L216+'апрель 2014г. по 0,4'!L213</f>
        <v>0</v>
      </c>
      <c r="M216" s="31">
        <f>'апрель 2014г. по 6-10'!M216+'апрель 2014г. по 0,4'!M213</f>
        <v>0</v>
      </c>
      <c r="N216" s="31">
        <f>'апрель 2014г. по 6-10'!N216+'апрель 2014г. по 0,4'!N213</f>
        <v>0</v>
      </c>
      <c r="O216" s="31">
        <f>'апрель 2014г. по 6-10'!O216+'апрель 2014г. по 0,4'!O213</f>
        <v>0</v>
      </c>
      <c r="P216" s="31">
        <f>'апрель 2014г. по 6-10'!P216+'апрель 2014г. по 0,4'!P213</f>
        <v>0</v>
      </c>
      <c r="Q216" s="31">
        <f>'апрель 2014г. по 6-10'!Q216+'апрель 2014г. по 0,4'!Q213</f>
        <v>0</v>
      </c>
    </row>
    <row r="217" spans="1:17" ht="12.75" customHeight="1" x14ac:dyDescent="0.2">
      <c r="A217" s="18"/>
      <c r="B217" s="53"/>
      <c r="C217" s="50" t="s">
        <v>278</v>
      </c>
      <c r="D217" s="31">
        <f>'апрель 2014г. по 6-10'!D217+'апрель 2014г. по 0,4'!D214</f>
        <v>0</v>
      </c>
      <c r="E217" s="31">
        <f>'апрель 2014г. по 6-10'!E217+'апрель 2014г. по 0,4'!E214</f>
        <v>0</v>
      </c>
      <c r="F217" s="31">
        <f>'апрель 2014г. по 6-10'!F217+'апрель 2014г. по 0,4'!F214</f>
        <v>0</v>
      </c>
      <c r="G217" s="31">
        <f>'апрель 2014г. по 6-10'!G217+'апрель 2014г. по 0,4'!G214</f>
        <v>0</v>
      </c>
      <c r="H217" s="31">
        <f>'апрель 2014г. по 6-10'!H217+'апрель 2014г. по 0,4'!H214</f>
        <v>0</v>
      </c>
      <c r="I217" s="31">
        <f>'апрель 2014г. по 6-10'!I217+'апрель 2014г. по 0,4'!I214</f>
        <v>0</v>
      </c>
      <c r="J217" s="31">
        <f>'апрель 2014г. по 6-10'!J217+'апрель 2014г. по 0,4'!J214</f>
        <v>0</v>
      </c>
      <c r="K217" s="31">
        <f>'апрель 2014г. по 6-10'!K217+'апрель 2014г. по 0,4'!K214</f>
        <v>0</v>
      </c>
      <c r="L217" s="31">
        <f>'апрель 2014г. по 6-10'!L217+'апрель 2014г. по 0,4'!L214</f>
        <v>0</v>
      </c>
      <c r="M217" s="31">
        <f>'апрель 2014г. по 6-10'!M217+'апрель 2014г. по 0,4'!M214</f>
        <v>0</v>
      </c>
      <c r="N217" s="31">
        <f>'апрель 2014г. по 6-10'!N217+'апрель 2014г. по 0,4'!N214</f>
        <v>0</v>
      </c>
      <c r="O217" s="31">
        <f>'апрель 2014г. по 6-10'!O217+'апрель 2014г. по 0,4'!O214</f>
        <v>0</v>
      </c>
      <c r="P217" s="31">
        <f>'апрель 2014г. по 6-10'!P217+'апрель 2014г. по 0,4'!P214</f>
        <v>0</v>
      </c>
      <c r="Q217" s="31">
        <f>'апрель 2014г. по 6-10'!Q217+'апрель 2014г. по 0,4'!Q214</f>
        <v>0</v>
      </c>
    </row>
    <row r="218" spans="1:17" ht="12.75" customHeight="1" x14ac:dyDescent="0.2">
      <c r="A218" s="18"/>
      <c r="B218" s="53"/>
      <c r="C218" s="50" t="s">
        <v>279</v>
      </c>
      <c r="D218" s="31">
        <f>'апрель 2014г. по 6-10'!D218+'апрель 2014г. по 0,4'!D215</f>
        <v>2</v>
      </c>
      <c r="E218" s="31">
        <f>'апрель 2014г. по 6-10'!E218+'апрель 2014г. по 0,4'!E215</f>
        <v>12.4</v>
      </c>
      <c r="F218" s="31">
        <f>'апрель 2014г. по 6-10'!F218+'апрель 2014г. по 0,4'!F215</f>
        <v>2</v>
      </c>
      <c r="G218" s="31">
        <f>'апрель 2014г. по 6-10'!G218+'апрель 2014г. по 0,4'!G215</f>
        <v>12.4</v>
      </c>
      <c r="H218" s="31">
        <f>'апрель 2014г. по 6-10'!H218+'апрель 2014г. по 0,4'!H215</f>
        <v>0</v>
      </c>
      <c r="I218" s="31">
        <f>'апрель 2014г. по 6-10'!I218+'апрель 2014г. по 0,4'!I215</f>
        <v>0</v>
      </c>
      <c r="J218" s="31">
        <f>'апрель 2014г. по 6-10'!J218+'апрель 2014г. по 0,4'!J215</f>
        <v>0</v>
      </c>
      <c r="K218" s="31">
        <f>'апрель 2014г. по 6-10'!K218+'апрель 2014г. по 0,4'!K215</f>
        <v>0</v>
      </c>
      <c r="L218" s="31">
        <f>'апрель 2014г. по 6-10'!L218+'апрель 2014г. по 0,4'!L215</f>
        <v>0</v>
      </c>
      <c r="M218" s="31">
        <f>'апрель 2014г. по 6-10'!M218+'апрель 2014г. по 0,4'!M215</f>
        <v>0</v>
      </c>
      <c r="N218" s="31">
        <f>'апрель 2014г. по 6-10'!N218+'апрель 2014г. по 0,4'!N215</f>
        <v>0</v>
      </c>
      <c r="O218" s="31">
        <f>'апрель 2014г. по 6-10'!O218+'апрель 2014г. по 0,4'!O215</f>
        <v>0</v>
      </c>
      <c r="P218" s="31">
        <f>'апрель 2014г. по 6-10'!P218+'апрель 2014г. по 0,4'!P215</f>
        <v>0</v>
      </c>
      <c r="Q218" s="31">
        <f>'апрель 2014г. по 6-10'!Q218+'апрель 2014г. по 0,4'!Q215</f>
        <v>0</v>
      </c>
    </row>
    <row r="219" spans="1:17" ht="12.75" customHeight="1" x14ac:dyDescent="0.2">
      <c r="A219" s="18"/>
      <c r="B219" s="53"/>
      <c r="C219" s="50" t="s">
        <v>280</v>
      </c>
      <c r="D219" s="31">
        <f>'апрель 2014г. по 6-10'!D219+'апрель 2014г. по 0,4'!D216</f>
        <v>1</v>
      </c>
      <c r="E219" s="31">
        <f>'апрель 2014г. по 6-10'!E219+'апрель 2014г. по 0,4'!E216</f>
        <v>3</v>
      </c>
      <c r="F219" s="31">
        <f>'апрель 2014г. по 6-10'!F219+'апрель 2014г. по 0,4'!F216</f>
        <v>1</v>
      </c>
      <c r="G219" s="31">
        <f>'апрель 2014г. по 6-10'!G219+'апрель 2014г. по 0,4'!G216</f>
        <v>3</v>
      </c>
      <c r="H219" s="31">
        <f>'апрель 2014г. по 6-10'!H219+'апрель 2014г. по 0,4'!H216</f>
        <v>0</v>
      </c>
      <c r="I219" s="31">
        <f>'апрель 2014г. по 6-10'!I219+'апрель 2014г. по 0,4'!I216</f>
        <v>0</v>
      </c>
      <c r="J219" s="31">
        <f>'апрель 2014г. по 6-10'!J219+'апрель 2014г. по 0,4'!J216</f>
        <v>0</v>
      </c>
      <c r="K219" s="31">
        <f>'апрель 2014г. по 6-10'!K219+'апрель 2014г. по 0,4'!K216</f>
        <v>0</v>
      </c>
      <c r="L219" s="31">
        <f>'апрель 2014г. по 6-10'!L219+'апрель 2014г. по 0,4'!L216</f>
        <v>0</v>
      </c>
      <c r="M219" s="31">
        <f>'апрель 2014г. по 6-10'!M219+'апрель 2014г. по 0,4'!M216</f>
        <v>0</v>
      </c>
      <c r="N219" s="31">
        <f>'апрель 2014г. по 6-10'!N219+'апрель 2014г. по 0,4'!N216</f>
        <v>0</v>
      </c>
      <c r="O219" s="31">
        <f>'апрель 2014г. по 6-10'!O219+'апрель 2014г. по 0,4'!O216</f>
        <v>0</v>
      </c>
      <c r="P219" s="31">
        <f>'апрель 2014г. по 6-10'!P219+'апрель 2014г. по 0,4'!P216</f>
        <v>0</v>
      </c>
      <c r="Q219" s="31">
        <f>'апрель 2014г. по 6-10'!Q219+'апрель 2014г. по 0,4'!Q216</f>
        <v>0</v>
      </c>
    </row>
    <row r="220" spans="1:17" ht="12.75" customHeight="1" x14ac:dyDescent="0.2">
      <c r="A220" s="18"/>
      <c r="B220" s="53"/>
      <c r="C220" s="50" t="s">
        <v>281</v>
      </c>
      <c r="D220" s="31">
        <f>'апрель 2014г. по 6-10'!D220+'апрель 2014г. по 0,4'!D217</f>
        <v>2</v>
      </c>
      <c r="E220" s="31">
        <f>'апрель 2014г. по 6-10'!E220+'апрель 2014г. по 0,4'!E217</f>
        <v>19.399999999999999</v>
      </c>
      <c r="F220" s="31">
        <f>'апрель 2014г. по 6-10'!F220+'апрель 2014г. по 0,4'!F217</f>
        <v>2</v>
      </c>
      <c r="G220" s="31">
        <f>'апрель 2014г. по 6-10'!G220+'апрель 2014г. по 0,4'!G217</f>
        <v>19.399999999999999</v>
      </c>
      <c r="H220" s="31">
        <f>'апрель 2014г. по 6-10'!H220+'апрель 2014г. по 0,4'!H217</f>
        <v>0</v>
      </c>
      <c r="I220" s="31">
        <f>'апрель 2014г. по 6-10'!I220+'апрель 2014г. по 0,4'!I217</f>
        <v>0</v>
      </c>
      <c r="J220" s="31">
        <f>'апрель 2014г. по 6-10'!J220+'апрель 2014г. по 0,4'!J217</f>
        <v>0</v>
      </c>
      <c r="K220" s="31">
        <f>'апрель 2014г. по 6-10'!K220+'апрель 2014г. по 0,4'!K217</f>
        <v>0</v>
      </c>
      <c r="L220" s="31">
        <f>'апрель 2014г. по 6-10'!L220+'апрель 2014г. по 0,4'!L217</f>
        <v>0</v>
      </c>
      <c r="M220" s="31">
        <f>'апрель 2014г. по 6-10'!M220+'апрель 2014г. по 0,4'!M217</f>
        <v>0</v>
      </c>
      <c r="N220" s="31">
        <f>'апрель 2014г. по 6-10'!N220+'апрель 2014г. по 0,4'!N217</f>
        <v>0</v>
      </c>
      <c r="O220" s="31">
        <f>'апрель 2014г. по 6-10'!O220+'апрель 2014г. по 0,4'!O217</f>
        <v>0</v>
      </c>
      <c r="P220" s="31">
        <f>'апрель 2014г. по 6-10'!P220+'апрель 2014г. по 0,4'!P217</f>
        <v>0</v>
      </c>
      <c r="Q220" s="31">
        <f>'апрель 2014г. по 6-10'!Q220+'апрель 2014г. по 0,4'!Q217</f>
        <v>0</v>
      </c>
    </row>
    <row r="221" spans="1:17" ht="12.75" customHeight="1" x14ac:dyDescent="0.2">
      <c r="A221" s="18"/>
      <c r="B221" s="53"/>
      <c r="C221" s="50" t="s">
        <v>282</v>
      </c>
      <c r="D221" s="31">
        <f>'апрель 2014г. по 6-10'!D221+'апрель 2014г. по 0,4'!D218</f>
        <v>1</v>
      </c>
      <c r="E221" s="31">
        <f>'апрель 2014г. по 6-10'!E221+'апрель 2014г. по 0,4'!E218</f>
        <v>4.4000000000000004</v>
      </c>
      <c r="F221" s="31">
        <f>'апрель 2014г. по 6-10'!F221+'апрель 2014г. по 0,4'!F218</f>
        <v>1</v>
      </c>
      <c r="G221" s="31">
        <f>'апрель 2014г. по 6-10'!G221+'апрель 2014г. по 0,4'!G218</f>
        <v>4.4000000000000004</v>
      </c>
      <c r="H221" s="31">
        <f>'апрель 2014г. по 6-10'!H221+'апрель 2014г. по 0,4'!H218</f>
        <v>0</v>
      </c>
      <c r="I221" s="31">
        <f>'апрель 2014г. по 6-10'!I221+'апрель 2014г. по 0,4'!I218</f>
        <v>0</v>
      </c>
      <c r="J221" s="31">
        <f>'апрель 2014г. по 6-10'!J221+'апрель 2014г. по 0,4'!J218</f>
        <v>0</v>
      </c>
      <c r="K221" s="31">
        <f>'апрель 2014г. по 6-10'!K221+'апрель 2014г. по 0,4'!K218</f>
        <v>0</v>
      </c>
      <c r="L221" s="31">
        <f>'апрель 2014г. по 6-10'!L221+'апрель 2014г. по 0,4'!L218</f>
        <v>0</v>
      </c>
      <c r="M221" s="31">
        <f>'апрель 2014г. по 6-10'!M221+'апрель 2014г. по 0,4'!M218</f>
        <v>0</v>
      </c>
      <c r="N221" s="31">
        <f>'апрель 2014г. по 6-10'!N221+'апрель 2014г. по 0,4'!N218</f>
        <v>0</v>
      </c>
      <c r="O221" s="31">
        <f>'апрель 2014г. по 6-10'!O221+'апрель 2014г. по 0,4'!O218</f>
        <v>0</v>
      </c>
      <c r="P221" s="31">
        <f>'апрель 2014г. по 6-10'!P221+'апрель 2014г. по 0,4'!P218</f>
        <v>0</v>
      </c>
      <c r="Q221" s="31">
        <f>'апрель 2014г. по 6-10'!Q221+'апрель 2014г. по 0,4'!Q218</f>
        <v>0</v>
      </c>
    </row>
    <row r="222" spans="1:17" ht="12.75" customHeight="1" x14ac:dyDescent="0.2">
      <c r="A222" s="18"/>
      <c r="B222" s="53"/>
      <c r="C222" s="50" t="s">
        <v>283</v>
      </c>
      <c r="D222" s="31">
        <f>'апрель 2014г. по 6-10'!D222+'апрель 2014г. по 0,4'!D219</f>
        <v>0</v>
      </c>
      <c r="E222" s="31">
        <f>'апрель 2014г. по 6-10'!E222+'апрель 2014г. по 0,4'!E219</f>
        <v>0</v>
      </c>
      <c r="F222" s="31">
        <f>'апрель 2014г. по 6-10'!F222+'апрель 2014г. по 0,4'!F219</f>
        <v>0</v>
      </c>
      <c r="G222" s="31">
        <f>'апрель 2014г. по 6-10'!G222+'апрель 2014г. по 0,4'!G219</f>
        <v>0</v>
      </c>
      <c r="H222" s="31">
        <f>'апрель 2014г. по 6-10'!H222+'апрель 2014г. по 0,4'!H219</f>
        <v>0</v>
      </c>
      <c r="I222" s="31">
        <f>'апрель 2014г. по 6-10'!I222+'апрель 2014г. по 0,4'!I219</f>
        <v>0</v>
      </c>
      <c r="J222" s="31">
        <f>'апрель 2014г. по 6-10'!J222+'апрель 2014г. по 0,4'!J219</f>
        <v>0</v>
      </c>
      <c r="K222" s="31">
        <f>'апрель 2014г. по 6-10'!K222+'апрель 2014г. по 0,4'!K219</f>
        <v>0</v>
      </c>
      <c r="L222" s="31">
        <f>'апрель 2014г. по 6-10'!L222+'апрель 2014г. по 0,4'!L219</f>
        <v>0</v>
      </c>
      <c r="M222" s="31">
        <f>'апрель 2014г. по 6-10'!M222+'апрель 2014г. по 0,4'!M219</f>
        <v>0</v>
      </c>
      <c r="N222" s="31">
        <f>'апрель 2014г. по 6-10'!N222+'апрель 2014г. по 0,4'!N219</f>
        <v>0</v>
      </c>
      <c r="O222" s="31">
        <f>'апрель 2014г. по 6-10'!O222+'апрель 2014г. по 0,4'!O219</f>
        <v>0</v>
      </c>
      <c r="P222" s="31">
        <f>'апрель 2014г. по 6-10'!P222+'апрель 2014г. по 0,4'!P219</f>
        <v>0</v>
      </c>
      <c r="Q222" s="31">
        <f>'апрель 2014г. по 6-10'!Q222+'апрель 2014г. по 0,4'!Q219</f>
        <v>0</v>
      </c>
    </row>
    <row r="223" spans="1:17" ht="12.75" customHeight="1" x14ac:dyDescent="0.2">
      <c r="A223" s="18"/>
      <c r="B223" s="53"/>
      <c r="C223" s="50" t="s">
        <v>284</v>
      </c>
      <c r="D223" s="31">
        <f>'апрель 2014г. по 6-10'!D223+'апрель 2014г. по 0,4'!D220</f>
        <v>1</v>
      </c>
      <c r="E223" s="31">
        <f>'апрель 2014г. по 6-10'!E223+'апрель 2014г. по 0,4'!E220</f>
        <v>45</v>
      </c>
      <c r="F223" s="31">
        <f>'апрель 2014г. по 6-10'!F223+'апрель 2014г. по 0,4'!F220</f>
        <v>0</v>
      </c>
      <c r="G223" s="31">
        <f>'апрель 2014г. по 6-10'!G223+'апрель 2014г. по 0,4'!G220</f>
        <v>0</v>
      </c>
      <c r="H223" s="31">
        <f>'апрель 2014г. по 6-10'!H223+'апрель 2014г. по 0,4'!H220</f>
        <v>0</v>
      </c>
      <c r="I223" s="31">
        <f>'апрель 2014г. по 6-10'!I223+'апрель 2014г. по 0,4'!I220</f>
        <v>0</v>
      </c>
      <c r="J223" s="31">
        <f>'апрель 2014г. по 6-10'!J223+'апрель 2014г. по 0,4'!J220</f>
        <v>0</v>
      </c>
      <c r="K223" s="31">
        <f>'апрель 2014г. по 6-10'!K223+'апрель 2014г. по 0,4'!K220</f>
        <v>0</v>
      </c>
      <c r="L223" s="31">
        <f>'апрель 2014г. по 6-10'!L223+'апрель 2014г. по 0,4'!L220</f>
        <v>0</v>
      </c>
      <c r="M223" s="31">
        <f>'апрель 2014г. по 6-10'!M223+'апрель 2014г. по 0,4'!M220</f>
        <v>0</v>
      </c>
      <c r="N223" s="31">
        <f>'апрель 2014г. по 6-10'!N223+'апрель 2014г. по 0,4'!N220</f>
        <v>0</v>
      </c>
      <c r="O223" s="31">
        <f>'апрель 2014г. по 6-10'!O223+'апрель 2014г. по 0,4'!O220</f>
        <v>0</v>
      </c>
      <c r="P223" s="31">
        <f>'апрель 2014г. по 6-10'!P223+'апрель 2014г. по 0,4'!P220</f>
        <v>0</v>
      </c>
      <c r="Q223" s="31">
        <f>'апрель 2014г. по 6-10'!Q223+'апрель 2014г. по 0,4'!Q220</f>
        <v>0</v>
      </c>
    </row>
    <row r="224" spans="1:17" ht="12.75" customHeight="1" x14ac:dyDescent="0.2">
      <c r="A224" s="18"/>
      <c r="B224" s="53"/>
      <c r="C224" s="50" t="s">
        <v>285</v>
      </c>
      <c r="D224" s="31">
        <f>'апрель 2014г. по 6-10'!D224+'апрель 2014г. по 0,4'!D221</f>
        <v>7</v>
      </c>
      <c r="E224" s="31">
        <f>'апрель 2014г. по 6-10'!E224+'апрель 2014г. по 0,4'!E221</f>
        <v>92</v>
      </c>
      <c r="F224" s="31">
        <f>'апрель 2014г. по 6-10'!F224+'апрель 2014г. по 0,4'!F221</f>
        <v>7</v>
      </c>
      <c r="G224" s="31">
        <f>'апрель 2014г. по 6-10'!G224+'апрель 2014г. по 0,4'!G221</f>
        <v>92</v>
      </c>
      <c r="H224" s="31">
        <f>'апрель 2014г. по 6-10'!H224+'апрель 2014г. по 0,4'!H221</f>
        <v>0</v>
      </c>
      <c r="I224" s="31">
        <f>'апрель 2014г. по 6-10'!I224+'апрель 2014г. по 0,4'!I221</f>
        <v>0</v>
      </c>
      <c r="J224" s="31">
        <f>'апрель 2014г. по 6-10'!J224+'апрель 2014г. по 0,4'!J221</f>
        <v>0</v>
      </c>
      <c r="K224" s="31">
        <f>'апрель 2014г. по 6-10'!K224+'апрель 2014г. по 0,4'!K221</f>
        <v>0</v>
      </c>
      <c r="L224" s="31">
        <f>'апрель 2014г. по 6-10'!L224+'апрель 2014г. по 0,4'!L221</f>
        <v>0</v>
      </c>
      <c r="M224" s="31">
        <f>'апрель 2014г. по 6-10'!M224+'апрель 2014г. по 0,4'!M221</f>
        <v>0</v>
      </c>
      <c r="N224" s="31">
        <f>'апрель 2014г. по 6-10'!N224+'апрель 2014г. по 0,4'!N221</f>
        <v>0</v>
      </c>
      <c r="O224" s="31">
        <f>'апрель 2014г. по 6-10'!O224+'апрель 2014г. по 0,4'!O221</f>
        <v>0</v>
      </c>
      <c r="P224" s="31">
        <f>'апрель 2014г. по 6-10'!P224+'апрель 2014г. по 0,4'!P221</f>
        <v>0</v>
      </c>
      <c r="Q224" s="31">
        <f>'апрель 2014г. по 6-10'!Q224+'апрель 2014г. по 0,4'!Q221</f>
        <v>0</v>
      </c>
    </row>
    <row r="225" spans="1:17" ht="12.75" customHeight="1" x14ac:dyDescent="0.2">
      <c r="A225" s="18"/>
      <c r="B225" s="53"/>
      <c r="C225" s="50" t="s">
        <v>286</v>
      </c>
      <c r="D225" s="31">
        <f>'апрель 2014г. по 6-10'!D225+'апрель 2014г. по 0,4'!D222</f>
        <v>1</v>
      </c>
      <c r="E225" s="31">
        <f>'апрель 2014г. по 6-10'!E225+'апрель 2014г. по 0,4'!E222</f>
        <v>15</v>
      </c>
      <c r="F225" s="31">
        <f>'апрель 2014г. по 6-10'!F225+'апрель 2014г. по 0,4'!F222</f>
        <v>1</v>
      </c>
      <c r="G225" s="31">
        <f>'апрель 2014г. по 6-10'!G225+'апрель 2014г. по 0,4'!G222</f>
        <v>15</v>
      </c>
      <c r="H225" s="31">
        <f>'апрель 2014г. по 6-10'!H225+'апрель 2014г. по 0,4'!H222</f>
        <v>0</v>
      </c>
      <c r="I225" s="31">
        <f>'апрель 2014г. по 6-10'!I225+'апрель 2014г. по 0,4'!I222</f>
        <v>0</v>
      </c>
      <c r="J225" s="31">
        <f>'апрель 2014г. по 6-10'!J225+'апрель 2014г. по 0,4'!J222</f>
        <v>0</v>
      </c>
      <c r="K225" s="31">
        <f>'апрель 2014г. по 6-10'!K225+'апрель 2014г. по 0,4'!K222</f>
        <v>0</v>
      </c>
      <c r="L225" s="31">
        <f>'апрель 2014г. по 6-10'!L225+'апрель 2014г. по 0,4'!L222</f>
        <v>0</v>
      </c>
      <c r="M225" s="31">
        <f>'апрель 2014г. по 6-10'!M225+'апрель 2014г. по 0,4'!M222</f>
        <v>0</v>
      </c>
      <c r="N225" s="31">
        <f>'апрель 2014г. по 6-10'!N225+'апрель 2014г. по 0,4'!N222</f>
        <v>0</v>
      </c>
      <c r="O225" s="31">
        <f>'апрель 2014г. по 6-10'!O225+'апрель 2014г. по 0,4'!O222</f>
        <v>0</v>
      </c>
      <c r="P225" s="31">
        <f>'апрель 2014г. по 6-10'!P225+'апрель 2014г. по 0,4'!P222</f>
        <v>0</v>
      </c>
      <c r="Q225" s="31">
        <f>'апрель 2014г. по 6-10'!Q225+'апрель 2014г. по 0,4'!Q222</f>
        <v>0</v>
      </c>
    </row>
    <row r="226" spans="1:17" ht="12.75" customHeight="1" x14ac:dyDescent="0.2">
      <c r="A226" s="18"/>
      <c r="B226" s="53"/>
      <c r="C226" s="50" t="s">
        <v>287</v>
      </c>
      <c r="D226" s="31">
        <f>'апрель 2014г. по 6-10'!D226+'апрель 2014г. по 0,4'!D223</f>
        <v>4</v>
      </c>
      <c r="E226" s="31">
        <f>'апрель 2014г. по 6-10'!E226+'апрель 2014г. по 0,4'!E223</f>
        <v>175</v>
      </c>
      <c r="F226" s="31">
        <f>'апрель 2014г. по 6-10'!F226+'апрель 2014г. по 0,4'!F223</f>
        <v>4</v>
      </c>
      <c r="G226" s="31">
        <f>'апрель 2014г. по 6-10'!G226+'апрель 2014г. по 0,4'!G223</f>
        <v>175</v>
      </c>
      <c r="H226" s="31">
        <f>'апрель 2014г. по 6-10'!H226+'апрель 2014г. по 0,4'!H223</f>
        <v>0</v>
      </c>
      <c r="I226" s="31">
        <f>'апрель 2014г. по 6-10'!I226+'апрель 2014г. по 0,4'!I223</f>
        <v>0</v>
      </c>
      <c r="J226" s="31">
        <f>'апрель 2014г. по 6-10'!J226+'апрель 2014г. по 0,4'!J223</f>
        <v>1</v>
      </c>
      <c r="K226" s="31">
        <f>'апрель 2014г. по 6-10'!K226+'апрель 2014г. по 0,4'!K223</f>
        <v>10</v>
      </c>
      <c r="L226" s="31">
        <f>'апрель 2014г. по 6-10'!L226+'апрель 2014г. по 0,4'!L223</f>
        <v>0</v>
      </c>
      <c r="M226" s="31">
        <f>'апрель 2014г. по 6-10'!M226+'апрель 2014г. по 0,4'!M223</f>
        <v>0</v>
      </c>
      <c r="N226" s="31">
        <f>'апрель 2014г. по 6-10'!N226+'апрель 2014г. по 0,4'!N223</f>
        <v>0</v>
      </c>
      <c r="O226" s="31">
        <f>'апрель 2014г. по 6-10'!O226+'апрель 2014г. по 0,4'!O223</f>
        <v>0</v>
      </c>
      <c r="P226" s="31">
        <f>'апрель 2014г. по 6-10'!P226+'апрель 2014г. по 0,4'!P223</f>
        <v>0</v>
      </c>
      <c r="Q226" s="31">
        <f>'апрель 2014г. по 6-10'!Q226+'апрель 2014г. по 0,4'!Q223</f>
        <v>0</v>
      </c>
    </row>
    <row r="227" spans="1:17" ht="12.75" customHeight="1" x14ac:dyDescent="0.2">
      <c r="A227" s="18"/>
      <c r="B227" s="53"/>
      <c r="C227" s="50" t="s">
        <v>288</v>
      </c>
      <c r="D227" s="31">
        <f>'апрель 2014г. по 6-10'!D227+'апрель 2014г. по 0,4'!D224</f>
        <v>3</v>
      </c>
      <c r="E227" s="31">
        <f>'апрель 2014г. по 6-10'!E227+'апрель 2014г. по 0,4'!E224</f>
        <v>34</v>
      </c>
      <c r="F227" s="31">
        <f>'апрель 2014г. по 6-10'!F227+'апрель 2014г. по 0,4'!F224</f>
        <v>3</v>
      </c>
      <c r="G227" s="31">
        <f>'апрель 2014г. по 6-10'!G227+'апрель 2014г. по 0,4'!G224</f>
        <v>34</v>
      </c>
      <c r="H227" s="31">
        <f>'апрель 2014г. по 6-10'!H227+'апрель 2014г. по 0,4'!H224</f>
        <v>0</v>
      </c>
      <c r="I227" s="31">
        <f>'апрель 2014г. по 6-10'!I227+'апрель 2014г. по 0,4'!I224</f>
        <v>0</v>
      </c>
      <c r="J227" s="31">
        <f>'апрель 2014г. по 6-10'!J227+'апрель 2014г. по 0,4'!J224</f>
        <v>0</v>
      </c>
      <c r="K227" s="31">
        <f>'апрель 2014г. по 6-10'!K227+'апрель 2014г. по 0,4'!K224</f>
        <v>0</v>
      </c>
      <c r="L227" s="31">
        <f>'апрель 2014г. по 6-10'!L227+'апрель 2014г. по 0,4'!L224</f>
        <v>0</v>
      </c>
      <c r="M227" s="31">
        <f>'апрель 2014г. по 6-10'!M227+'апрель 2014г. по 0,4'!M224</f>
        <v>0</v>
      </c>
      <c r="N227" s="31">
        <f>'апрель 2014г. по 6-10'!N227+'апрель 2014г. по 0,4'!N224</f>
        <v>0</v>
      </c>
      <c r="O227" s="31">
        <f>'апрель 2014г. по 6-10'!O227+'апрель 2014г. по 0,4'!O224</f>
        <v>0</v>
      </c>
      <c r="P227" s="31">
        <f>'апрель 2014г. по 6-10'!P227+'апрель 2014г. по 0,4'!P224</f>
        <v>0</v>
      </c>
      <c r="Q227" s="31">
        <f>'апрель 2014г. по 6-10'!Q227+'апрель 2014г. по 0,4'!Q224</f>
        <v>0</v>
      </c>
    </row>
    <row r="228" spans="1:17" ht="12.75" customHeight="1" x14ac:dyDescent="0.2">
      <c r="A228" s="18"/>
      <c r="B228" s="53"/>
      <c r="C228" s="50" t="s">
        <v>289</v>
      </c>
      <c r="D228" s="31">
        <f>'апрель 2014г. по 6-10'!D228+'апрель 2014г. по 0,4'!D225</f>
        <v>2</v>
      </c>
      <c r="E228" s="31">
        <f>'апрель 2014г. по 6-10'!E228+'апрель 2014г. по 0,4'!E225</f>
        <v>17.399999999999999</v>
      </c>
      <c r="F228" s="31">
        <f>'апрель 2014г. по 6-10'!F228+'апрель 2014г. по 0,4'!F225</f>
        <v>2</v>
      </c>
      <c r="G228" s="31">
        <f>'апрель 2014г. по 6-10'!G228+'апрель 2014г. по 0,4'!G225</f>
        <v>17.399999999999999</v>
      </c>
      <c r="H228" s="31">
        <f>'апрель 2014г. по 6-10'!H228+'апрель 2014г. по 0,4'!H225</f>
        <v>0</v>
      </c>
      <c r="I228" s="31">
        <f>'апрель 2014г. по 6-10'!I228+'апрель 2014г. по 0,4'!I225</f>
        <v>0</v>
      </c>
      <c r="J228" s="31">
        <f>'апрель 2014г. по 6-10'!J228+'апрель 2014г. по 0,4'!J225</f>
        <v>0</v>
      </c>
      <c r="K228" s="31">
        <f>'апрель 2014г. по 6-10'!K228+'апрель 2014г. по 0,4'!K225</f>
        <v>0</v>
      </c>
      <c r="L228" s="31">
        <f>'апрель 2014г. по 6-10'!L228+'апрель 2014г. по 0,4'!L225</f>
        <v>0</v>
      </c>
      <c r="M228" s="31">
        <f>'апрель 2014г. по 6-10'!M228+'апрель 2014г. по 0,4'!M225</f>
        <v>0</v>
      </c>
      <c r="N228" s="31">
        <f>'апрель 2014г. по 6-10'!N228+'апрель 2014г. по 0,4'!N225</f>
        <v>0</v>
      </c>
      <c r="O228" s="31">
        <f>'апрель 2014г. по 6-10'!O228+'апрель 2014г. по 0,4'!O225</f>
        <v>0</v>
      </c>
      <c r="P228" s="31">
        <f>'апрель 2014г. по 6-10'!P228+'апрель 2014г. по 0,4'!P225</f>
        <v>0</v>
      </c>
      <c r="Q228" s="31">
        <f>'апрель 2014г. по 6-10'!Q228+'апрель 2014г. по 0,4'!Q225</f>
        <v>0</v>
      </c>
    </row>
    <row r="229" spans="1:17" ht="12.75" customHeight="1" x14ac:dyDescent="0.2">
      <c r="A229" s="18"/>
      <c r="B229" s="53"/>
      <c r="C229" s="50" t="s">
        <v>290</v>
      </c>
      <c r="D229" s="31">
        <f>'апрель 2014г. по 6-10'!D229+'апрель 2014г. по 0,4'!D226</f>
        <v>0</v>
      </c>
      <c r="E229" s="31">
        <f>'апрель 2014г. по 6-10'!E229+'апрель 2014г. по 0,4'!E226</f>
        <v>0</v>
      </c>
      <c r="F229" s="31">
        <f>'апрель 2014г. по 6-10'!F229+'апрель 2014г. по 0,4'!F226</f>
        <v>0</v>
      </c>
      <c r="G229" s="31">
        <f>'апрель 2014г. по 6-10'!G229+'апрель 2014г. по 0,4'!G226</f>
        <v>0</v>
      </c>
      <c r="H229" s="31">
        <f>'апрель 2014г. по 6-10'!H229+'апрель 2014г. по 0,4'!H226</f>
        <v>0</v>
      </c>
      <c r="I229" s="31">
        <f>'апрель 2014г. по 6-10'!I229+'апрель 2014г. по 0,4'!I226</f>
        <v>0</v>
      </c>
      <c r="J229" s="31">
        <f>'апрель 2014г. по 6-10'!J229+'апрель 2014г. по 0,4'!J226</f>
        <v>0</v>
      </c>
      <c r="K229" s="31">
        <f>'апрель 2014г. по 6-10'!K229+'апрель 2014г. по 0,4'!K226</f>
        <v>0</v>
      </c>
      <c r="L229" s="31">
        <f>'апрель 2014г. по 6-10'!L229+'апрель 2014г. по 0,4'!L226</f>
        <v>0</v>
      </c>
      <c r="M229" s="31">
        <f>'апрель 2014г. по 6-10'!M229+'апрель 2014г. по 0,4'!M226</f>
        <v>0</v>
      </c>
      <c r="N229" s="31">
        <f>'апрель 2014г. по 6-10'!N229+'апрель 2014г. по 0,4'!N226</f>
        <v>0</v>
      </c>
      <c r="O229" s="31">
        <f>'апрель 2014г. по 6-10'!O229+'апрель 2014г. по 0,4'!O226</f>
        <v>0</v>
      </c>
      <c r="P229" s="31">
        <f>'апрель 2014г. по 6-10'!P229+'апрель 2014г. по 0,4'!P226</f>
        <v>0</v>
      </c>
      <c r="Q229" s="31">
        <f>'апрель 2014г. по 6-10'!Q229+'апрель 2014г. по 0,4'!Q226</f>
        <v>0</v>
      </c>
    </row>
    <row r="230" spans="1:17" ht="12.75" customHeight="1" x14ac:dyDescent="0.2">
      <c r="A230" s="18"/>
      <c r="B230" s="53"/>
      <c r="C230" s="50" t="s">
        <v>291</v>
      </c>
      <c r="D230" s="31">
        <f>'апрель 2014г. по 6-10'!D230+'апрель 2014г. по 0,4'!D227</f>
        <v>1</v>
      </c>
      <c r="E230" s="31">
        <f>'апрель 2014г. по 6-10'!E230+'апрель 2014г. по 0,4'!E227</f>
        <v>4.4000000000000004</v>
      </c>
      <c r="F230" s="31">
        <f>'апрель 2014г. по 6-10'!F230+'апрель 2014г. по 0,4'!F227</f>
        <v>1</v>
      </c>
      <c r="G230" s="31">
        <f>'апрель 2014г. по 6-10'!G230+'апрель 2014г. по 0,4'!G227</f>
        <v>4.4000000000000004</v>
      </c>
      <c r="H230" s="31">
        <f>'апрель 2014г. по 6-10'!H230+'апрель 2014г. по 0,4'!H227</f>
        <v>0</v>
      </c>
      <c r="I230" s="31">
        <f>'апрель 2014г. по 6-10'!I230+'апрель 2014г. по 0,4'!I227</f>
        <v>0</v>
      </c>
      <c r="J230" s="31">
        <f>'апрель 2014г. по 6-10'!J230+'апрель 2014г. по 0,4'!J227</f>
        <v>0</v>
      </c>
      <c r="K230" s="31">
        <f>'апрель 2014г. по 6-10'!K230+'апрель 2014г. по 0,4'!K227</f>
        <v>0</v>
      </c>
      <c r="L230" s="31">
        <f>'апрель 2014г. по 6-10'!L230+'апрель 2014г. по 0,4'!L227</f>
        <v>0</v>
      </c>
      <c r="M230" s="31">
        <f>'апрель 2014г. по 6-10'!M230+'апрель 2014г. по 0,4'!M227</f>
        <v>0</v>
      </c>
      <c r="N230" s="31">
        <f>'апрель 2014г. по 6-10'!N230+'апрель 2014г. по 0,4'!N227</f>
        <v>0</v>
      </c>
      <c r="O230" s="31">
        <f>'апрель 2014г. по 6-10'!O230+'апрель 2014г. по 0,4'!O227</f>
        <v>0</v>
      </c>
      <c r="P230" s="31">
        <f>'апрель 2014г. по 6-10'!P230+'апрель 2014г. по 0,4'!P227</f>
        <v>0</v>
      </c>
      <c r="Q230" s="31">
        <f>'апрель 2014г. по 6-10'!Q230+'апрель 2014г. по 0,4'!Q227</f>
        <v>0</v>
      </c>
    </row>
    <row r="231" spans="1:17" ht="12.75" customHeight="1" x14ac:dyDescent="0.2">
      <c r="A231" s="18"/>
      <c r="B231" s="53"/>
      <c r="C231" s="50" t="s">
        <v>292</v>
      </c>
      <c r="D231" s="31">
        <f>'апрель 2014г. по 6-10'!D231+'апрель 2014г. по 0,4'!D228</f>
        <v>0</v>
      </c>
      <c r="E231" s="31">
        <f>'апрель 2014г. по 6-10'!E231+'апрель 2014г. по 0,4'!E228</f>
        <v>0</v>
      </c>
      <c r="F231" s="31">
        <f>'апрель 2014г. по 6-10'!F231+'апрель 2014г. по 0,4'!F228</f>
        <v>0</v>
      </c>
      <c r="G231" s="31">
        <f>'апрель 2014г. по 6-10'!G231+'апрель 2014г. по 0,4'!G228</f>
        <v>0</v>
      </c>
      <c r="H231" s="31">
        <f>'апрель 2014г. по 6-10'!H231+'апрель 2014г. по 0,4'!H228</f>
        <v>0</v>
      </c>
      <c r="I231" s="31">
        <f>'апрель 2014г. по 6-10'!I231+'апрель 2014г. по 0,4'!I228</f>
        <v>0</v>
      </c>
      <c r="J231" s="31">
        <f>'апрель 2014г. по 6-10'!J231+'апрель 2014г. по 0,4'!J228</f>
        <v>0</v>
      </c>
      <c r="K231" s="31">
        <f>'апрель 2014г. по 6-10'!K231+'апрель 2014г. по 0,4'!K228</f>
        <v>0</v>
      </c>
      <c r="L231" s="31">
        <f>'апрель 2014г. по 6-10'!L231+'апрель 2014г. по 0,4'!L228</f>
        <v>0</v>
      </c>
      <c r="M231" s="31">
        <f>'апрель 2014г. по 6-10'!M231+'апрель 2014г. по 0,4'!M228</f>
        <v>0</v>
      </c>
      <c r="N231" s="31">
        <f>'апрель 2014г. по 6-10'!N231+'апрель 2014г. по 0,4'!N228</f>
        <v>0</v>
      </c>
      <c r="O231" s="31">
        <f>'апрель 2014г. по 6-10'!O231+'апрель 2014г. по 0,4'!O228</f>
        <v>0</v>
      </c>
      <c r="P231" s="31">
        <f>'апрель 2014г. по 6-10'!P231+'апрель 2014г. по 0,4'!P228</f>
        <v>0</v>
      </c>
      <c r="Q231" s="31">
        <f>'апрель 2014г. по 6-10'!Q231+'апрель 2014г. по 0,4'!Q228</f>
        <v>0</v>
      </c>
    </row>
    <row r="232" spans="1:17" ht="12.75" customHeight="1" x14ac:dyDescent="0.2">
      <c r="A232" s="18"/>
      <c r="B232" s="53"/>
      <c r="C232" s="50" t="s">
        <v>293</v>
      </c>
      <c r="D232" s="31">
        <f>'апрель 2014г. по 6-10'!D232+'апрель 2014г. по 0,4'!D229</f>
        <v>1</v>
      </c>
      <c r="E232" s="31">
        <f>'апрель 2014г. по 6-10'!E232+'апрель 2014г. по 0,4'!E229</f>
        <v>15</v>
      </c>
      <c r="F232" s="31">
        <f>'апрель 2014г. по 6-10'!F232+'апрель 2014г. по 0,4'!F229</f>
        <v>1</v>
      </c>
      <c r="G232" s="31">
        <f>'апрель 2014г. по 6-10'!G232+'апрель 2014г. по 0,4'!G229</f>
        <v>15</v>
      </c>
      <c r="H232" s="31">
        <f>'апрель 2014г. по 6-10'!H232+'апрель 2014г. по 0,4'!H229</f>
        <v>0</v>
      </c>
      <c r="I232" s="31">
        <f>'апрель 2014г. по 6-10'!I232+'апрель 2014г. по 0,4'!I229</f>
        <v>0</v>
      </c>
      <c r="J232" s="31">
        <f>'апрель 2014г. по 6-10'!J232+'апрель 2014г. по 0,4'!J229</f>
        <v>0</v>
      </c>
      <c r="K232" s="31">
        <f>'апрель 2014г. по 6-10'!K232+'апрель 2014г. по 0,4'!K229</f>
        <v>0</v>
      </c>
      <c r="L232" s="31">
        <f>'апрель 2014г. по 6-10'!L232+'апрель 2014г. по 0,4'!L229</f>
        <v>0</v>
      </c>
      <c r="M232" s="31">
        <f>'апрель 2014г. по 6-10'!M232+'апрель 2014г. по 0,4'!M229</f>
        <v>0</v>
      </c>
      <c r="N232" s="31">
        <f>'апрель 2014г. по 6-10'!N232+'апрель 2014г. по 0,4'!N229</f>
        <v>0</v>
      </c>
      <c r="O232" s="31">
        <f>'апрель 2014г. по 6-10'!O232+'апрель 2014г. по 0,4'!O229</f>
        <v>0</v>
      </c>
      <c r="P232" s="31">
        <f>'апрель 2014г. по 6-10'!P232+'апрель 2014г. по 0,4'!P229</f>
        <v>0</v>
      </c>
      <c r="Q232" s="31">
        <f>'апрель 2014г. по 6-10'!Q232+'апрель 2014г. по 0,4'!Q229</f>
        <v>0</v>
      </c>
    </row>
    <row r="233" spans="1:17" ht="12.75" customHeight="1" x14ac:dyDescent="0.2">
      <c r="A233" s="18"/>
      <c r="B233" s="53"/>
      <c r="C233" s="50" t="s">
        <v>294</v>
      </c>
      <c r="D233" s="31">
        <f>'апрель 2014г. по 6-10'!D233+'апрель 2014г. по 0,4'!D230</f>
        <v>0</v>
      </c>
      <c r="E233" s="31">
        <f>'апрель 2014г. по 6-10'!E233+'апрель 2014г. по 0,4'!E230</f>
        <v>0</v>
      </c>
      <c r="F233" s="31">
        <f>'апрель 2014г. по 6-10'!F233+'апрель 2014г. по 0,4'!F230</f>
        <v>0</v>
      </c>
      <c r="G233" s="31">
        <f>'апрель 2014г. по 6-10'!G233+'апрель 2014г. по 0,4'!G230</f>
        <v>0</v>
      </c>
      <c r="H233" s="31">
        <f>'апрель 2014г. по 6-10'!H233+'апрель 2014г. по 0,4'!H230</f>
        <v>0</v>
      </c>
      <c r="I233" s="31">
        <f>'апрель 2014г. по 6-10'!I233+'апрель 2014г. по 0,4'!I230</f>
        <v>0</v>
      </c>
      <c r="J233" s="31">
        <f>'апрель 2014г. по 6-10'!J233+'апрель 2014г. по 0,4'!J230</f>
        <v>0</v>
      </c>
      <c r="K233" s="31">
        <f>'апрель 2014г. по 6-10'!K233+'апрель 2014г. по 0,4'!K230</f>
        <v>0</v>
      </c>
      <c r="L233" s="31">
        <f>'апрель 2014г. по 6-10'!L233+'апрель 2014г. по 0,4'!L230</f>
        <v>0</v>
      </c>
      <c r="M233" s="31">
        <f>'апрель 2014г. по 6-10'!M233+'апрель 2014г. по 0,4'!M230</f>
        <v>0</v>
      </c>
      <c r="N233" s="31">
        <f>'апрель 2014г. по 6-10'!N233+'апрель 2014г. по 0,4'!N230</f>
        <v>0</v>
      </c>
      <c r="O233" s="31">
        <f>'апрель 2014г. по 6-10'!O233+'апрель 2014г. по 0,4'!O230</f>
        <v>0</v>
      </c>
      <c r="P233" s="31">
        <f>'апрель 2014г. по 6-10'!P233+'апрель 2014г. по 0,4'!P230</f>
        <v>0</v>
      </c>
      <c r="Q233" s="31">
        <f>'апрель 2014г. по 6-10'!Q233+'апрель 2014г. по 0,4'!Q230</f>
        <v>0</v>
      </c>
    </row>
    <row r="234" spans="1:17" ht="12.75" customHeight="1" x14ac:dyDescent="0.2">
      <c r="A234" s="18"/>
      <c r="B234" s="53"/>
      <c r="C234" s="50" t="s">
        <v>295</v>
      </c>
      <c r="D234" s="31">
        <f>'апрель 2014г. по 6-10'!D234+'апрель 2014г. по 0,4'!D231</f>
        <v>2</v>
      </c>
      <c r="E234" s="31">
        <f>'апрель 2014г. по 6-10'!E234+'апрель 2014г. по 0,4'!E231</f>
        <v>23</v>
      </c>
      <c r="F234" s="31">
        <f>'апрель 2014г. по 6-10'!F234+'апрель 2014г. по 0,4'!F231</f>
        <v>2</v>
      </c>
      <c r="G234" s="31">
        <f>'апрель 2014г. по 6-10'!G234+'апрель 2014г. по 0,4'!G231</f>
        <v>23</v>
      </c>
      <c r="H234" s="31">
        <f>'апрель 2014г. по 6-10'!H234+'апрель 2014г. по 0,4'!H231</f>
        <v>0</v>
      </c>
      <c r="I234" s="31">
        <f>'апрель 2014г. по 6-10'!I234+'апрель 2014г. по 0,4'!I231</f>
        <v>0</v>
      </c>
      <c r="J234" s="31">
        <f>'апрель 2014г. по 6-10'!J234+'апрель 2014г. по 0,4'!J231</f>
        <v>0</v>
      </c>
      <c r="K234" s="31">
        <f>'апрель 2014г. по 6-10'!K234+'апрель 2014г. по 0,4'!K231</f>
        <v>0</v>
      </c>
      <c r="L234" s="31">
        <f>'апрель 2014г. по 6-10'!L234+'апрель 2014г. по 0,4'!L231</f>
        <v>0</v>
      </c>
      <c r="M234" s="31">
        <f>'апрель 2014г. по 6-10'!M234+'апрель 2014г. по 0,4'!M231</f>
        <v>0</v>
      </c>
      <c r="N234" s="31">
        <f>'апрель 2014г. по 6-10'!N234+'апрель 2014г. по 0,4'!N231</f>
        <v>0</v>
      </c>
      <c r="O234" s="31">
        <f>'апрель 2014г. по 6-10'!O234+'апрель 2014г. по 0,4'!O231</f>
        <v>0</v>
      </c>
      <c r="P234" s="31">
        <f>'апрель 2014г. по 6-10'!P234+'апрель 2014г. по 0,4'!P231</f>
        <v>0</v>
      </c>
      <c r="Q234" s="31">
        <f>'апрель 2014г. по 6-10'!Q234+'апрель 2014г. по 0,4'!Q231</f>
        <v>0</v>
      </c>
    </row>
    <row r="235" spans="1:17" ht="12.75" customHeight="1" x14ac:dyDescent="0.2">
      <c r="A235" s="18"/>
      <c r="B235" s="53"/>
      <c r="C235" s="50" t="s">
        <v>296</v>
      </c>
      <c r="D235" s="31">
        <f>'апрель 2014г. по 6-10'!D235+'апрель 2014г. по 0,4'!D232</f>
        <v>0</v>
      </c>
      <c r="E235" s="31">
        <f>'апрель 2014г. по 6-10'!E235+'апрель 2014г. по 0,4'!E232</f>
        <v>0</v>
      </c>
      <c r="F235" s="31">
        <f>'апрель 2014г. по 6-10'!F235+'апрель 2014г. по 0,4'!F232</f>
        <v>0</v>
      </c>
      <c r="G235" s="31">
        <f>'апрель 2014г. по 6-10'!G235+'апрель 2014г. по 0,4'!G232</f>
        <v>0</v>
      </c>
      <c r="H235" s="31">
        <f>'апрель 2014г. по 6-10'!H235+'апрель 2014г. по 0,4'!H232</f>
        <v>0</v>
      </c>
      <c r="I235" s="31">
        <f>'апрель 2014г. по 6-10'!I235+'апрель 2014г. по 0,4'!I232</f>
        <v>0</v>
      </c>
      <c r="J235" s="31">
        <f>'апрель 2014г. по 6-10'!J235+'апрель 2014г. по 0,4'!J232</f>
        <v>0</v>
      </c>
      <c r="K235" s="31">
        <f>'апрель 2014г. по 6-10'!K235+'апрель 2014г. по 0,4'!K232</f>
        <v>0</v>
      </c>
      <c r="L235" s="31">
        <f>'апрель 2014г. по 6-10'!L235+'апрель 2014г. по 0,4'!L232</f>
        <v>0</v>
      </c>
      <c r="M235" s="31">
        <f>'апрель 2014г. по 6-10'!M235+'апрель 2014г. по 0,4'!M232</f>
        <v>0</v>
      </c>
      <c r="N235" s="31">
        <f>'апрель 2014г. по 6-10'!N235+'апрель 2014г. по 0,4'!N232</f>
        <v>0</v>
      </c>
      <c r="O235" s="31">
        <f>'апрель 2014г. по 6-10'!O235+'апрель 2014г. по 0,4'!O232</f>
        <v>0</v>
      </c>
      <c r="P235" s="31">
        <f>'апрель 2014г. по 6-10'!P235+'апрель 2014г. по 0,4'!P232</f>
        <v>0</v>
      </c>
      <c r="Q235" s="31">
        <f>'апрель 2014г. по 6-10'!Q235+'апрель 2014г. по 0,4'!Q232</f>
        <v>0</v>
      </c>
    </row>
    <row r="236" spans="1:17" ht="12.75" customHeight="1" x14ac:dyDescent="0.2">
      <c r="A236" s="18"/>
      <c r="B236" s="53"/>
      <c r="C236" s="50" t="s">
        <v>297</v>
      </c>
      <c r="D236" s="31">
        <f>'апрель 2014г. по 6-10'!D236+'апрель 2014г. по 0,4'!D233</f>
        <v>0</v>
      </c>
      <c r="E236" s="31">
        <f>'апрель 2014г. по 6-10'!E236+'апрель 2014г. по 0,4'!E233</f>
        <v>0</v>
      </c>
      <c r="F236" s="31">
        <f>'апрель 2014г. по 6-10'!F236+'апрель 2014г. по 0,4'!F233</f>
        <v>0</v>
      </c>
      <c r="G236" s="31">
        <f>'апрель 2014г. по 6-10'!G236+'апрель 2014г. по 0,4'!G233</f>
        <v>0</v>
      </c>
      <c r="H236" s="31">
        <f>'апрель 2014г. по 6-10'!H236+'апрель 2014г. по 0,4'!H233</f>
        <v>0</v>
      </c>
      <c r="I236" s="31">
        <f>'апрель 2014г. по 6-10'!I236+'апрель 2014г. по 0,4'!I233</f>
        <v>0</v>
      </c>
      <c r="J236" s="31">
        <f>'апрель 2014г. по 6-10'!J236+'апрель 2014г. по 0,4'!J233</f>
        <v>0</v>
      </c>
      <c r="K236" s="31">
        <f>'апрель 2014г. по 6-10'!K236+'апрель 2014г. по 0,4'!K233</f>
        <v>0</v>
      </c>
      <c r="L236" s="31">
        <f>'апрель 2014г. по 6-10'!L236+'апрель 2014г. по 0,4'!L233</f>
        <v>0</v>
      </c>
      <c r="M236" s="31">
        <f>'апрель 2014г. по 6-10'!M236+'апрель 2014г. по 0,4'!M233</f>
        <v>0</v>
      </c>
      <c r="N236" s="31">
        <f>'апрель 2014г. по 6-10'!N236+'апрель 2014г. по 0,4'!N233</f>
        <v>0</v>
      </c>
      <c r="O236" s="31">
        <f>'апрель 2014г. по 6-10'!O236+'апрель 2014г. по 0,4'!O233</f>
        <v>0</v>
      </c>
      <c r="P236" s="31">
        <f>'апрель 2014г. по 6-10'!P236+'апрель 2014г. по 0,4'!P233</f>
        <v>0</v>
      </c>
      <c r="Q236" s="31">
        <f>'апрель 2014г. по 6-10'!Q236+'апрель 2014г. по 0,4'!Q233</f>
        <v>0</v>
      </c>
    </row>
    <row r="237" spans="1:17" ht="12.75" customHeight="1" x14ac:dyDescent="0.2">
      <c r="A237" s="18"/>
      <c r="B237" s="53"/>
      <c r="C237" s="50" t="s">
        <v>298</v>
      </c>
      <c r="D237" s="31">
        <f>'апрель 2014г. по 6-10'!D237+'апрель 2014г. по 0,4'!D234</f>
        <v>0</v>
      </c>
      <c r="E237" s="31">
        <f>'апрель 2014г. по 6-10'!E237+'апрель 2014г. по 0,4'!E234</f>
        <v>0</v>
      </c>
      <c r="F237" s="31">
        <f>'апрель 2014г. по 6-10'!F237+'апрель 2014г. по 0,4'!F234</f>
        <v>0</v>
      </c>
      <c r="G237" s="31">
        <f>'апрель 2014г. по 6-10'!G237+'апрель 2014г. по 0,4'!G234</f>
        <v>0</v>
      </c>
      <c r="H237" s="31">
        <f>'апрель 2014г. по 6-10'!H237+'апрель 2014г. по 0,4'!H234</f>
        <v>0</v>
      </c>
      <c r="I237" s="31">
        <f>'апрель 2014г. по 6-10'!I237+'апрель 2014г. по 0,4'!I234</f>
        <v>0</v>
      </c>
      <c r="J237" s="31">
        <f>'апрель 2014г. по 6-10'!J237+'апрель 2014г. по 0,4'!J234</f>
        <v>0</v>
      </c>
      <c r="K237" s="31">
        <f>'апрель 2014г. по 6-10'!K237+'апрель 2014г. по 0,4'!K234</f>
        <v>0</v>
      </c>
      <c r="L237" s="31">
        <f>'апрель 2014г. по 6-10'!L237+'апрель 2014г. по 0,4'!L234</f>
        <v>0</v>
      </c>
      <c r="M237" s="31">
        <f>'апрель 2014г. по 6-10'!M237+'апрель 2014г. по 0,4'!M234</f>
        <v>0</v>
      </c>
      <c r="N237" s="31">
        <f>'апрель 2014г. по 6-10'!N237+'апрель 2014г. по 0,4'!N234</f>
        <v>0</v>
      </c>
      <c r="O237" s="31">
        <f>'апрель 2014г. по 6-10'!O237+'апрель 2014г. по 0,4'!O234</f>
        <v>0</v>
      </c>
      <c r="P237" s="31">
        <f>'апрель 2014г. по 6-10'!P237+'апрель 2014г. по 0,4'!P234</f>
        <v>0</v>
      </c>
      <c r="Q237" s="31">
        <f>'апрель 2014г. по 6-10'!Q237+'апрель 2014г. по 0,4'!Q234</f>
        <v>0</v>
      </c>
    </row>
    <row r="238" spans="1:17" ht="12.75" customHeight="1" x14ac:dyDescent="0.2">
      <c r="A238" s="18"/>
      <c r="B238" s="53"/>
      <c r="C238" s="50" t="s">
        <v>299</v>
      </c>
      <c r="D238" s="31">
        <f>'апрель 2014г. по 6-10'!D238+'апрель 2014г. по 0,4'!D235</f>
        <v>0</v>
      </c>
      <c r="E238" s="31">
        <f>'апрель 2014г. по 6-10'!E238+'апрель 2014г. по 0,4'!E235</f>
        <v>0</v>
      </c>
      <c r="F238" s="31">
        <f>'апрель 2014г. по 6-10'!F238+'апрель 2014г. по 0,4'!F235</f>
        <v>0</v>
      </c>
      <c r="G238" s="31">
        <f>'апрель 2014г. по 6-10'!G238+'апрель 2014г. по 0,4'!G235</f>
        <v>0</v>
      </c>
      <c r="H238" s="31">
        <f>'апрель 2014г. по 6-10'!H238+'апрель 2014г. по 0,4'!H235</f>
        <v>0</v>
      </c>
      <c r="I238" s="31">
        <f>'апрель 2014г. по 6-10'!I238+'апрель 2014г. по 0,4'!I235</f>
        <v>0</v>
      </c>
      <c r="J238" s="31">
        <f>'апрель 2014г. по 6-10'!J238+'апрель 2014г. по 0,4'!J235</f>
        <v>0</v>
      </c>
      <c r="K238" s="31">
        <f>'апрель 2014г. по 6-10'!K238+'апрель 2014г. по 0,4'!K235</f>
        <v>0</v>
      </c>
      <c r="L238" s="31">
        <f>'апрель 2014г. по 6-10'!L238+'апрель 2014г. по 0,4'!L235</f>
        <v>0</v>
      </c>
      <c r="M238" s="31">
        <f>'апрель 2014г. по 6-10'!M238+'апрель 2014г. по 0,4'!M235</f>
        <v>0</v>
      </c>
      <c r="N238" s="31">
        <f>'апрель 2014г. по 6-10'!N238+'апрель 2014г. по 0,4'!N235</f>
        <v>0</v>
      </c>
      <c r="O238" s="31">
        <f>'апрель 2014г. по 6-10'!O238+'апрель 2014г. по 0,4'!O235</f>
        <v>0</v>
      </c>
      <c r="P238" s="31">
        <f>'апрель 2014г. по 6-10'!P238+'апрель 2014г. по 0,4'!P235</f>
        <v>0</v>
      </c>
      <c r="Q238" s="31">
        <f>'апрель 2014г. по 6-10'!Q238+'апрель 2014г. по 0,4'!Q235</f>
        <v>0</v>
      </c>
    </row>
    <row r="239" spans="1:17" ht="12.75" customHeight="1" x14ac:dyDescent="0.2">
      <c r="A239" s="18"/>
      <c r="B239" s="53"/>
      <c r="C239" s="50" t="s">
        <v>300</v>
      </c>
      <c r="D239" s="31">
        <f>'апрель 2014г. по 6-10'!D239+'апрель 2014г. по 0,4'!D236</f>
        <v>0</v>
      </c>
      <c r="E239" s="31">
        <f>'апрель 2014г. по 6-10'!E239+'апрель 2014г. по 0,4'!E236</f>
        <v>0</v>
      </c>
      <c r="F239" s="31">
        <f>'апрель 2014г. по 6-10'!F239+'апрель 2014г. по 0,4'!F236</f>
        <v>0</v>
      </c>
      <c r="G239" s="31">
        <f>'апрель 2014г. по 6-10'!G239+'апрель 2014г. по 0,4'!G236</f>
        <v>0</v>
      </c>
      <c r="H239" s="31">
        <f>'апрель 2014г. по 6-10'!H239+'апрель 2014г. по 0,4'!H236</f>
        <v>0</v>
      </c>
      <c r="I239" s="31">
        <f>'апрель 2014г. по 6-10'!I239+'апрель 2014г. по 0,4'!I236</f>
        <v>0</v>
      </c>
      <c r="J239" s="31">
        <f>'апрель 2014г. по 6-10'!J239+'апрель 2014г. по 0,4'!J236</f>
        <v>0</v>
      </c>
      <c r="K239" s="31">
        <f>'апрель 2014г. по 6-10'!K239+'апрель 2014г. по 0,4'!K236</f>
        <v>0</v>
      </c>
      <c r="L239" s="31">
        <f>'апрель 2014г. по 6-10'!L239+'апрель 2014г. по 0,4'!L236</f>
        <v>0</v>
      </c>
      <c r="M239" s="31">
        <f>'апрель 2014г. по 6-10'!M239+'апрель 2014г. по 0,4'!M236</f>
        <v>0</v>
      </c>
      <c r="N239" s="31">
        <f>'апрель 2014г. по 6-10'!N239+'апрель 2014г. по 0,4'!N236</f>
        <v>0</v>
      </c>
      <c r="O239" s="31">
        <f>'апрель 2014г. по 6-10'!O239+'апрель 2014г. по 0,4'!O236</f>
        <v>0</v>
      </c>
      <c r="P239" s="31">
        <f>'апрель 2014г. по 6-10'!P239+'апрель 2014г. по 0,4'!P236</f>
        <v>0</v>
      </c>
      <c r="Q239" s="31">
        <f>'апрель 2014г. по 6-10'!Q239+'апрель 2014г. по 0,4'!Q236</f>
        <v>0</v>
      </c>
    </row>
    <row r="240" spans="1:17" ht="12.75" customHeight="1" x14ac:dyDescent="0.2">
      <c r="A240" s="18"/>
      <c r="B240" s="53"/>
      <c r="C240" s="50" t="s">
        <v>301</v>
      </c>
      <c r="D240" s="31">
        <f>'апрель 2014г. по 6-10'!D240+'апрель 2014г. по 0,4'!D237</f>
        <v>0</v>
      </c>
      <c r="E240" s="31">
        <f>'апрель 2014г. по 6-10'!E240+'апрель 2014г. по 0,4'!E237</f>
        <v>0</v>
      </c>
      <c r="F240" s="31">
        <f>'апрель 2014г. по 6-10'!F240+'апрель 2014г. по 0,4'!F237</f>
        <v>0</v>
      </c>
      <c r="G240" s="31">
        <f>'апрель 2014г. по 6-10'!G240+'апрель 2014г. по 0,4'!G237</f>
        <v>0</v>
      </c>
      <c r="H240" s="31">
        <f>'апрель 2014г. по 6-10'!H240+'апрель 2014г. по 0,4'!H237</f>
        <v>0</v>
      </c>
      <c r="I240" s="31">
        <f>'апрель 2014г. по 6-10'!I240+'апрель 2014г. по 0,4'!I237</f>
        <v>0</v>
      </c>
      <c r="J240" s="31">
        <f>'апрель 2014г. по 6-10'!J240+'апрель 2014г. по 0,4'!J237</f>
        <v>0</v>
      </c>
      <c r="K240" s="31">
        <f>'апрель 2014г. по 6-10'!K240+'апрель 2014г. по 0,4'!K237</f>
        <v>0</v>
      </c>
      <c r="L240" s="31">
        <f>'апрель 2014г. по 6-10'!L240+'апрель 2014г. по 0,4'!L237</f>
        <v>0</v>
      </c>
      <c r="M240" s="31">
        <f>'апрель 2014г. по 6-10'!M240+'апрель 2014г. по 0,4'!M237</f>
        <v>0</v>
      </c>
      <c r="N240" s="31">
        <f>'апрель 2014г. по 6-10'!N240+'апрель 2014г. по 0,4'!N237</f>
        <v>0</v>
      </c>
      <c r="O240" s="31">
        <f>'апрель 2014г. по 6-10'!O240+'апрель 2014г. по 0,4'!O237</f>
        <v>0</v>
      </c>
      <c r="P240" s="31">
        <f>'апрель 2014г. по 6-10'!P240+'апрель 2014г. по 0,4'!P237</f>
        <v>0</v>
      </c>
      <c r="Q240" s="31">
        <f>'апрель 2014г. по 6-10'!Q240+'апрель 2014г. по 0,4'!Q237</f>
        <v>0</v>
      </c>
    </row>
    <row r="241" spans="1:17" ht="12.75" customHeight="1" x14ac:dyDescent="0.2">
      <c r="A241" s="18"/>
      <c r="B241" s="53"/>
      <c r="C241" s="50" t="s">
        <v>302</v>
      </c>
      <c r="D241" s="31">
        <f>'апрель 2014г. по 6-10'!D241+'апрель 2014г. по 0,4'!D238</f>
        <v>0</v>
      </c>
      <c r="E241" s="31">
        <f>'апрель 2014г. по 6-10'!E241+'апрель 2014г. по 0,4'!E238</f>
        <v>0</v>
      </c>
      <c r="F241" s="31">
        <f>'апрель 2014г. по 6-10'!F241+'апрель 2014г. по 0,4'!F238</f>
        <v>0</v>
      </c>
      <c r="G241" s="31">
        <f>'апрель 2014г. по 6-10'!G241+'апрель 2014г. по 0,4'!G238</f>
        <v>0</v>
      </c>
      <c r="H241" s="31">
        <f>'апрель 2014г. по 6-10'!H241+'апрель 2014г. по 0,4'!H238</f>
        <v>0</v>
      </c>
      <c r="I241" s="31">
        <f>'апрель 2014г. по 6-10'!I241+'апрель 2014г. по 0,4'!I238</f>
        <v>0</v>
      </c>
      <c r="J241" s="31">
        <f>'апрель 2014г. по 6-10'!J241+'апрель 2014г. по 0,4'!J238</f>
        <v>0</v>
      </c>
      <c r="K241" s="31">
        <f>'апрель 2014г. по 6-10'!K241+'апрель 2014г. по 0,4'!K238</f>
        <v>0</v>
      </c>
      <c r="L241" s="31">
        <f>'апрель 2014г. по 6-10'!L241+'апрель 2014г. по 0,4'!L238</f>
        <v>0</v>
      </c>
      <c r="M241" s="31">
        <f>'апрель 2014г. по 6-10'!M241+'апрель 2014г. по 0,4'!M238</f>
        <v>0</v>
      </c>
      <c r="N241" s="31">
        <f>'апрель 2014г. по 6-10'!N241+'апрель 2014г. по 0,4'!N238</f>
        <v>0</v>
      </c>
      <c r="O241" s="31">
        <f>'апрель 2014г. по 6-10'!O241+'апрель 2014г. по 0,4'!O238</f>
        <v>0</v>
      </c>
      <c r="P241" s="31">
        <f>'апрель 2014г. по 6-10'!P241+'апрель 2014г. по 0,4'!P238</f>
        <v>0</v>
      </c>
      <c r="Q241" s="31">
        <f>'апрель 2014г. по 6-10'!Q241+'апрель 2014г. по 0,4'!Q238</f>
        <v>0</v>
      </c>
    </row>
    <row r="242" spans="1:17" ht="12.75" customHeight="1" x14ac:dyDescent="0.2">
      <c r="A242" s="18"/>
      <c r="B242" s="53"/>
      <c r="C242" s="50" t="s">
        <v>303</v>
      </c>
      <c r="D242" s="31">
        <f>'апрель 2014г. по 6-10'!D242+'апрель 2014г. по 0,4'!D239</f>
        <v>10</v>
      </c>
      <c r="E242" s="31">
        <f>'апрель 2014г. по 6-10'!E242+'апрель 2014г. по 0,4'!E239</f>
        <v>160</v>
      </c>
      <c r="F242" s="31">
        <f>'апрель 2014г. по 6-10'!F242+'апрель 2014г. по 0,4'!F239</f>
        <v>10</v>
      </c>
      <c r="G242" s="31">
        <f>'апрель 2014г. по 6-10'!G242+'апрель 2014г. по 0,4'!G239</f>
        <v>160</v>
      </c>
      <c r="H242" s="31">
        <f>'апрель 2014г. по 6-10'!H242+'апрель 2014г. по 0,4'!H239</f>
        <v>0</v>
      </c>
      <c r="I242" s="31">
        <f>'апрель 2014г. по 6-10'!I242+'апрель 2014г. по 0,4'!I239</f>
        <v>0</v>
      </c>
      <c r="J242" s="31">
        <f>'апрель 2014г. по 6-10'!J242+'апрель 2014г. по 0,4'!J239</f>
        <v>4</v>
      </c>
      <c r="K242" s="31">
        <f>'апрель 2014г. по 6-10'!K242+'апрель 2014г. по 0,4'!K239</f>
        <v>45</v>
      </c>
      <c r="L242" s="31">
        <f>'апрель 2014г. по 6-10'!L242+'апрель 2014г. по 0,4'!L239</f>
        <v>0</v>
      </c>
      <c r="M242" s="31">
        <f>'апрель 2014г. по 6-10'!M242+'апрель 2014г. по 0,4'!M239</f>
        <v>0</v>
      </c>
      <c r="N242" s="31">
        <f>'апрель 2014г. по 6-10'!N242+'апрель 2014г. по 0,4'!N239</f>
        <v>0</v>
      </c>
      <c r="O242" s="31">
        <f>'апрель 2014г. по 6-10'!O242+'апрель 2014г. по 0,4'!O239</f>
        <v>0</v>
      </c>
      <c r="P242" s="31">
        <f>'апрель 2014г. по 6-10'!P242+'апрель 2014г. по 0,4'!P239</f>
        <v>0</v>
      </c>
      <c r="Q242" s="31">
        <f>'апрель 2014г. по 6-10'!Q242+'апрель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'апрель 2014г. по 6-10'!D243+'апрель 2014г. по 0,4'!D240</f>
        <v>2</v>
      </c>
      <c r="E243" s="31">
        <f>'апрель 2014г. по 6-10'!E243+'апрель 2014г. по 0,4'!E240</f>
        <v>19</v>
      </c>
      <c r="F243" s="31">
        <f>'апрель 2014г. по 6-10'!F243+'апрель 2014г. по 0,4'!F240</f>
        <v>2</v>
      </c>
      <c r="G243" s="31">
        <f>'апрель 2014г. по 6-10'!G243+'апрель 2014г. по 0,4'!G240</f>
        <v>19</v>
      </c>
      <c r="H243" s="31">
        <f>'апрель 2014г. по 6-10'!H243+'апрель 2014г. по 0,4'!H240</f>
        <v>0</v>
      </c>
      <c r="I243" s="31">
        <f>'апрель 2014г. по 6-10'!I243+'апрель 2014г. по 0,4'!I240</f>
        <v>0</v>
      </c>
      <c r="J243" s="31">
        <f>'апрель 2014г. по 6-10'!J243+'апрель 2014г. по 0,4'!J240</f>
        <v>0</v>
      </c>
      <c r="K243" s="31">
        <f>'апрель 2014г. по 6-10'!K243+'апрель 2014г. по 0,4'!K240</f>
        <v>0</v>
      </c>
      <c r="L243" s="31">
        <f>'апрель 2014г. по 6-10'!L243+'апрель 2014г. по 0,4'!L240</f>
        <v>0</v>
      </c>
      <c r="M243" s="31">
        <f>'апрель 2014г. по 6-10'!M243+'апрель 2014г. по 0,4'!M240</f>
        <v>0</v>
      </c>
      <c r="N243" s="31">
        <f>'апрель 2014г. по 6-10'!N243+'апрель 2014г. по 0,4'!N240</f>
        <v>0</v>
      </c>
      <c r="O243" s="31">
        <f>'апрель 2014г. по 6-10'!O243+'апрель 2014г. по 0,4'!O240</f>
        <v>0</v>
      </c>
      <c r="P243" s="31">
        <f>'апрель 2014г. по 6-10'!P243+'апрель 2014г. по 0,4'!P240</f>
        <v>0</v>
      </c>
      <c r="Q243" s="31">
        <f>'апрель 2014г. по 6-10'!Q243+'апрель 2014г. по 0,4'!Q240</f>
        <v>0</v>
      </c>
    </row>
    <row r="244" spans="1:17" ht="12.75" customHeight="1" x14ac:dyDescent="0.2">
      <c r="A244" s="18"/>
      <c r="B244" s="53"/>
      <c r="C244" s="50" t="s">
        <v>361</v>
      </c>
      <c r="D244" s="31">
        <f>'апрель 2014г. по 6-10'!D244+'апрель 2014г. по 0,4'!D241</f>
        <v>1</v>
      </c>
      <c r="E244" s="31">
        <f>'апрель 2014г. по 6-10'!E244+'апрель 2014г. по 0,4'!E241</f>
        <v>8</v>
      </c>
      <c r="F244" s="31">
        <f>'апрель 2014г. по 6-10'!F244+'апрель 2014г. по 0,4'!F241</f>
        <v>1</v>
      </c>
      <c r="G244" s="31">
        <f>'апрель 2014г. по 6-10'!G244+'апрель 2014г. по 0,4'!G241</f>
        <v>8</v>
      </c>
      <c r="H244" s="31">
        <f>'апрель 2014г. по 6-10'!H244+'апрель 2014г. по 0,4'!H241</f>
        <v>0</v>
      </c>
      <c r="I244" s="31">
        <f>'апрель 2014г. по 6-10'!I244+'апрель 2014г. по 0,4'!I241</f>
        <v>0</v>
      </c>
      <c r="J244" s="31">
        <f>'апрель 2014г. по 6-10'!J244+'апрель 2014г. по 0,4'!J241</f>
        <v>0</v>
      </c>
      <c r="K244" s="31">
        <f>'апрель 2014г. по 6-10'!K244+'апрель 2014г. по 0,4'!K241</f>
        <v>0</v>
      </c>
      <c r="L244" s="31">
        <f>'апрель 2014г. по 6-10'!L244+'апрель 2014г. по 0,4'!L241</f>
        <v>0</v>
      </c>
      <c r="M244" s="31">
        <f>'апрель 2014г. по 6-10'!M244+'апрель 2014г. по 0,4'!M241</f>
        <v>0</v>
      </c>
      <c r="N244" s="31">
        <f>'апрель 2014г. по 6-10'!N244+'апрель 2014г. по 0,4'!N241</f>
        <v>0</v>
      </c>
      <c r="O244" s="31">
        <f>'апрель 2014г. по 6-10'!O244+'апрель 2014г. по 0,4'!O241</f>
        <v>0</v>
      </c>
      <c r="P244" s="31">
        <f>'апрель 2014г. по 6-10'!P244+'апрель 2014г. по 0,4'!P241</f>
        <v>0</v>
      </c>
      <c r="Q244" s="31">
        <f>'апрель 2014г. по 6-10'!Q244+'апрель 2014г. по 0,4'!Q241</f>
        <v>0</v>
      </c>
    </row>
    <row r="245" spans="1:17" ht="12.75" customHeight="1" x14ac:dyDescent="0.2">
      <c r="A245" s="18"/>
      <c r="B245" s="53"/>
      <c r="C245" s="50" t="s">
        <v>305</v>
      </c>
      <c r="D245" s="31">
        <f>'апрель 2014г. по 6-10'!D245+'апрель 2014г. по 0,4'!D242</f>
        <v>1</v>
      </c>
      <c r="E245" s="31">
        <f>'апрель 2014г. по 6-10'!E245+'апрель 2014г. по 0,4'!E242</f>
        <v>8</v>
      </c>
      <c r="F245" s="31">
        <f>'апрель 2014г. по 6-10'!F245+'апрель 2014г. по 0,4'!F242</f>
        <v>1</v>
      </c>
      <c r="G245" s="31">
        <f>'апрель 2014г. по 6-10'!G245+'апрель 2014г. по 0,4'!G242</f>
        <v>8</v>
      </c>
      <c r="H245" s="31">
        <f>'апрель 2014г. по 6-10'!H245+'апрель 2014г. по 0,4'!H242</f>
        <v>0</v>
      </c>
      <c r="I245" s="31">
        <f>'апрель 2014г. по 6-10'!I245+'апрель 2014г. по 0,4'!I242</f>
        <v>0</v>
      </c>
      <c r="J245" s="31">
        <f>'апрель 2014г. по 6-10'!J245+'апрель 2014г. по 0,4'!J242</f>
        <v>0</v>
      </c>
      <c r="K245" s="31">
        <f>'апрель 2014г. по 6-10'!K245+'апрель 2014г. по 0,4'!K242</f>
        <v>0</v>
      </c>
      <c r="L245" s="31">
        <f>'апрель 2014г. по 6-10'!L245+'апрель 2014г. по 0,4'!L242</f>
        <v>0</v>
      </c>
      <c r="M245" s="31">
        <f>'апрель 2014г. по 6-10'!M245+'апрель 2014г. по 0,4'!M242</f>
        <v>0</v>
      </c>
      <c r="N245" s="31">
        <f>'апрель 2014г. по 6-10'!N245+'апрель 2014г. по 0,4'!N242</f>
        <v>0</v>
      </c>
      <c r="O245" s="31">
        <f>'апрель 2014г. по 6-10'!O245+'апрель 2014г. по 0,4'!O242</f>
        <v>0</v>
      </c>
      <c r="P245" s="31">
        <f>'апрель 2014г. по 6-10'!P245+'апрель 2014г. по 0,4'!P242</f>
        <v>0</v>
      </c>
      <c r="Q245" s="31">
        <f>'апрель 2014г. по 6-10'!Q245+'апрель 2014г. по 0,4'!Q242</f>
        <v>0</v>
      </c>
    </row>
    <row r="246" spans="1:17" ht="12.75" customHeight="1" x14ac:dyDescent="0.2">
      <c r="A246" s="18"/>
      <c r="B246" s="18"/>
      <c r="C246" s="20" t="s">
        <v>30</v>
      </c>
      <c r="D246" s="90">
        <f>SUM(D206:D245)</f>
        <v>69</v>
      </c>
      <c r="E246" s="90">
        <f t="shared" ref="E246:Q246" si="6">SUM(E206:E245)</f>
        <v>1030.6999999999998</v>
      </c>
      <c r="F246" s="90">
        <f t="shared" si="6"/>
        <v>68</v>
      </c>
      <c r="G246" s="90">
        <f t="shared" si="6"/>
        <v>985.69999999999982</v>
      </c>
      <c r="H246" s="90">
        <f t="shared" si="6"/>
        <v>0</v>
      </c>
      <c r="I246" s="90">
        <f t="shared" si="6"/>
        <v>0</v>
      </c>
      <c r="J246" s="90">
        <f t="shared" si="6"/>
        <v>5</v>
      </c>
      <c r="K246" s="90">
        <f t="shared" si="6"/>
        <v>55</v>
      </c>
      <c r="L246" s="90">
        <f t="shared" si="6"/>
        <v>0</v>
      </c>
      <c r="M246" s="90">
        <f t="shared" si="6"/>
        <v>0</v>
      </c>
      <c r="N246" s="90">
        <f t="shared" si="6"/>
        <v>0</v>
      </c>
      <c r="O246" s="90">
        <f t="shared" si="6"/>
        <v>0</v>
      </c>
      <c r="P246" s="90">
        <f t="shared" si="6"/>
        <v>0</v>
      </c>
      <c r="Q246" s="90">
        <f t="shared" si="6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Q247" si="7">SUM(D246+D204+D196+D186+D154+D103+D65)</f>
        <v>583</v>
      </c>
      <c r="E247" s="36">
        <f t="shared" si="7"/>
        <v>17561.199999999997</v>
      </c>
      <c r="F247" s="36">
        <f t="shared" si="7"/>
        <v>598</v>
      </c>
      <c r="G247" s="36">
        <f t="shared" si="7"/>
        <v>17486.199999999997</v>
      </c>
      <c r="H247" s="36">
        <f t="shared" si="7"/>
        <v>20</v>
      </c>
      <c r="I247" s="36">
        <f t="shared" si="7"/>
        <v>0</v>
      </c>
      <c r="J247" s="36">
        <f t="shared" si="7"/>
        <v>52</v>
      </c>
      <c r="K247" s="36">
        <f t="shared" si="7"/>
        <v>476.5</v>
      </c>
      <c r="L247" s="36">
        <f t="shared" si="7"/>
        <v>0</v>
      </c>
      <c r="M247" s="36">
        <f t="shared" si="7"/>
        <v>0</v>
      </c>
      <c r="N247" s="36">
        <f t="shared" si="7"/>
        <v>0</v>
      </c>
      <c r="O247" s="36">
        <f t="shared" si="7"/>
        <v>0</v>
      </c>
      <c r="P247" s="36">
        <f t="shared" si="7"/>
        <v>0</v>
      </c>
      <c r="Q247" s="36">
        <f t="shared" si="7"/>
        <v>0</v>
      </c>
    </row>
    <row r="248" spans="1:17" x14ac:dyDescent="0.2">
      <c r="A248" s="10" t="s">
        <v>10</v>
      </c>
      <c r="B248" s="123" t="s">
        <v>11</v>
      </c>
      <c r="C248" s="124"/>
      <c r="D248" s="37">
        <f t="shared" ref="D248" si="8">SUM(D247:D247)</f>
        <v>583</v>
      </c>
      <c r="E248" s="38">
        <f t="shared" ref="E248:Q248" si="9">SUM(E247:E247)</f>
        <v>17561.199999999997</v>
      </c>
      <c r="F248" s="37">
        <f t="shared" si="9"/>
        <v>598</v>
      </c>
      <c r="G248" s="38">
        <f t="shared" si="9"/>
        <v>17486.199999999997</v>
      </c>
      <c r="H248" s="38">
        <f t="shared" si="9"/>
        <v>20</v>
      </c>
      <c r="I248" s="38">
        <f t="shared" si="9"/>
        <v>0</v>
      </c>
      <c r="J248" s="38">
        <f t="shared" si="9"/>
        <v>52</v>
      </c>
      <c r="K248" s="38">
        <f t="shared" si="9"/>
        <v>476.5</v>
      </c>
      <c r="L248" s="38">
        <f t="shared" si="9"/>
        <v>0</v>
      </c>
      <c r="M248" s="38">
        <f t="shared" si="9"/>
        <v>0</v>
      </c>
      <c r="N248" s="38">
        <f t="shared" si="9"/>
        <v>0</v>
      </c>
      <c r="O248" s="38">
        <f t="shared" si="9"/>
        <v>0</v>
      </c>
      <c r="P248" s="38">
        <f t="shared" si="9"/>
        <v>0</v>
      </c>
      <c r="Q248" s="38">
        <f t="shared" si="9"/>
        <v>0</v>
      </c>
    </row>
    <row r="250" spans="1:17" x14ac:dyDescent="0.2">
      <c r="G250" s="84"/>
    </row>
    <row r="251" spans="1:17" x14ac:dyDescent="0.2">
      <c r="B251" t="s">
        <v>364</v>
      </c>
    </row>
  </sheetData>
  <autoFilter ref="C21:C248"/>
  <customSheetViews>
    <customSheetView guid="{26D1C3DE-8537-4330-B685-E6958F7EB23F}" showAutoFilter="1" topLeftCell="B1">
      <selection activeCell="L129" sqref="L129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howAutoFilter="1" topLeftCell="B241">
      <selection activeCell="B15" sqref="B15:M15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mergeCells count="27"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  <mergeCell ref="B248:C248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topLeftCell="B1" zoomScale="85" zoomScaleNormal="85" workbookViewId="0">
      <pane ySplit="19" topLeftCell="A54" activePane="bottomLeft" state="frozen"/>
      <selection activeCell="B1" sqref="B1"/>
      <selection pane="bottomLeft" activeCell="G64" sqref="G64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0"/>
      <c r="J1" s="80"/>
      <c r="K1" s="80"/>
      <c r="L1" s="80"/>
      <c r="M1" s="17" t="s">
        <v>16</v>
      </c>
      <c r="N1" s="17"/>
    </row>
    <row r="2" spans="2:15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2:15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2:15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2:15" ht="15.75" hidden="1" x14ac:dyDescent="0.25">
      <c r="I6" s="80"/>
      <c r="J6" s="80"/>
      <c r="K6" s="80"/>
      <c r="L6" s="80"/>
      <c r="O6" s="17"/>
    </row>
    <row r="7" spans="2:15" ht="15.75" hidden="1" x14ac:dyDescent="0.25">
      <c r="I7" s="80"/>
      <c r="J7" s="80"/>
      <c r="K7" s="80"/>
      <c r="L7" s="80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5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5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2:15" ht="16.5" thickBot="1" x14ac:dyDescent="0.3">
      <c r="B14" s="96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2:15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8" t="s">
        <v>17</v>
      </c>
      <c r="E19" s="78"/>
      <c r="F19" s="78" t="s">
        <v>4</v>
      </c>
      <c r="G19" s="83"/>
      <c r="H19" s="79" t="s">
        <v>5</v>
      </c>
      <c r="I19" s="68"/>
      <c r="J19" s="79" t="s">
        <v>6</v>
      </c>
      <c r="K19" s="68"/>
      <c r="L19" s="92" t="s">
        <v>18</v>
      </c>
      <c r="M19" s="68"/>
      <c r="N19" s="67" t="s">
        <v>19</v>
      </c>
      <c r="O19" s="68"/>
      <c r="P19" s="67" t="s">
        <v>20</v>
      </c>
      <c r="Q19" s="68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82"/>
      <c r="F20" s="70">
        <v>5</v>
      </c>
      <c r="G20" s="73"/>
      <c r="H20" s="71">
        <v>6</v>
      </c>
      <c r="I20" s="73"/>
      <c r="J20" s="71">
        <v>7</v>
      </c>
      <c r="K20" s="73"/>
      <c r="L20" s="72">
        <v>8</v>
      </c>
      <c r="M20" s="73"/>
      <c r="N20" s="72">
        <v>9</v>
      </c>
      <c r="O20" s="73"/>
      <c r="P20" s="72">
        <v>10</v>
      </c>
      <c r="Q20" s="73"/>
    </row>
    <row r="21" spans="1:17" ht="12.75" customHeight="1" x14ac:dyDescent="0.2">
      <c r="A21" s="7"/>
      <c r="B21" s="7"/>
      <c r="C21" s="7"/>
      <c r="D21" s="63" t="s">
        <v>7</v>
      </c>
      <c r="E21" s="63" t="s">
        <v>8</v>
      </c>
      <c r="F21" s="63" t="s">
        <v>7</v>
      </c>
      <c r="G21" s="63" t="s">
        <v>8</v>
      </c>
      <c r="H21" s="63" t="s">
        <v>7</v>
      </c>
      <c r="I21" s="63" t="s">
        <v>8</v>
      </c>
      <c r="J21" s="63" t="s">
        <v>7</v>
      </c>
      <c r="K21" s="63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362</v>
      </c>
      <c r="C22" s="66" t="s">
        <v>146</v>
      </c>
      <c r="D22" s="81"/>
      <c r="E22" s="63"/>
      <c r="F22" s="63"/>
      <c r="G22" s="63"/>
      <c r="H22" s="63"/>
      <c r="I22" s="63"/>
      <c r="J22" s="63"/>
      <c r="K22" s="63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307</v>
      </c>
      <c r="D23" s="31"/>
      <c r="E23" s="31"/>
      <c r="F23" s="31"/>
      <c r="G23" s="31"/>
      <c r="H23" s="88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308</v>
      </c>
      <c r="D24" s="85">
        <v>1</v>
      </c>
      <c r="E24" s="85">
        <v>10</v>
      </c>
      <c r="F24" s="85">
        <v>1</v>
      </c>
      <c r="G24" s="85">
        <v>10</v>
      </c>
      <c r="H24" s="88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309</v>
      </c>
      <c r="D25" s="85"/>
      <c r="E25" s="85"/>
      <c r="F25" s="85"/>
      <c r="G25" s="85"/>
      <c r="H25" s="88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310</v>
      </c>
      <c r="D26" s="85">
        <v>3</v>
      </c>
      <c r="E26" s="85">
        <f>80+100+200</f>
        <v>380</v>
      </c>
      <c r="F26" s="85">
        <v>3</v>
      </c>
      <c r="G26" s="85">
        <f>80+100+200</f>
        <v>380</v>
      </c>
      <c r="H26" s="88">
        <v>0</v>
      </c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311</v>
      </c>
      <c r="D27" s="85"/>
      <c r="E27" s="85"/>
      <c r="F27" s="85"/>
      <c r="G27" s="85"/>
      <c r="H27" s="88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312</v>
      </c>
      <c r="D28" s="85"/>
      <c r="E28" s="85"/>
      <c r="F28" s="85"/>
      <c r="G28" s="85"/>
      <c r="H28" s="88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313</v>
      </c>
      <c r="D29" s="86"/>
      <c r="E29" s="86"/>
      <c r="F29" s="86"/>
      <c r="G29" s="86"/>
      <c r="H29" s="88">
        <v>0</v>
      </c>
      <c r="I29" s="63"/>
      <c r="J29" s="63"/>
      <c r="K29" s="63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314</v>
      </c>
      <c r="D30" s="31">
        <v>3</v>
      </c>
      <c r="E30" s="31">
        <f>30+4.4+15</f>
        <v>49.4</v>
      </c>
      <c r="F30" s="31">
        <v>3</v>
      </c>
      <c r="G30" s="31">
        <v>49.4</v>
      </c>
      <c r="H30" s="88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315</v>
      </c>
      <c r="D31" s="31">
        <v>1</v>
      </c>
      <c r="E31" s="31">
        <v>60</v>
      </c>
      <c r="F31" s="31">
        <v>1</v>
      </c>
      <c r="G31" s="31">
        <v>60</v>
      </c>
      <c r="H31" s="88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316</v>
      </c>
      <c r="D32" s="85">
        <v>4</v>
      </c>
      <c r="E32" s="85">
        <f>10+100+300+80</f>
        <v>490</v>
      </c>
      <c r="F32" s="85">
        <v>4</v>
      </c>
      <c r="G32" s="85">
        <f>10+100+300+80</f>
        <v>490</v>
      </c>
      <c r="H32" s="88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317</v>
      </c>
      <c r="D33" s="85">
        <v>1</v>
      </c>
      <c r="E33" s="85">
        <v>60</v>
      </c>
      <c r="F33" s="85">
        <v>1</v>
      </c>
      <c r="G33" s="85">
        <v>60</v>
      </c>
      <c r="H33" s="88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318</v>
      </c>
      <c r="D34" s="85">
        <v>2</v>
      </c>
      <c r="E34" s="85">
        <f>15+10</f>
        <v>25</v>
      </c>
      <c r="F34" s="85">
        <v>2</v>
      </c>
      <c r="G34" s="85">
        <f>15+10</f>
        <v>25</v>
      </c>
      <c r="H34" s="88">
        <v>0</v>
      </c>
      <c r="I34" s="24"/>
      <c r="J34" s="31">
        <v>1</v>
      </c>
      <c r="K34" s="31">
        <f>15</f>
        <v>15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319</v>
      </c>
      <c r="D35" s="85">
        <v>5</v>
      </c>
      <c r="E35" s="85">
        <f>15+100+25+20+20</f>
        <v>180</v>
      </c>
      <c r="F35" s="85">
        <v>5</v>
      </c>
      <c r="G35" s="85">
        <v>180</v>
      </c>
      <c r="H35" s="88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320</v>
      </c>
      <c r="D36" s="86">
        <v>6</v>
      </c>
      <c r="E36" s="86">
        <f>50+150+18+160+90+200</f>
        <v>668</v>
      </c>
      <c r="F36" s="86">
        <v>6</v>
      </c>
      <c r="G36" s="86">
        <f>50+150+18+160+90+200</f>
        <v>668</v>
      </c>
      <c r="H36" s="88">
        <v>0</v>
      </c>
      <c r="I36" s="63"/>
      <c r="J36" s="63"/>
      <c r="K36" s="63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321</v>
      </c>
      <c r="D37" s="85">
        <v>1</v>
      </c>
      <c r="E37" s="85">
        <v>60</v>
      </c>
      <c r="F37" s="85">
        <v>1</v>
      </c>
      <c r="G37" s="85">
        <v>60</v>
      </c>
      <c r="H37" s="88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322</v>
      </c>
      <c r="D38" s="85">
        <v>2</v>
      </c>
      <c r="E38" s="85">
        <f>155+15</f>
        <v>170</v>
      </c>
      <c r="F38" s="85">
        <v>2</v>
      </c>
      <c r="G38" s="85">
        <f>155+15</f>
        <v>170</v>
      </c>
      <c r="H38" s="88">
        <v>0</v>
      </c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323</v>
      </c>
      <c r="D39" s="31">
        <v>1</v>
      </c>
      <c r="E39" s="31">
        <v>14</v>
      </c>
      <c r="F39" s="31">
        <v>1</v>
      </c>
      <c r="G39" s="31">
        <v>14</v>
      </c>
      <c r="H39" s="88">
        <v>0</v>
      </c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324</v>
      </c>
      <c r="D40" s="31">
        <v>1</v>
      </c>
      <c r="E40" s="31">
        <v>60</v>
      </c>
      <c r="F40" s="31">
        <v>1</v>
      </c>
      <c r="G40" s="31">
        <v>60</v>
      </c>
      <c r="H40" s="88">
        <v>0</v>
      </c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325</v>
      </c>
      <c r="D41" s="31">
        <v>4</v>
      </c>
      <c r="E41" s="31">
        <f>10+15+15+20</f>
        <v>60</v>
      </c>
      <c r="F41" s="31">
        <v>4</v>
      </c>
      <c r="G41" s="31">
        <f>10+15+15+20</f>
        <v>60</v>
      </c>
      <c r="H41" s="88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326</v>
      </c>
      <c r="D42" s="31">
        <v>2</v>
      </c>
      <c r="E42" s="31">
        <f>20+170</f>
        <v>190</v>
      </c>
      <c r="F42" s="31">
        <v>2</v>
      </c>
      <c r="G42" s="31">
        <f t="shared" ref="G42" si="0">20+170</f>
        <v>190</v>
      </c>
      <c r="H42" s="88">
        <v>0</v>
      </c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327</v>
      </c>
      <c r="D43" s="31"/>
      <c r="E43" s="31"/>
      <c r="F43" s="31"/>
      <c r="G43" s="31"/>
      <c r="H43" s="88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328</v>
      </c>
      <c r="D44" s="31"/>
      <c r="E44" s="31"/>
      <c r="F44" s="31"/>
      <c r="G44" s="31"/>
      <c r="H44" s="88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329</v>
      </c>
      <c r="D45" s="85">
        <v>1</v>
      </c>
      <c r="E45" s="85">
        <v>50</v>
      </c>
      <c r="F45" s="85">
        <v>1</v>
      </c>
      <c r="G45" s="85">
        <v>50</v>
      </c>
      <c r="H45" s="88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330</v>
      </c>
      <c r="D46" s="85"/>
      <c r="E46" s="85"/>
      <c r="F46" s="85"/>
      <c r="G46" s="85"/>
      <c r="H46" s="88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331</v>
      </c>
      <c r="D47" s="85"/>
      <c r="E47" s="85"/>
      <c r="F47" s="85"/>
      <c r="G47" s="85"/>
      <c r="H47" s="88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332</v>
      </c>
      <c r="D48" s="85">
        <v>4</v>
      </c>
      <c r="E48" s="85">
        <f>100+170+100+60</f>
        <v>430</v>
      </c>
      <c r="F48" s="85">
        <v>4</v>
      </c>
      <c r="G48" s="85">
        <v>430</v>
      </c>
      <c r="H48" s="88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333</v>
      </c>
      <c r="D49" s="86"/>
      <c r="E49" s="86"/>
      <c r="F49" s="86"/>
      <c r="G49" s="86"/>
      <c r="H49" s="88">
        <v>0</v>
      </c>
      <c r="I49" s="63"/>
      <c r="J49" s="63"/>
      <c r="K49" s="63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334</v>
      </c>
      <c r="D50" s="85">
        <v>2</v>
      </c>
      <c r="E50" s="85">
        <f>162+6</f>
        <v>168</v>
      </c>
      <c r="F50" s="85">
        <v>2</v>
      </c>
      <c r="G50" s="85">
        <f>162+6</f>
        <v>168</v>
      </c>
      <c r="H50" s="88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335</v>
      </c>
      <c r="D51" s="85">
        <v>5</v>
      </c>
      <c r="E51" s="85">
        <f>200+40+155+100+80</f>
        <v>575</v>
      </c>
      <c r="F51" s="85">
        <v>5</v>
      </c>
      <c r="G51" s="85">
        <v>575</v>
      </c>
      <c r="H51" s="88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336</v>
      </c>
      <c r="D52" s="85"/>
      <c r="E52" s="85"/>
      <c r="F52" s="85"/>
      <c r="G52" s="85"/>
      <c r="H52" s="88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337</v>
      </c>
      <c r="D53" s="85"/>
      <c r="E53" s="85"/>
      <c r="F53" s="85"/>
      <c r="G53" s="85"/>
      <c r="H53" s="88">
        <v>0</v>
      </c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338</v>
      </c>
      <c r="D54" s="85">
        <v>1</v>
      </c>
      <c r="E54" s="85">
        <f>350</f>
        <v>350</v>
      </c>
      <c r="F54" s="85">
        <v>1</v>
      </c>
      <c r="G54" s="85">
        <f>350</f>
        <v>350</v>
      </c>
      <c r="H54" s="88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339</v>
      </c>
      <c r="D55" s="31"/>
      <c r="E55" s="31"/>
      <c r="F55" s="31"/>
      <c r="G55" s="31"/>
      <c r="H55" s="88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340</v>
      </c>
      <c r="D56" s="31">
        <v>1</v>
      </c>
      <c r="E56" s="31">
        <v>15</v>
      </c>
      <c r="F56" s="31">
        <v>1</v>
      </c>
      <c r="G56" s="31">
        <v>15</v>
      </c>
      <c r="H56" s="88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341</v>
      </c>
      <c r="D57" s="31"/>
      <c r="E57" s="31"/>
      <c r="F57" s="31"/>
      <c r="G57" s="31"/>
      <c r="H57" s="88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342</v>
      </c>
      <c r="D58" s="31">
        <v>4</v>
      </c>
      <c r="E58" s="31">
        <f>160+80+240+15</f>
        <v>495</v>
      </c>
      <c r="F58" s="31">
        <v>4</v>
      </c>
      <c r="G58" s="31">
        <f>160+80+240+15</f>
        <v>495</v>
      </c>
      <c r="H58" s="88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343</v>
      </c>
      <c r="D59" s="63"/>
      <c r="E59" s="63"/>
      <c r="F59" s="63"/>
      <c r="G59" s="63"/>
      <c r="H59" s="88">
        <v>0</v>
      </c>
      <c r="I59" s="63"/>
      <c r="J59" s="63"/>
      <c r="K59" s="63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344</v>
      </c>
      <c r="D60" s="31">
        <v>2</v>
      </c>
      <c r="E60" s="31">
        <f>15+160</f>
        <v>175</v>
      </c>
      <c r="F60" s="31">
        <v>2</v>
      </c>
      <c r="G60" s="31">
        <v>175</v>
      </c>
      <c r="H60" s="88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345</v>
      </c>
      <c r="D61" s="31"/>
      <c r="E61" s="31"/>
      <c r="F61" s="31"/>
      <c r="G61" s="31"/>
      <c r="H61" s="88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346</v>
      </c>
      <c r="D62" s="31"/>
      <c r="E62" s="31"/>
      <c r="F62" s="31"/>
      <c r="G62" s="31"/>
      <c r="H62" s="88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347</v>
      </c>
      <c r="D63" s="31">
        <v>1</v>
      </c>
      <c r="E63" s="31">
        <v>325</v>
      </c>
      <c r="F63" s="31">
        <v>1</v>
      </c>
      <c r="G63" s="31">
        <v>325</v>
      </c>
      <c r="H63" s="88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18"/>
      <c r="C64" s="50" t="s">
        <v>148</v>
      </c>
      <c r="D64" s="31"/>
      <c r="E64" s="31"/>
      <c r="F64" s="31"/>
      <c r="G64" s="31"/>
      <c r="H64" s="88">
        <v>0</v>
      </c>
      <c r="I64" s="24"/>
      <c r="J64" s="31"/>
      <c r="K64" s="31"/>
      <c r="L64" s="8"/>
      <c r="M64" s="8"/>
      <c r="N64" s="8"/>
      <c r="O64" s="8"/>
      <c r="P64" s="8"/>
      <c r="Q64" s="8"/>
    </row>
    <row r="65" spans="1:17" ht="17.25" customHeight="1" x14ac:dyDescent="0.2">
      <c r="A65" s="18"/>
      <c r="B65" s="18"/>
      <c r="C65" s="94" t="s">
        <v>30</v>
      </c>
      <c r="D65" s="31">
        <f>SUM(D23:D64)</f>
        <v>58</v>
      </c>
      <c r="E65" s="31">
        <f t="shared" ref="E65:Q65" si="1">SUM(E23:E64)</f>
        <v>5059.3999999999996</v>
      </c>
      <c r="F65" s="31">
        <f t="shared" si="1"/>
        <v>58</v>
      </c>
      <c r="G65" s="31">
        <f t="shared" si="1"/>
        <v>5059.3999999999996</v>
      </c>
      <c r="H65" s="31">
        <f t="shared" si="1"/>
        <v>0</v>
      </c>
      <c r="I65" s="31">
        <f t="shared" si="1"/>
        <v>0</v>
      </c>
      <c r="J65" s="31">
        <f t="shared" si="1"/>
        <v>1</v>
      </c>
      <c r="K65" s="31">
        <f t="shared" si="1"/>
        <v>15</v>
      </c>
      <c r="L65" s="31">
        <f t="shared" si="1"/>
        <v>0</v>
      </c>
      <c r="M65" s="31">
        <f t="shared" si="1"/>
        <v>0</v>
      </c>
      <c r="N65" s="31">
        <f t="shared" si="1"/>
        <v>0</v>
      </c>
      <c r="O65" s="31">
        <f t="shared" si="1"/>
        <v>0</v>
      </c>
      <c r="P65" s="31">
        <f t="shared" si="1"/>
        <v>0</v>
      </c>
      <c r="Q65" s="31">
        <f t="shared" si="1"/>
        <v>0</v>
      </c>
    </row>
    <row r="66" spans="1:17" ht="15" x14ac:dyDescent="0.25">
      <c r="A66" s="18"/>
      <c r="B66" s="18"/>
      <c r="C66" s="66" t="s">
        <v>149</v>
      </c>
      <c r="D66" s="81"/>
      <c r="E66" s="31"/>
      <c r="F66" s="31"/>
      <c r="G66" s="31"/>
      <c r="H66" s="88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352</v>
      </c>
      <c r="D67" s="31">
        <v>1</v>
      </c>
      <c r="E67" s="31">
        <v>414</v>
      </c>
      <c r="F67" s="31">
        <v>1</v>
      </c>
      <c r="G67" s="31">
        <v>414</v>
      </c>
      <c r="H67" s="88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5</v>
      </c>
      <c r="E68" s="31">
        <f>41+15+15+155+50</f>
        <v>276</v>
      </c>
      <c r="F68" s="31">
        <v>5</v>
      </c>
      <c r="G68" s="31">
        <f>41+15+15+155+50</f>
        <v>276</v>
      </c>
      <c r="H68" s="88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f>65+155</f>
        <v>220</v>
      </c>
      <c r="F69" s="31">
        <v>2</v>
      </c>
      <c r="G69" s="31">
        <f>65+155</f>
        <v>220</v>
      </c>
      <c r="H69" s="88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/>
      <c r="E70" s="31"/>
      <c r="F70" s="31"/>
      <c r="G70" s="31"/>
      <c r="H70" s="88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153</v>
      </c>
      <c r="D71" s="31">
        <v>1</v>
      </c>
      <c r="E71" s="31">
        <v>15</v>
      </c>
      <c r="F71" s="31">
        <v>1</v>
      </c>
      <c r="G71" s="31">
        <v>15</v>
      </c>
      <c r="H71" s="88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353</v>
      </c>
      <c r="D72" s="31"/>
      <c r="E72" s="31"/>
      <c r="F72" s="31"/>
      <c r="G72" s="31"/>
      <c r="H72" s="88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154</v>
      </c>
      <c r="D73" s="31"/>
      <c r="E73" s="31"/>
      <c r="F73" s="31"/>
      <c r="G73" s="31"/>
      <c r="H73" s="88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156</v>
      </c>
      <c r="D74" s="31"/>
      <c r="E74" s="31"/>
      <c r="F74" s="31"/>
      <c r="G74" s="31"/>
      <c r="H74" s="88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155</v>
      </c>
      <c r="D75" s="31">
        <v>1</v>
      </c>
      <c r="E75" s="31">
        <v>15</v>
      </c>
      <c r="F75" s="31">
        <v>1</v>
      </c>
      <c r="G75" s="31">
        <v>15</v>
      </c>
      <c r="H75" s="88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147</v>
      </c>
      <c r="D76" s="31"/>
      <c r="E76" s="31"/>
      <c r="F76" s="31"/>
      <c r="G76" s="31"/>
      <c r="H76" s="88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/>
      <c r="E77" s="31"/>
      <c r="F77" s="31"/>
      <c r="G77" s="31"/>
      <c r="H77" s="88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31">
        <v>2</v>
      </c>
      <c r="E78" s="31">
        <f>15+5</f>
        <v>20</v>
      </c>
      <c r="F78" s="31">
        <v>2</v>
      </c>
      <c r="G78" s="31">
        <v>20</v>
      </c>
      <c r="H78" s="88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5"/>
      <c r="E79" s="85"/>
      <c r="F79" s="85"/>
      <c r="G79" s="85"/>
      <c r="H79" s="88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5"/>
      <c r="E80" s="85"/>
      <c r="F80" s="85"/>
      <c r="G80" s="85"/>
      <c r="H80" s="88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85"/>
      <c r="E81" s="85"/>
      <c r="F81" s="85"/>
      <c r="G81" s="85"/>
      <c r="H81" s="88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85">
        <v>2</v>
      </c>
      <c r="E82" s="85">
        <f>8+10</f>
        <v>18</v>
      </c>
      <c r="F82" s="85">
        <v>2</v>
      </c>
      <c r="G82" s="85">
        <f>8+10</f>
        <v>18</v>
      </c>
      <c r="H82" s="88">
        <v>0</v>
      </c>
      <c r="I82" s="24"/>
      <c r="J82" s="31">
        <v>1</v>
      </c>
      <c r="K82" s="31">
        <v>8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85"/>
      <c r="E83" s="85"/>
      <c r="F83" s="85"/>
      <c r="G83" s="85"/>
      <c r="H83" s="88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164</v>
      </c>
      <c r="D84" s="85"/>
      <c r="E84" s="85"/>
      <c r="F84" s="85"/>
      <c r="G84" s="85"/>
      <c r="H84" s="88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354</v>
      </c>
      <c r="D85" s="31"/>
      <c r="E85" s="31"/>
      <c r="F85" s="31"/>
      <c r="G85" s="31"/>
      <c r="H85" s="88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172</v>
      </c>
      <c r="D86" s="98"/>
      <c r="E86" s="98"/>
      <c r="F86" s="98"/>
      <c r="G86" s="98"/>
      <c r="H86" s="88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165</v>
      </c>
      <c r="D87" s="31"/>
      <c r="E87" s="31"/>
      <c r="F87" s="31"/>
      <c r="G87" s="31"/>
      <c r="H87" s="88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359</v>
      </c>
      <c r="D88" s="31"/>
      <c r="E88" s="31"/>
      <c r="F88" s="31"/>
      <c r="G88" s="31"/>
      <c r="H88" s="88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8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167</v>
      </c>
      <c r="D90" s="31"/>
      <c r="E90" s="31"/>
      <c r="F90" s="31"/>
      <c r="G90" s="31"/>
      <c r="H90" s="88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355</v>
      </c>
      <c r="D91" s="31">
        <v>1</v>
      </c>
      <c r="E91" s="31">
        <v>10</v>
      </c>
      <c r="F91" s="31">
        <v>1</v>
      </c>
      <c r="G91" s="31">
        <v>10</v>
      </c>
      <c r="H91" s="88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356</v>
      </c>
      <c r="D92" s="31"/>
      <c r="E92" s="31"/>
      <c r="F92" s="31"/>
      <c r="G92" s="31"/>
      <c r="H92" s="88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168</v>
      </c>
      <c r="D93" s="31"/>
      <c r="E93" s="31"/>
      <c r="F93" s="31"/>
      <c r="G93" s="31"/>
      <c r="H93" s="88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357</v>
      </c>
      <c r="D94" s="31"/>
      <c r="E94" s="31"/>
      <c r="F94" s="31"/>
      <c r="G94" s="31"/>
      <c r="H94" s="88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8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170</v>
      </c>
      <c r="D96" s="31"/>
      <c r="E96" s="31"/>
      <c r="F96" s="31"/>
      <c r="G96" s="31"/>
      <c r="H96" s="88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360</v>
      </c>
      <c r="D97" s="31"/>
      <c r="E97" s="31"/>
      <c r="F97" s="31"/>
      <c r="G97" s="31"/>
      <c r="H97" s="88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171</v>
      </c>
      <c r="D98" s="31">
        <v>1</v>
      </c>
      <c r="E98" s="31">
        <v>10</v>
      </c>
      <c r="F98" s="31">
        <v>1</v>
      </c>
      <c r="G98" s="31">
        <v>10</v>
      </c>
      <c r="H98" s="88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358</v>
      </c>
      <c r="D99" s="31"/>
      <c r="E99" s="31"/>
      <c r="F99" s="31"/>
      <c r="G99" s="31"/>
      <c r="H99" s="88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8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18" t="s">
        <v>174</v>
      </c>
      <c r="D101" s="31"/>
      <c r="E101" s="31"/>
      <c r="F101" s="31"/>
      <c r="G101" s="31"/>
      <c r="H101" s="88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2.75" customHeight="1" x14ac:dyDescent="0.25">
      <c r="A102" s="18"/>
      <c r="B102" s="53"/>
      <c r="C102" s="50" t="s">
        <v>175</v>
      </c>
      <c r="D102" s="31">
        <v>2</v>
      </c>
      <c r="E102" s="31">
        <f>15+30</f>
        <v>45</v>
      </c>
      <c r="F102" s="31">
        <v>2</v>
      </c>
      <c r="G102" s="31">
        <f>15+30</f>
        <v>45</v>
      </c>
      <c r="H102" s="88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22.5" customHeight="1" x14ac:dyDescent="0.2">
      <c r="A103" s="18"/>
      <c r="B103" s="18"/>
      <c r="C103" s="19" t="s">
        <v>30</v>
      </c>
      <c r="D103" s="31">
        <f t="shared" ref="D103:Q103" si="2">SUM(D67:D102)</f>
        <v>18</v>
      </c>
      <c r="E103" s="31">
        <f t="shared" si="2"/>
        <v>1043</v>
      </c>
      <c r="F103" s="31">
        <f t="shared" si="2"/>
        <v>18</v>
      </c>
      <c r="G103" s="31">
        <f t="shared" si="2"/>
        <v>1043</v>
      </c>
      <c r="H103" s="31">
        <f t="shared" si="2"/>
        <v>0</v>
      </c>
      <c r="I103" s="31">
        <f t="shared" si="2"/>
        <v>0</v>
      </c>
      <c r="J103" s="31">
        <f t="shared" si="2"/>
        <v>1</v>
      </c>
      <c r="K103" s="31">
        <f t="shared" si="2"/>
        <v>8</v>
      </c>
      <c r="L103" s="31">
        <f t="shared" si="2"/>
        <v>0</v>
      </c>
      <c r="M103" s="31">
        <f t="shared" si="2"/>
        <v>0</v>
      </c>
      <c r="N103" s="31">
        <f t="shared" si="2"/>
        <v>0</v>
      </c>
      <c r="O103" s="31">
        <f t="shared" si="2"/>
        <v>0</v>
      </c>
      <c r="P103" s="31">
        <f t="shared" si="2"/>
        <v>0</v>
      </c>
      <c r="Q103" s="31">
        <f t="shared" si="2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88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85">
        <v>7</v>
      </c>
      <c r="E105" s="85">
        <f>350+130+70+160+200+65+8</f>
        <v>983</v>
      </c>
      <c r="F105" s="85">
        <v>7</v>
      </c>
      <c r="G105" s="85">
        <v>983</v>
      </c>
      <c r="H105" s="88">
        <v>0</v>
      </c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3</v>
      </c>
      <c r="E106" s="31">
        <f>100+15+25</f>
        <v>140</v>
      </c>
      <c r="F106" s="31">
        <v>3</v>
      </c>
      <c r="G106" s="31">
        <f>100+15+25</f>
        <v>140</v>
      </c>
      <c r="H106" s="88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1</v>
      </c>
      <c r="E107" s="31">
        <v>15</v>
      </c>
      <c r="F107" s="31">
        <v>1</v>
      </c>
      <c r="G107" s="31">
        <v>15</v>
      </c>
      <c r="H107" s="88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4</v>
      </c>
      <c r="E108" s="31">
        <f>15+630+12+45</f>
        <v>702</v>
      </c>
      <c r="F108" s="31">
        <v>4</v>
      </c>
      <c r="G108" s="31">
        <f>15+630+12+45</f>
        <v>702</v>
      </c>
      <c r="H108" s="88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3</v>
      </c>
      <c r="E109" s="31">
        <f>10+10+15</f>
        <v>35</v>
      </c>
      <c r="F109" s="31">
        <v>3</v>
      </c>
      <c r="G109" s="31">
        <f>10+10+15</f>
        <v>35</v>
      </c>
      <c r="H109" s="88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2</v>
      </c>
      <c r="E110" s="31">
        <f>30+60</f>
        <v>90</v>
      </c>
      <c r="F110" s="31">
        <v>2</v>
      </c>
      <c r="G110" s="31">
        <v>90</v>
      </c>
      <c r="H110" s="88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2</v>
      </c>
      <c r="E111" s="31">
        <f>15+25</f>
        <v>40</v>
      </c>
      <c r="F111" s="31">
        <v>2</v>
      </c>
      <c r="G111" s="31">
        <f>15+25</f>
        <v>40</v>
      </c>
      <c r="H111" s="88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2</v>
      </c>
      <c r="E112" s="31">
        <f>40+7</f>
        <v>47</v>
      </c>
      <c r="F112" s="31">
        <v>2</v>
      </c>
      <c r="G112" s="31">
        <v>47</v>
      </c>
      <c r="H112" s="88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>
        <v>3</v>
      </c>
      <c r="E113" s="31">
        <f>10+7+10</f>
        <v>27</v>
      </c>
      <c r="F113" s="31">
        <v>3</v>
      </c>
      <c r="G113" s="31">
        <f>10+7+10</f>
        <v>27</v>
      </c>
      <c r="H113" s="88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/>
      <c r="E114" s="31"/>
      <c r="F114" s="31"/>
      <c r="G114" s="31"/>
      <c r="H114" s="88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4</v>
      </c>
      <c r="E115" s="31">
        <f>30+160+131+15</f>
        <v>336</v>
      </c>
      <c r="F115" s="31">
        <v>4</v>
      </c>
      <c r="G115" s="31">
        <f>30+160+131+15</f>
        <v>336</v>
      </c>
      <c r="H115" s="88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31">
        <v>1</v>
      </c>
      <c r="E116" s="31">
        <v>4.4000000000000004</v>
      </c>
      <c r="F116" s="31">
        <v>1</v>
      </c>
      <c r="G116" s="31">
        <v>4.4000000000000004</v>
      </c>
      <c r="H116" s="88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5"/>
      <c r="E117" s="85"/>
      <c r="F117" s="85"/>
      <c r="G117" s="85"/>
      <c r="H117" s="88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5">
        <v>12</v>
      </c>
      <c r="E118" s="85">
        <f>360+15+320+20+155+360+80+60+15+54+80+50</f>
        <v>1569</v>
      </c>
      <c r="F118" s="85">
        <v>12</v>
      </c>
      <c r="G118" s="85">
        <f>360+15+320+20+155+360+80+60+15+54+80+50</f>
        <v>1569</v>
      </c>
      <c r="H118" s="88">
        <v>0</v>
      </c>
      <c r="I118" s="24"/>
      <c r="J118" s="31">
        <v>1</v>
      </c>
      <c r="K118" s="31">
        <f>15</f>
        <v>15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5">
        <v>4</v>
      </c>
      <c r="E119" s="85">
        <f>15+250+670+150</f>
        <v>1085</v>
      </c>
      <c r="F119" s="85">
        <v>4</v>
      </c>
      <c r="G119" s="85">
        <f>15+250+670+150</f>
        <v>1085</v>
      </c>
      <c r="H119" s="88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5">
        <v>1</v>
      </c>
      <c r="E120" s="85">
        <v>15</v>
      </c>
      <c r="F120" s="85">
        <v>1</v>
      </c>
      <c r="G120" s="85">
        <v>15</v>
      </c>
      <c r="H120" s="88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5"/>
      <c r="E121" s="85"/>
      <c r="F121" s="85"/>
      <c r="G121" s="85"/>
      <c r="H121" s="88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85"/>
      <c r="E122" s="85"/>
      <c r="F122" s="85"/>
      <c r="G122" s="85"/>
      <c r="H122" s="88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31">
        <v>1</v>
      </c>
      <c r="E123" s="31">
        <v>4.4000000000000004</v>
      </c>
      <c r="F123" s="31">
        <v>1</v>
      </c>
      <c r="G123" s="31">
        <v>4.4000000000000004</v>
      </c>
      <c r="H123" s="88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5">
        <v>2</v>
      </c>
      <c r="E124" s="85">
        <f>200+14</f>
        <v>214</v>
      </c>
      <c r="F124" s="85">
        <v>2</v>
      </c>
      <c r="G124" s="85">
        <f>200+14</f>
        <v>214</v>
      </c>
      <c r="H124" s="88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5"/>
      <c r="E125" s="85"/>
      <c r="F125" s="85"/>
      <c r="G125" s="85"/>
      <c r="H125" s="88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5" x14ac:dyDescent="0.25">
      <c r="A126" s="18"/>
      <c r="B126" s="53"/>
      <c r="C126" s="50" t="s">
        <v>197</v>
      </c>
      <c r="D126" s="85"/>
      <c r="E126" s="85"/>
      <c r="F126" s="85"/>
      <c r="G126" s="85"/>
      <c r="H126" s="88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2</v>
      </c>
      <c r="E127" s="31">
        <f>70+45</f>
        <v>115</v>
      </c>
      <c r="F127" s="31">
        <v>2</v>
      </c>
      <c r="G127" s="31">
        <v>115</v>
      </c>
      <c r="H127" s="88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>
        <v>1</v>
      </c>
      <c r="E128" s="31">
        <f>160</f>
        <v>160</v>
      </c>
      <c r="F128" s="31">
        <v>1</v>
      </c>
      <c r="G128" s="31">
        <f>160</f>
        <v>160</v>
      </c>
      <c r="H128" s="88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/>
      <c r="E129" s="31"/>
      <c r="F129" s="31"/>
      <c r="G129" s="31"/>
      <c r="H129" s="88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>
        <v>1</v>
      </c>
      <c r="E130" s="31">
        <v>65</v>
      </c>
      <c r="F130" s="31">
        <v>1</v>
      </c>
      <c r="G130" s="31">
        <v>65</v>
      </c>
      <c r="H130" s="88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8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8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/>
      <c r="E133" s="31"/>
      <c r="F133" s="31"/>
      <c r="G133" s="31"/>
      <c r="H133" s="88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>
        <v>1</v>
      </c>
      <c r="E134" s="31">
        <v>4.4000000000000004</v>
      </c>
      <c r="F134" s="31">
        <v>1</v>
      </c>
      <c r="G134" s="31">
        <v>4.4000000000000004</v>
      </c>
      <c r="H134" s="88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/>
      <c r="E135" s="31"/>
      <c r="F135" s="31"/>
      <c r="G135" s="31"/>
      <c r="H135" s="88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/>
      <c r="E136" s="31"/>
      <c r="F136" s="31"/>
      <c r="G136" s="31"/>
      <c r="H136" s="88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208</v>
      </c>
      <c r="D137" s="31">
        <v>1</v>
      </c>
      <c r="E137" s="31">
        <v>10</v>
      </c>
      <c r="F137" s="31">
        <v>1</v>
      </c>
      <c r="G137" s="31">
        <v>10</v>
      </c>
      <c r="H137" s="88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187</v>
      </c>
      <c r="D138" s="31"/>
      <c r="E138" s="31"/>
      <c r="F138" s="31"/>
      <c r="G138" s="31"/>
      <c r="H138" s="88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63"/>
      <c r="E139" s="63"/>
      <c r="F139" s="63"/>
      <c r="G139" s="63"/>
      <c r="H139" s="88">
        <v>0</v>
      </c>
      <c r="I139" s="63"/>
      <c r="J139" s="63"/>
      <c r="K139" s="63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5">
        <v>2</v>
      </c>
      <c r="E140" s="85">
        <f>15+40</f>
        <v>55</v>
      </c>
      <c r="F140" s="85">
        <v>2</v>
      </c>
      <c r="G140" s="85">
        <f>15+40</f>
        <v>55</v>
      </c>
      <c r="H140" s="88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5"/>
      <c r="E141" s="85"/>
      <c r="F141" s="85"/>
      <c r="G141" s="31"/>
      <c r="H141" s="88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5"/>
      <c r="E142" s="85"/>
      <c r="F142" s="85"/>
      <c r="G142" s="31"/>
      <c r="H142" s="88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5"/>
      <c r="E143" s="85"/>
      <c r="F143" s="85"/>
      <c r="G143" s="31"/>
      <c r="H143" s="88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5"/>
      <c r="E144" s="85"/>
      <c r="F144" s="85"/>
      <c r="G144" s="31"/>
      <c r="H144" s="88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5"/>
      <c r="E145" s="85"/>
      <c r="F145" s="85"/>
      <c r="G145" s="31"/>
      <c r="H145" s="88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216</v>
      </c>
      <c r="D146" s="85"/>
      <c r="E146" s="85"/>
      <c r="F146" s="85"/>
      <c r="G146" s="31"/>
      <c r="H146" s="88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6" t="s">
        <v>217</v>
      </c>
      <c r="D147" s="85"/>
      <c r="E147" s="85"/>
      <c r="F147" s="85"/>
      <c r="G147" s="31"/>
      <c r="H147" s="88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7" t="s">
        <v>218</v>
      </c>
      <c r="D148" s="85">
        <v>1</v>
      </c>
      <c r="E148" s="85">
        <v>10</v>
      </c>
      <c r="F148" s="85">
        <v>1</v>
      </c>
      <c r="G148" s="31">
        <v>10</v>
      </c>
      <c r="H148" s="88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5"/>
      <c r="E149" s="85"/>
      <c r="F149" s="85"/>
      <c r="G149" s="31"/>
      <c r="H149" s="88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5"/>
      <c r="E150" s="85"/>
      <c r="F150" s="85"/>
      <c r="G150" s="31"/>
      <c r="H150" s="88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6"/>
      <c r="E151" s="86"/>
      <c r="F151" s="86"/>
      <c r="G151" s="63"/>
      <c r="H151" s="88">
        <v>0</v>
      </c>
      <c r="I151" s="63"/>
      <c r="J151" s="63"/>
      <c r="K151" s="63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85"/>
      <c r="E152" s="85"/>
      <c r="F152" s="85"/>
      <c r="G152" s="31"/>
      <c r="H152" s="88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53"/>
      <c r="C153" s="50" t="s">
        <v>223</v>
      </c>
      <c r="D153" s="31"/>
      <c r="E153" s="31"/>
      <c r="F153" s="31"/>
      <c r="G153" s="31"/>
      <c r="H153" s="88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8.75" customHeight="1" x14ac:dyDescent="0.2">
      <c r="A154" s="18"/>
      <c r="B154" s="53"/>
      <c r="C154" s="19" t="s">
        <v>30</v>
      </c>
      <c r="D154" s="31">
        <f>SUM(D105:D153)</f>
        <v>61</v>
      </c>
      <c r="E154" s="31">
        <f t="shared" ref="E154:Q154" si="3">SUM(E105:E153)</f>
        <v>5726.1999999999989</v>
      </c>
      <c r="F154" s="31">
        <f t="shared" si="3"/>
        <v>61</v>
      </c>
      <c r="G154" s="31">
        <f t="shared" si="3"/>
        <v>5726.1999999999989</v>
      </c>
      <c r="H154" s="31">
        <f t="shared" si="3"/>
        <v>0</v>
      </c>
      <c r="I154" s="31">
        <f t="shared" si="3"/>
        <v>0</v>
      </c>
      <c r="J154" s="31">
        <f t="shared" si="3"/>
        <v>1</v>
      </c>
      <c r="K154" s="31">
        <f t="shared" si="3"/>
        <v>15</v>
      </c>
      <c r="L154" s="31">
        <f t="shared" si="3"/>
        <v>0</v>
      </c>
      <c r="M154" s="31">
        <f t="shared" si="3"/>
        <v>0</v>
      </c>
      <c r="N154" s="31">
        <f t="shared" si="3"/>
        <v>0</v>
      </c>
      <c r="O154" s="31">
        <f t="shared" si="3"/>
        <v>0</v>
      </c>
      <c r="P154" s="31">
        <f t="shared" si="3"/>
        <v>0</v>
      </c>
      <c r="Q154" s="31">
        <f t="shared" si="3"/>
        <v>0</v>
      </c>
    </row>
    <row r="155" spans="1:17" ht="15" x14ac:dyDescent="0.25">
      <c r="A155" s="18"/>
      <c r="B155" s="18"/>
      <c r="C155" s="66" t="s">
        <v>251</v>
      </c>
      <c r="D155" s="31"/>
      <c r="E155" s="31"/>
      <c r="F155" s="31"/>
      <c r="G155" s="31"/>
      <c r="H155" s="88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1</v>
      </c>
      <c r="E156" s="31">
        <v>67.8</v>
      </c>
      <c r="F156" s="31">
        <v>1</v>
      </c>
      <c r="G156" s="31">
        <v>67.8</v>
      </c>
      <c r="H156" s="88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226</v>
      </c>
      <c r="D157" s="31">
        <v>1</v>
      </c>
      <c r="E157" s="31">
        <v>20</v>
      </c>
      <c r="F157" s="31">
        <v>20</v>
      </c>
      <c r="G157" s="31">
        <v>1</v>
      </c>
      <c r="H157" s="88">
        <v>20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348</v>
      </c>
      <c r="D158" s="31"/>
      <c r="E158" s="31"/>
      <c r="F158" s="31"/>
      <c r="G158" s="31"/>
      <c r="H158" s="88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8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/>
      <c r="E160" s="31"/>
      <c r="F160" s="31"/>
      <c r="G160" s="31"/>
      <c r="H160" s="88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31"/>
      <c r="E161" s="31"/>
      <c r="F161" s="31"/>
      <c r="G161" s="31"/>
      <c r="H161" s="88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63"/>
      <c r="E162" s="63"/>
      <c r="F162" s="63"/>
      <c r="G162" s="63"/>
      <c r="H162" s="88">
        <v>0</v>
      </c>
      <c r="I162" s="63"/>
      <c r="J162" s="63"/>
      <c r="K162" s="63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/>
      <c r="E163" s="31"/>
      <c r="F163" s="31"/>
      <c r="G163" s="31"/>
      <c r="H163" s="88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31"/>
      <c r="E164" s="31"/>
      <c r="F164" s="31"/>
      <c r="G164" s="31"/>
      <c r="H164" s="88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5">
        <v>1</v>
      </c>
      <c r="E165" s="85">
        <v>10</v>
      </c>
      <c r="F165" s="85">
        <v>1</v>
      </c>
      <c r="G165" s="85">
        <v>10</v>
      </c>
      <c r="H165" s="88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5"/>
      <c r="E166" s="85"/>
      <c r="F166" s="85"/>
      <c r="G166" s="85"/>
      <c r="H166" s="88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5"/>
      <c r="E167" s="85"/>
      <c r="F167" s="85"/>
      <c r="G167" s="85"/>
      <c r="H167" s="88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236</v>
      </c>
      <c r="D168" s="85">
        <v>1</v>
      </c>
      <c r="E168" s="85">
        <f>120</f>
        <v>120</v>
      </c>
      <c r="F168" s="85">
        <v>1</v>
      </c>
      <c r="G168" s="85">
        <f>120</f>
        <v>120</v>
      </c>
      <c r="H168" s="88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349</v>
      </c>
      <c r="D169" s="85"/>
      <c r="E169" s="85"/>
      <c r="F169" s="85"/>
      <c r="G169" s="85"/>
      <c r="H169" s="88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5">
        <v>1</v>
      </c>
      <c r="E170" s="85">
        <v>15</v>
      </c>
      <c r="F170" s="85">
        <v>1</v>
      </c>
      <c r="G170" s="85">
        <v>15</v>
      </c>
      <c r="H170" s="88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5"/>
      <c r="E171" s="85"/>
      <c r="F171" s="85"/>
      <c r="G171" s="85"/>
      <c r="H171" s="88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5"/>
      <c r="E172" s="85"/>
      <c r="F172" s="85"/>
      <c r="G172" s="85"/>
      <c r="H172" s="88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5"/>
      <c r="E173" s="85"/>
      <c r="F173" s="85"/>
      <c r="G173" s="85"/>
      <c r="H173" s="88">
        <v>0</v>
      </c>
      <c r="I173" s="24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6"/>
      <c r="E174" s="86"/>
      <c r="F174" s="86"/>
      <c r="G174" s="86"/>
      <c r="H174" s="88">
        <v>0</v>
      </c>
      <c r="I174" s="63"/>
      <c r="J174" s="63"/>
      <c r="K174" s="63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5"/>
      <c r="E175" s="85"/>
      <c r="F175" s="85"/>
      <c r="G175" s="85"/>
      <c r="H175" s="88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243</v>
      </c>
      <c r="D176" s="85"/>
      <c r="E176" s="85"/>
      <c r="F176" s="85"/>
      <c r="G176" s="85"/>
      <c r="H176" s="88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350</v>
      </c>
      <c r="D177" s="85"/>
      <c r="E177" s="85"/>
      <c r="F177" s="85"/>
      <c r="G177" s="85"/>
      <c r="H177" s="88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244</v>
      </c>
      <c r="D178" s="85"/>
      <c r="E178" s="85"/>
      <c r="F178" s="85"/>
      <c r="G178" s="85"/>
      <c r="H178" s="88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351</v>
      </c>
      <c r="D179" s="85">
        <v>4</v>
      </c>
      <c r="E179" s="85">
        <f>30+15+100+100</f>
        <v>245</v>
      </c>
      <c r="F179" s="85">
        <v>4</v>
      </c>
      <c r="G179" s="85">
        <f>30+15+100+100</f>
        <v>245</v>
      </c>
      <c r="H179" s="88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85"/>
      <c r="E180" s="85"/>
      <c r="F180" s="85"/>
      <c r="G180" s="85"/>
      <c r="H180" s="88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/>
      <c r="E181" s="31"/>
      <c r="F181" s="31"/>
      <c r="G181" s="31"/>
      <c r="H181" s="88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10</v>
      </c>
      <c r="F182" s="31">
        <v>1</v>
      </c>
      <c r="G182" s="31">
        <v>10</v>
      </c>
      <c r="H182" s="88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248</v>
      </c>
      <c r="D183" s="31">
        <v>1</v>
      </c>
      <c r="E183" s="31">
        <v>10</v>
      </c>
      <c r="F183" s="31">
        <v>1</v>
      </c>
      <c r="G183" s="31">
        <v>10</v>
      </c>
      <c r="H183" s="88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18" t="s">
        <v>250</v>
      </c>
      <c r="D184" s="31"/>
      <c r="E184" s="31"/>
      <c r="F184" s="31"/>
      <c r="G184" s="31"/>
      <c r="H184" s="88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18"/>
      <c r="C185" s="54" t="s">
        <v>249</v>
      </c>
      <c r="D185" s="31"/>
      <c r="E185" s="31"/>
      <c r="F185" s="31"/>
      <c r="G185" s="31"/>
      <c r="H185" s="88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">
      <c r="A186" s="18"/>
      <c r="B186" s="18"/>
      <c r="C186" s="19" t="s">
        <v>30</v>
      </c>
      <c r="D186" s="31">
        <f>SUM(D156:D185)</f>
        <v>11</v>
      </c>
      <c r="E186" s="31">
        <f t="shared" ref="E186:Q186" si="4">SUM(E156:E185)</f>
        <v>497.8</v>
      </c>
      <c r="F186" s="31">
        <f t="shared" si="4"/>
        <v>30</v>
      </c>
      <c r="G186" s="31">
        <f t="shared" si="4"/>
        <v>478.8</v>
      </c>
      <c r="H186" s="31">
        <f t="shared" si="4"/>
        <v>20</v>
      </c>
      <c r="I186" s="31">
        <f t="shared" si="4"/>
        <v>0</v>
      </c>
      <c r="J186" s="31">
        <f t="shared" si="4"/>
        <v>0</v>
      </c>
      <c r="K186" s="31">
        <f t="shared" si="4"/>
        <v>0</v>
      </c>
      <c r="L186" s="31">
        <f t="shared" si="4"/>
        <v>0</v>
      </c>
      <c r="M186" s="31">
        <f t="shared" si="4"/>
        <v>0</v>
      </c>
      <c r="N186" s="31">
        <f t="shared" si="4"/>
        <v>0</v>
      </c>
      <c r="O186" s="31">
        <f t="shared" si="4"/>
        <v>0</v>
      </c>
      <c r="P186" s="31">
        <f t="shared" si="4"/>
        <v>0</v>
      </c>
      <c r="Q186" s="31">
        <f t="shared" si="4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88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7" t="s">
        <v>252</v>
      </c>
      <c r="D188" s="31">
        <v>1</v>
      </c>
      <c r="E188" s="31">
        <v>15</v>
      </c>
      <c r="F188" s="31">
        <v>1</v>
      </c>
      <c r="G188" s="31">
        <v>15</v>
      </c>
      <c r="H188" s="88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/>
      <c r="E189" s="31"/>
      <c r="F189" s="31"/>
      <c r="G189" s="31"/>
      <c r="H189" s="88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>
        <v>1</v>
      </c>
      <c r="E190" s="31">
        <v>15</v>
      </c>
      <c r="F190" s="31">
        <v>1</v>
      </c>
      <c r="G190" s="31">
        <v>15</v>
      </c>
      <c r="H190" s="88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8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8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8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8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259</v>
      </c>
      <c r="D195" s="31"/>
      <c r="E195" s="31"/>
      <c r="F195" s="31"/>
      <c r="G195" s="31"/>
      <c r="H195" s="88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">
      <c r="A196" s="18"/>
      <c r="B196" s="53"/>
      <c r="C196" s="19" t="s">
        <v>30</v>
      </c>
      <c r="D196" s="31">
        <f>SUM(D188:D195)</f>
        <v>2</v>
      </c>
      <c r="E196" s="31">
        <f t="shared" ref="E196:Q196" si="5">SUM(E188:E195)</f>
        <v>30</v>
      </c>
      <c r="F196" s="31">
        <f t="shared" si="5"/>
        <v>2</v>
      </c>
      <c r="G196" s="31">
        <f t="shared" si="5"/>
        <v>30</v>
      </c>
      <c r="H196" s="31">
        <f t="shared" si="5"/>
        <v>0</v>
      </c>
      <c r="I196" s="31">
        <f t="shared" si="5"/>
        <v>0</v>
      </c>
      <c r="J196" s="31">
        <f t="shared" si="5"/>
        <v>0</v>
      </c>
      <c r="K196" s="31">
        <f t="shared" si="5"/>
        <v>0</v>
      </c>
      <c r="L196" s="31">
        <f t="shared" si="5"/>
        <v>0</v>
      </c>
      <c r="M196" s="31">
        <f t="shared" si="5"/>
        <v>0</v>
      </c>
      <c r="N196" s="31">
        <f t="shared" si="5"/>
        <v>0</v>
      </c>
      <c r="O196" s="31">
        <f t="shared" si="5"/>
        <v>0</v>
      </c>
      <c r="P196" s="31">
        <f t="shared" si="5"/>
        <v>0</v>
      </c>
      <c r="Q196" s="31">
        <f t="shared" si="5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88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>
        <v>5</v>
      </c>
      <c r="E198" s="31">
        <f>40+15+15+200+60</f>
        <v>330</v>
      </c>
      <c r="F198" s="31">
        <v>5</v>
      </c>
      <c r="G198" s="31">
        <f>40+15+15+200+60</f>
        <v>330</v>
      </c>
      <c r="H198" s="88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31"/>
      <c r="E199" s="31"/>
      <c r="F199" s="31"/>
      <c r="G199" s="31"/>
      <c r="H199" s="88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8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/>
      <c r="E201" s="31"/>
      <c r="F201" s="31"/>
      <c r="G201" s="31"/>
      <c r="H201" s="88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155</v>
      </c>
      <c r="D202" s="31">
        <v>1</v>
      </c>
      <c r="E202" s="31">
        <f>15</f>
        <v>15</v>
      </c>
      <c r="F202" s="31">
        <v>1</v>
      </c>
      <c r="G202" s="31">
        <v>15</v>
      </c>
      <c r="H202" s="88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265</v>
      </c>
      <c r="D203" s="31"/>
      <c r="E203" s="31"/>
      <c r="F203" s="31"/>
      <c r="G203" s="31"/>
      <c r="H203" s="88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18"/>
      <c r="C204" s="59" t="s">
        <v>30</v>
      </c>
      <c r="D204" s="31">
        <f>SUM(D198:D203)</f>
        <v>6</v>
      </c>
      <c r="E204" s="31">
        <f t="shared" ref="E204:Q204" si="6">SUM(E198:E203)</f>
        <v>345</v>
      </c>
      <c r="F204" s="31">
        <f t="shared" si="6"/>
        <v>6</v>
      </c>
      <c r="G204" s="31">
        <f t="shared" si="6"/>
        <v>345</v>
      </c>
      <c r="H204" s="31">
        <f t="shared" si="6"/>
        <v>0</v>
      </c>
      <c r="I204" s="31">
        <f t="shared" si="6"/>
        <v>0</v>
      </c>
      <c r="J204" s="31">
        <f t="shared" si="6"/>
        <v>0</v>
      </c>
      <c r="K204" s="31">
        <f t="shared" si="6"/>
        <v>0</v>
      </c>
      <c r="L204" s="31">
        <f t="shared" si="6"/>
        <v>0</v>
      </c>
      <c r="M204" s="31">
        <f t="shared" si="6"/>
        <v>0</v>
      </c>
      <c r="N204" s="31">
        <f t="shared" si="6"/>
        <v>0</v>
      </c>
      <c r="O204" s="31">
        <f t="shared" si="6"/>
        <v>0</v>
      </c>
      <c r="P204" s="31">
        <f t="shared" si="6"/>
        <v>0</v>
      </c>
      <c r="Q204" s="31">
        <f t="shared" si="6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88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267</v>
      </c>
      <c r="D206" s="31">
        <v>1</v>
      </c>
      <c r="E206" s="31">
        <v>96</v>
      </c>
      <c r="F206" s="31">
        <v>1</v>
      </c>
      <c r="G206" s="31">
        <v>96</v>
      </c>
      <c r="H206" s="88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268</v>
      </c>
      <c r="D207" s="31"/>
      <c r="E207" s="31"/>
      <c r="F207" s="31"/>
      <c r="G207" s="31"/>
      <c r="H207" s="88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7" t="s">
        <v>269</v>
      </c>
      <c r="D208" s="31"/>
      <c r="E208" s="31"/>
      <c r="F208" s="31"/>
      <c r="G208" s="31"/>
      <c r="H208" s="88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270</v>
      </c>
      <c r="D209" s="31"/>
      <c r="E209" s="31"/>
      <c r="F209" s="31"/>
      <c r="G209" s="31"/>
      <c r="H209" s="88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271</v>
      </c>
      <c r="D210" s="31">
        <v>1</v>
      </c>
      <c r="E210" s="31">
        <v>10</v>
      </c>
      <c r="F210" s="31">
        <v>1</v>
      </c>
      <c r="G210" s="31">
        <v>10</v>
      </c>
      <c r="H210" s="88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272</v>
      </c>
      <c r="D211" s="31">
        <v>2</v>
      </c>
      <c r="E211" s="31">
        <f>10+10</f>
        <v>20</v>
      </c>
      <c r="F211" s="31">
        <v>2</v>
      </c>
      <c r="G211" s="31">
        <f>10+10</f>
        <v>20</v>
      </c>
      <c r="H211" s="88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273</v>
      </c>
      <c r="D212" s="31"/>
      <c r="E212" s="31"/>
      <c r="F212" s="31"/>
      <c r="G212" s="31"/>
      <c r="H212" s="88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274</v>
      </c>
      <c r="D213" s="31"/>
      <c r="E213" s="31"/>
      <c r="F213" s="31"/>
      <c r="G213" s="31"/>
      <c r="H213" s="88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275</v>
      </c>
      <c r="D214" s="31">
        <v>1</v>
      </c>
      <c r="E214" s="31">
        <v>10</v>
      </c>
      <c r="F214" s="31">
        <v>1</v>
      </c>
      <c r="G214" s="31">
        <v>10</v>
      </c>
      <c r="H214" s="88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276</v>
      </c>
      <c r="D215" s="31">
        <v>1</v>
      </c>
      <c r="E215" s="31">
        <v>40</v>
      </c>
      <c r="F215" s="31">
        <v>1</v>
      </c>
      <c r="G215" s="31">
        <v>40</v>
      </c>
      <c r="H215" s="88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277</v>
      </c>
      <c r="D216" s="31">
        <v>4</v>
      </c>
      <c r="E216" s="31">
        <f>10+10+4.4+4.4</f>
        <v>28.799999999999997</v>
      </c>
      <c r="F216" s="31">
        <v>4</v>
      </c>
      <c r="G216" s="31">
        <f>10+10+4.4+4.4</f>
        <v>28.799999999999997</v>
      </c>
      <c r="H216" s="88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278</v>
      </c>
      <c r="D217" s="31"/>
      <c r="E217" s="31"/>
      <c r="F217" s="31"/>
      <c r="G217" s="31"/>
      <c r="H217" s="88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279</v>
      </c>
      <c r="D218" s="31">
        <v>2</v>
      </c>
      <c r="E218" s="31">
        <f>8+4.4</f>
        <v>12.4</v>
      </c>
      <c r="F218" s="31">
        <v>2</v>
      </c>
      <c r="G218" s="31">
        <f>8+4.4</f>
        <v>12.4</v>
      </c>
      <c r="H218" s="88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280</v>
      </c>
      <c r="D219" s="31"/>
      <c r="E219" s="31"/>
      <c r="F219" s="31"/>
      <c r="G219" s="31"/>
      <c r="H219" s="88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281</v>
      </c>
      <c r="D220" s="31">
        <v>1</v>
      </c>
      <c r="E220" s="31">
        <v>4.4000000000000004</v>
      </c>
      <c r="F220" s="31">
        <v>1</v>
      </c>
      <c r="G220" s="31">
        <v>4.4000000000000004</v>
      </c>
      <c r="H220" s="88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282</v>
      </c>
      <c r="D221" s="31">
        <v>1</v>
      </c>
      <c r="E221" s="31">
        <v>4.4000000000000004</v>
      </c>
      <c r="F221" s="31">
        <v>1</v>
      </c>
      <c r="G221" s="31">
        <v>4.4000000000000004</v>
      </c>
      <c r="H221" s="88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283</v>
      </c>
      <c r="D222" s="31"/>
      <c r="E222" s="31"/>
      <c r="F222" s="31"/>
      <c r="G222" s="31"/>
      <c r="H222" s="88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284</v>
      </c>
      <c r="D223" s="31"/>
      <c r="E223" s="31"/>
      <c r="F223" s="31"/>
      <c r="G223" s="31"/>
      <c r="H223" s="88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285</v>
      </c>
      <c r="D224" s="31">
        <v>6</v>
      </c>
      <c r="E224" s="31">
        <f>40+4.4+4.4+4.4+4.4+4.4</f>
        <v>61.999999999999993</v>
      </c>
      <c r="F224" s="31">
        <v>6</v>
      </c>
      <c r="G224" s="31">
        <f>40+4.4+4.4+4.4+4.4+4.4</f>
        <v>61.999999999999993</v>
      </c>
      <c r="H224" s="88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286</v>
      </c>
      <c r="D225" s="31"/>
      <c r="E225" s="31"/>
      <c r="F225" s="31"/>
      <c r="G225" s="31"/>
      <c r="H225" s="88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287</v>
      </c>
      <c r="D226" s="31">
        <v>1</v>
      </c>
      <c r="E226" s="31">
        <v>155</v>
      </c>
      <c r="F226" s="31">
        <v>1</v>
      </c>
      <c r="G226" s="31">
        <v>155</v>
      </c>
      <c r="H226" s="88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288</v>
      </c>
      <c r="D227" s="31"/>
      <c r="E227" s="31"/>
      <c r="F227" s="31"/>
      <c r="G227" s="31"/>
      <c r="H227" s="88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289</v>
      </c>
      <c r="D228" s="31">
        <v>1</v>
      </c>
      <c r="E228" s="31">
        <v>4.4000000000000004</v>
      </c>
      <c r="F228" s="31">
        <v>1</v>
      </c>
      <c r="G228" s="31">
        <v>4.4000000000000004</v>
      </c>
      <c r="H228" s="88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290</v>
      </c>
      <c r="D229" s="31"/>
      <c r="E229" s="31"/>
      <c r="F229" s="31"/>
      <c r="G229" s="31"/>
      <c r="H229" s="88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291</v>
      </c>
      <c r="D230" s="31">
        <v>1</v>
      </c>
      <c r="E230" s="31">
        <v>4.4000000000000004</v>
      </c>
      <c r="F230" s="31">
        <v>1</v>
      </c>
      <c r="G230" s="31">
        <v>4.4000000000000004</v>
      </c>
      <c r="H230" s="88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292</v>
      </c>
      <c r="D231" s="31"/>
      <c r="E231" s="31"/>
      <c r="F231" s="31"/>
      <c r="G231" s="31"/>
      <c r="H231" s="88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293</v>
      </c>
      <c r="D232" s="31"/>
      <c r="E232" s="31"/>
      <c r="F232" s="31"/>
      <c r="G232" s="31"/>
      <c r="H232" s="88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294</v>
      </c>
      <c r="D233" s="31"/>
      <c r="E233" s="31"/>
      <c r="F233" s="31"/>
      <c r="G233" s="31"/>
      <c r="H233" s="88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295</v>
      </c>
      <c r="D234" s="31">
        <v>2</v>
      </c>
      <c r="E234" s="31">
        <f>10+13</f>
        <v>23</v>
      </c>
      <c r="F234" s="31">
        <v>2</v>
      </c>
      <c r="G234" s="31">
        <f>10+13</f>
        <v>23</v>
      </c>
      <c r="H234" s="88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296</v>
      </c>
      <c r="D235" s="31"/>
      <c r="E235" s="31"/>
      <c r="F235" s="31"/>
      <c r="G235" s="31"/>
      <c r="H235" s="88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297</v>
      </c>
      <c r="D236" s="31"/>
      <c r="E236" s="31"/>
      <c r="F236" s="31"/>
      <c r="G236" s="31"/>
      <c r="H236" s="88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298</v>
      </c>
      <c r="D237" s="31"/>
      <c r="E237" s="31"/>
      <c r="F237" s="31"/>
      <c r="G237" s="31"/>
      <c r="H237" s="88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299</v>
      </c>
      <c r="D238" s="31"/>
      <c r="E238" s="31"/>
      <c r="F238" s="31"/>
      <c r="G238" s="31"/>
      <c r="H238" s="88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300</v>
      </c>
      <c r="D239" s="31"/>
      <c r="E239" s="31"/>
      <c r="F239" s="31"/>
      <c r="G239" s="31"/>
      <c r="H239" s="88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301</v>
      </c>
      <c r="D240" s="31"/>
      <c r="E240" s="31"/>
      <c r="F240" s="31"/>
      <c r="G240" s="31"/>
      <c r="H240" s="88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302</v>
      </c>
      <c r="D241" s="31"/>
      <c r="E241" s="31"/>
      <c r="F241" s="31"/>
      <c r="G241" s="31"/>
      <c r="H241" s="88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303</v>
      </c>
      <c r="D242" s="31"/>
      <c r="E242" s="31"/>
      <c r="F242" s="31"/>
      <c r="G242" s="31"/>
      <c r="H242" s="88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8">
        <v>0</v>
      </c>
      <c r="I243" s="63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5">
      <c r="A244" s="18"/>
      <c r="B244" s="53"/>
      <c r="C244" s="50" t="s">
        <v>361</v>
      </c>
      <c r="D244" s="31"/>
      <c r="E244" s="31"/>
      <c r="F244" s="31"/>
      <c r="G244" s="31"/>
      <c r="H244" s="88">
        <v>0</v>
      </c>
      <c r="I244" s="63"/>
      <c r="J244" s="31"/>
      <c r="K244" s="31"/>
      <c r="L244" s="8"/>
      <c r="M244" s="8"/>
      <c r="N244" s="8"/>
      <c r="O244" s="8"/>
      <c r="P244" s="8"/>
      <c r="Q244" s="8"/>
    </row>
    <row r="245" spans="1:17" ht="12.75" customHeight="1" x14ac:dyDescent="0.25">
      <c r="A245" s="18"/>
      <c r="B245" s="53"/>
      <c r="C245" s="50" t="s">
        <v>305</v>
      </c>
      <c r="D245" s="31"/>
      <c r="E245" s="31"/>
      <c r="F245" s="31"/>
      <c r="G245" s="31"/>
      <c r="H245" s="88">
        <v>0</v>
      </c>
      <c r="I245" s="63"/>
      <c r="J245" s="31"/>
      <c r="K245" s="31"/>
      <c r="L245" s="8"/>
      <c r="M245" s="8"/>
      <c r="N245" s="8"/>
      <c r="O245" s="8"/>
      <c r="P245" s="8"/>
      <c r="Q245" s="8"/>
    </row>
    <row r="246" spans="1:17" ht="12.75" customHeight="1" x14ac:dyDescent="0.2">
      <c r="A246" s="18"/>
      <c r="B246" s="18"/>
      <c r="C246" s="19" t="s">
        <v>30</v>
      </c>
      <c r="D246" s="31">
        <f>SUM(D206:D245)</f>
        <v>25</v>
      </c>
      <c r="E246" s="31">
        <f t="shared" ref="E246" si="7">SUM(E206:E245)</f>
        <v>474.79999999999995</v>
      </c>
      <c r="F246" s="31">
        <f t="shared" ref="F246:Q246" si="8">SUM(F206:F245)</f>
        <v>25</v>
      </c>
      <c r="G246" s="31">
        <f t="shared" si="8"/>
        <v>474.79999999999995</v>
      </c>
      <c r="H246" s="31">
        <f t="shared" si="8"/>
        <v>0</v>
      </c>
      <c r="I246" s="31">
        <f t="shared" si="8"/>
        <v>0</v>
      </c>
      <c r="J246" s="31">
        <f t="shared" si="8"/>
        <v>0</v>
      </c>
      <c r="K246" s="31">
        <f t="shared" si="8"/>
        <v>0</v>
      </c>
      <c r="L246" s="31">
        <f t="shared" si="8"/>
        <v>0</v>
      </c>
      <c r="M246" s="31">
        <f t="shared" si="8"/>
        <v>0</v>
      </c>
      <c r="N246" s="31">
        <f t="shared" si="8"/>
        <v>0</v>
      </c>
      <c r="O246" s="31">
        <f t="shared" si="8"/>
        <v>0</v>
      </c>
      <c r="P246" s="31">
        <f t="shared" si="8"/>
        <v>0</v>
      </c>
      <c r="Q246" s="31">
        <f t="shared" si="8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E247" si="9">SUM(D246+D204+D196+D186+D154+D103+D65)</f>
        <v>181</v>
      </c>
      <c r="E247" s="36">
        <f t="shared" si="9"/>
        <v>13176.199999999999</v>
      </c>
      <c r="F247" s="36">
        <f t="shared" ref="F247:Q247" si="10">SUM(F246+F204+F196+F186+F154+F103+F65)</f>
        <v>200</v>
      </c>
      <c r="G247" s="36">
        <f t="shared" si="10"/>
        <v>13157.199999999999</v>
      </c>
      <c r="H247" s="36">
        <f t="shared" si="10"/>
        <v>20</v>
      </c>
      <c r="I247" s="36">
        <f t="shared" si="10"/>
        <v>0</v>
      </c>
      <c r="J247" s="36">
        <f t="shared" si="10"/>
        <v>3</v>
      </c>
      <c r="K247" s="36">
        <f t="shared" si="10"/>
        <v>38</v>
      </c>
      <c r="L247" s="36">
        <f t="shared" si="10"/>
        <v>0</v>
      </c>
      <c r="M247" s="36">
        <f t="shared" si="10"/>
        <v>0</v>
      </c>
      <c r="N247" s="36">
        <f t="shared" si="10"/>
        <v>0</v>
      </c>
      <c r="O247" s="36">
        <f t="shared" si="10"/>
        <v>0</v>
      </c>
      <c r="P247" s="36">
        <f t="shared" si="10"/>
        <v>0</v>
      </c>
      <c r="Q247" s="36">
        <f t="shared" si="10"/>
        <v>0</v>
      </c>
    </row>
    <row r="248" spans="1:17" x14ac:dyDescent="0.2">
      <c r="A248" s="10" t="s">
        <v>10</v>
      </c>
      <c r="B248" s="65" t="s">
        <v>11</v>
      </c>
      <c r="D248" s="37">
        <f t="shared" ref="D248" si="11">SUM(D247:D247)</f>
        <v>181</v>
      </c>
      <c r="E248" s="38">
        <f t="shared" ref="E248" si="12">SUM(E247:E247)</f>
        <v>13176.199999999999</v>
      </c>
      <c r="F248" s="38">
        <f t="shared" ref="F248:Q248" si="13">SUM(F247:F247)</f>
        <v>200</v>
      </c>
      <c r="G248" s="38">
        <f t="shared" si="13"/>
        <v>13157.199999999999</v>
      </c>
      <c r="H248" s="38">
        <f t="shared" si="13"/>
        <v>20</v>
      </c>
      <c r="I248" s="38">
        <f t="shared" si="13"/>
        <v>0</v>
      </c>
      <c r="J248" s="38">
        <f t="shared" si="13"/>
        <v>3</v>
      </c>
      <c r="K248" s="38">
        <f t="shared" si="13"/>
        <v>38</v>
      </c>
      <c r="L248" s="38">
        <f t="shared" si="13"/>
        <v>0</v>
      </c>
      <c r="M248" s="38">
        <f t="shared" si="13"/>
        <v>0</v>
      </c>
      <c r="N248" s="38">
        <f t="shared" si="13"/>
        <v>0</v>
      </c>
      <c r="O248" s="38">
        <f t="shared" si="13"/>
        <v>0</v>
      </c>
      <c r="P248" s="38">
        <f t="shared" si="13"/>
        <v>0</v>
      </c>
      <c r="Q248" s="38">
        <f t="shared" si="13"/>
        <v>0</v>
      </c>
    </row>
    <row r="250" spans="1:17" x14ac:dyDescent="0.2">
      <c r="G250" s="84"/>
    </row>
    <row r="251" spans="1:17" x14ac:dyDescent="0.2">
      <c r="B251" t="s">
        <v>138</v>
      </c>
    </row>
    <row r="252" spans="1:17" x14ac:dyDescent="0.2">
      <c r="I252" s="30" t="s">
        <v>139</v>
      </c>
    </row>
    <row r="253" spans="1:17" x14ac:dyDescent="0.2">
      <c r="F253" s="35"/>
      <c r="H253" s="39"/>
      <c r="I253" s="64"/>
      <c r="J253"/>
      <c r="K253" s="40"/>
    </row>
    <row r="254" spans="1:17" x14ac:dyDescent="0.2">
      <c r="H254" s="39"/>
      <c r="I254" s="64"/>
      <c r="J254"/>
      <c r="K254" s="40"/>
    </row>
    <row r="255" spans="1:17" x14ac:dyDescent="0.2">
      <c r="H255" s="39"/>
      <c r="I255" s="64"/>
      <c r="J255"/>
      <c r="K255" s="40"/>
    </row>
    <row r="256" spans="1:17" x14ac:dyDescent="0.2">
      <c r="H256" s="41"/>
      <c r="I256" s="61"/>
      <c r="J256"/>
      <c r="K256" s="25"/>
    </row>
    <row r="257" spans="4:11" x14ac:dyDescent="0.2">
      <c r="D257" s="87"/>
      <c r="E257" s="87"/>
      <c r="F257" s="87"/>
      <c r="G257" s="87"/>
      <c r="H257" s="41"/>
      <c r="I257" s="61"/>
      <c r="J257"/>
      <c r="K257" s="42"/>
    </row>
    <row r="258" spans="4:11" x14ac:dyDescent="0.2">
      <c r="H258" s="41"/>
      <c r="I258" s="61"/>
      <c r="J258"/>
      <c r="K258" s="27"/>
    </row>
    <row r="259" spans="4:11" x14ac:dyDescent="0.2">
      <c r="H259" s="41"/>
      <c r="I259" s="61"/>
      <c r="J259"/>
      <c r="K259" s="27"/>
    </row>
    <row r="260" spans="4:11" x14ac:dyDescent="0.2">
      <c r="H260" s="41"/>
      <c r="I260" s="61"/>
      <c r="J260"/>
      <c r="K260" s="27"/>
    </row>
    <row r="261" spans="4:11" x14ac:dyDescent="0.2">
      <c r="H261" s="43"/>
      <c r="I261" s="62"/>
      <c r="J261"/>
      <c r="K261" s="44"/>
    </row>
    <row r="262" spans="4:11" x14ac:dyDescent="0.2">
      <c r="H262" s="26"/>
      <c r="I262" s="45"/>
      <c r="J262" s="45"/>
      <c r="K262" s="27"/>
    </row>
    <row r="263" spans="4:11" x14ac:dyDescent="0.2">
      <c r="H263" s="26"/>
      <c r="I263" s="45"/>
      <c r="J263" s="45"/>
      <c r="K263" s="27"/>
    </row>
    <row r="264" spans="4:11" x14ac:dyDescent="0.2">
      <c r="H264" s="26"/>
      <c r="I264" s="45"/>
      <c r="J264" s="45"/>
      <c r="K264" s="27"/>
    </row>
    <row r="265" spans="4:11" x14ac:dyDescent="0.2">
      <c r="H265" s="26"/>
      <c r="I265" s="63"/>
      <c r="J265"/>
      <c r="K265" s="27"/>
    </row>
    <row r="266" spans="4:11" x14ac:dyDescent="0.2">
      <c r="H266" s="26"/>
      <c r="I266" s="63"/>
      <c r="J266"/>
      <c r="K266" s="27"/>
    </row>
  </sheetData>
  <autoFilter ref="C21:C248"/>
  <customSheetViews>
    <customSheetView guid="{26D1C3DE-8537-4330-B685-E6958F7EB23F}" scale="85" showAutoFilter="1" hiddenRows="1" topLeftCell="B1">
      <pane ySplit="19" topLeftCell="A54" activePane="bottomLeft" state="frozen"/>
      <selection pane="bottomLeft" activeCell="G64" sqref="G64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cale="85" showAutoFilter="1" hiddenRows="1" topLeftCell="B1">
      <pane ySplit="19" topLeftCell="A54" activePane="bottomLeft" state="frozen"/>
      <selection pane="bottomLeft" activeCell="G64" sqref="G64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3"/>
  <sheetViews>
    <sheetView zoomScale="85" zoomScaleNormal="85" workbookViewId="0">
      <pane ySplit="16" topLeftCell="A17" activePane="bottomLeft" state="frozen"/>
      <selection pane="bottomLeft" activeCell="D120" sqref="D120:E120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0"/>
      <c r="J1" s="80"/>
      <c r="K1" s="80"/>
      <c r="L1" s="80"/>
      <c r="M1" s="17" t="s">
        <v>16</v>
      </c>
      <c r="N1" s="17"/>
    </row>
    <row r="2" spans="1:17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1:17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1:17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1:17" ht="15.75" hidden="1" x14ac:dyDescent="0.25">
      <c r="I6" s="80"/>
      <c r="J6" s="80"/>
      <c r="K6" s="80"/>
      <c r="L6" s="80"/>
      <c r="O6" s="17"/>
    </row>
    <row r="7" spans="1:17" ht="15.75" hidden="1" x14ac:dyDescent="0.25">
      <c r="I7" s="80"/>
      <c r="J7" s="80"/>
      <c r="K7" s="80"/>
      <c r="L7" s="80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7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7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7" ht="16.5" thickBot="1" x14ac:dyDescent="0.3">
      <c r="B14" s="96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8" t="s">
        <v>17</v>
      </c>
      <c r="E16" s="78"/>
      <c r="F16" s="78" t="s">
        <v>4</v>
      </c>
      <c r="G16" s="83"/>
      <c r="H16" s="79" t="s">
        <v>5</v>
      </c>
      <c r="I16" s="68"/>
      <c r="J16" s="93" t="s">
        <v>6</v>
      </c>
      <c r="K16" s="68"/>
      <c r="L16" s="67" t="s">
        <v>18</v>
      </c>
      <c r="M16" s="68"/>
      <c r="N16" s="67" t="s">
        <v>19</v>
      </c>
      <c r="O16" s="68"/>
      <c r="P16" s="67" t="s">
        <v>20</v>
      </c>
      <c r="Q16" s="68"/>
    </row>
    <row r="17" spans="1:17" ht="13.5" thickTop="1" x14ac:dyDescent="0.2">
      <c r="A17" s="4">
        <v>1</v>
      </c>
      <c r="B17" s="5">
        <v>2</v>
      </c>
      <c r="C17" s="6">
        <v>3</v>
      </c>
      <c r="D17" s="69">
        <v>4</v>
      </c>
      <c r="E17" s="82"/>
      <c r="F17" s="70">
        <v>5</v>
      </c>
      <c r="G17" s="73"/>
      <c r="H17" s="71">
        <v>6</v>
      </c>
      <c r="I17" s="73"/>
      <c r="J17" s="71">
        <v>7</v>
      </c>
      <c r="K17" s="73"/>
      <c r="L17" s="72">
        <v>8</v>
      </c>
      <c r="M17" s="73"/>
      <c r="N17" s="72">
        <v>9</v>
      </c>
      <c r="O17" s="73"/>
      <c r="P17" s="72">
        <v>10</v>
      </c>
      <c r="Q17" s="73"/>
    </row>
    <row r="18" spans="1:17" ht="12.75" customHeight="1" x14ac:dyDescent="0.2">
      <c r="A18" s="7"/>
      <c r="B18" s="7"/>
      <c r="C18" s="7"/>
      <c r="D18" s="63" t="s">
        <v>7</v>
      </c>
      <c r="E18" s="63" t="s">
        <v>8</v>
      </c>
      <c r="F18" s="63" t="s">
        <v>7</v>
      </c>
      <c r="G18" s="63" t="s">
        <v>8</v>
      </c>
      <c r="H18" s="63" t="s">
        <v>7</v>
      </c>
      <c r="I18" s="63" t="s">
        <v>8</v>
      </c>
      <c r="J18" s="63" t="s">
        <v>7</v>
      </c>
      <c r="K18" s="63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362</v>
      </c>
      <c r="C19" s="66" t="s">
        <v>146</v>
      </c>
      <c r="D19" s="81"/>
      <c r="E19" s="63"/>
      <c r="F19" s="63"/>
      <c r="G19" s="63"/>
      <c r="H19" s="63"/>
      <c r="I19" s="63"/>
      <c r="J19" s="63"/>
      <c r="K19" s="63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307</v>
      </c>
      <c r="D20" s="31"/>
      <c r="E20" s="31"/>
      <c r="F20" s="31"/>
      <c r="G20" s="31"/>
      <c r="H20" s="89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308</v>
      </c>
      <c r="D21" s="31"/>
      <c r="E21" s="31"/>
      <c r="F21" s="31"/>
      <c r="G21" s="31"/>
      <c r="H21" s="89">
        <v>0</v>
      </c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309</v>
      </c>
      <c r="D22" s="31"/>
      <c r="E22" s="31"/>
      <c r="F22" s="31"/>
      <c r="G22" s="31"/>
      <c r="H22" s="89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310</v>
      </c>
      <c r="D23" s="31"/>
      <c r="E23" s="31"/>
      <c r="F23" s="31"/>
      <c r="G23" s="31"/>
      <c r="H23" s="89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311</v>
      </c>
      <c r="D24" s="31"/>
      <c r="E24" s="31"/>
      <c r="F24" s="31"/>
      <c r="G24" s="31"/>
      <c r="H24" s="89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312</v>
      </c>
      <c r="D25" s="31"/>
      <c r="E25" s="31"/>
      <c r="F25" s="31"/>
      <c r="G25" s="31"/>
      <c r="H25" s="89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313</v>
      </c>
      <c r="D26" s="63"/>
      <c r="E26" s="63"/>
      <c r="F26" s="63"/>
      <c r="G26" s="63"/>
      <c r="H26" s="89">
        <v>0</v>
      </c>
      <c r="I26" s="63"/>
      <c r="J26" s="63"/>
      <c r="K26" s="63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314</v>
      </c>
      <c r="D27" s="31">
        <v>3</v>
      </c>
      <c r="E27" s="31">
        <f>15+10+50</f>
        <v>75</v>
      </c>
      <c r="F27" s="31">
        <v>3</v>
      </c>
      <c r="G27" s="31">
        <f>15+10+50</f>
        <v>75</v>
      </c>
      <c r="H27" s="89">
        <v>0</v>
      </c>
      <c r="I27" s="24"/>
      <c r="J27" s="31">
        <v>1</v>
      </c>
      <c r="K27" s="31">
        <f>10</f>
        <v>10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315</v>
      </c>
      <c r="D28" s="31">
        <v>1</v>
      </c>
      <c r="E28" s="31">
        <v>4</v>
      </c>
      <c r="F28" s="31">
        <v>1</v>
      </c>
      <c r="G28" s="31">
        <v>4</v>
      </c>
      <c r="H28" s="89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316</v>
      </c>
      <c r="D29" s="31">
        <v>8</v>
      </c>
      <c r="E29" s="31">
        <f>10+8+8+5+8+10+5+10</f>
        <v>64</v>
      </c>
      <c r="F29" s="31">
        <v>8</v>
      </c>
      <c r="G29" s="31">
        <v>64</v>
      </c>
      <c r="H29" s="89">
        <v>0</v>
      </c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317</v>
      </c>
      <c r="D30" s="31">
        <v>3</v>
      </c>
      <c r="E30" s="31">
        <f>8+8+8</f>
        <v>24</v>
      </c>
      <c r="F30" s="31">
        <v>3</v>
      </c>
      <c r="G30" s="31">
        <v>24</v>
      </c>
      <c r="H30" s="89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318</v>
      </c>
      <c r="D31" s="31">
        <v>4</v>
      </c>
      <c r="E31" s="31">
        <f>12+30+10+5</f>
        <v>57</v>
      </c>
      <c r="F31" s="31">
        <v>4</v>
      </c>
      <c r="G31" s="31">
        <f>12+30+10+5</f>
        <v>57</v>
      </c>
      <c r="H31" s="89">
        <v>0</v>
      </c>
      <c r="I31" s="24"/>
      <c r="J31" s="31">
        <v>1</v>
      </c>
      <c r="K31" s="31">
        <v>12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319</v>
      </c>
      <c r="D32" s="31"/>
      <c r="E32" s="31"/>
      <c r="F32" s="31"/>
      <c r="G32" s="31"/>
      <c r="H32" s="89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320</v>
      </c>
      <c r="D33" s="63">
        <v>17</v>
      </c>
      <c r="E33" s="63">
        <f>5.5+15+6+4+10+10+6+6+15+10+8+5+6+5+4+12+12</f>
        <v>139.5</v>
      </c>
      <c r="F33" s="95">
        <v>17</v>
      </c>
      <c r="G33" s="95">
        <f>5.5+15+6+4+10+10+6+6+15+10+8+5+6+5+4+12+12</f>
        <v>139.5</v>
      </c>
      <c r="H33" s="89">
        <v>0</v>
      </c>
      <c r="I33" s="63"/>
      <c r="J33" s="63">
        <v>6</v>
      </c>
      <c r="K33" s="63">
        <f>6+6+10+10+4+6+5.5</f>
        <v>47.5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321</v>
      </c>
      <c r="D34" s="31">
        <v>7</v>
      </c>
      <c r="E34" s="31">
        <f>5+15+3+8+5+3+5</f>
        <v>44</v>
      </c>
      <c r="F34" s="31">
        <v>7</v>
      </c>
      <c r="G34" s="31">
        <f>5+15+3+8+5+3+5</f>
        <v>44</v>
      </c>
      <c r="H34" s="89">
        <v>0</v>
      </c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322</v>
      </c>
      <c r="D35" s="31">
        <v>6</v>
      </c>
      <c r="E35" s="31">
        <f>6+10+15+3+7+5</f>
        <v>46</v>
      </c>
      <c r="F35" s="31">
        <v>6</v>
      </c>
      <c r="G35" s="31">
        <v>46</v>
      </c>
      <c r="H35" s="89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323</v>
      </c>
      <c r="D36" s="31">
        <v>29</v>
      </c>
      <c r="E36" s="31">
        <f>5+6+5+2+5+10+3+5+2+14+5+6+2+6+5+3+2.5+10+1+2+3+2+1.5+14+2.5+2+3+3+5</f>
        <v>135.5</v>
      </c>
      <c r="F36" s="31">
        <v>29</v>
      </c>
      <c r="G36" s="31">
        <f>5+6+5+2+5+10+3+5+2+14+5+6+2+6+5+3+2.5+10+1+2+3+2+1.5+14+2.5+2+3+3+5</f>
        <v>135.5</v>
      </c>
      <c r="H36" s="89">
        <v>0</v>
      </c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324</v>
      </c>
      <c r="D37" s="31">
        <v>9</v>
      </c>
      <c r="E37" s="31">
        <f>10+10+15+6+2+4+3+2+2.5</f>
        <v>54.5</v>
      </c>
      <c r="F37" s="31">
        <v>9</v>
      </c>
      <c r="G37" s="31">
        <f>10+10+15+6+2+4+3+2+2.5</f>
        <v>54.5</v>
      </c>
      <c r="H37" s="89">
        <v>0</v>
      </c>
      <c r="I37" s="24"/>
      <c r="J37" s="31">
        <v>1</v>
      </c>
      <c r="K37" s="31">
        <f>10</f>
        <v>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325</v>
      </c>
      <c r="D38" s="31">
        <v>10</v>
      </c>
      <c r="E38" s="31">
        <f>7+12+15+13+13+12+7+5+35+15</f>
        <v>134</v>
      </c>
      <c r="F38" s="31">
        <v>10</v>
      </c>
      <c r="G38" s="31">
        <f>7+12+15+13+13+12+7+5+35+15</f>
        <v>134</v>
      </c>
      <c r="H38" s="89">
        <v>0</v>
      </c>
      <c r="I38" s="24"/>
      <c r="J38" s="31">
        <v>2</v>
      </c>
      <c r="K38" s="31">
        <f>7+6</f>
        <v>13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326</v>
      </c>
      <c r="D39" s="97">
        <v>5</v>
      </c>
      <c r="E39" s="97">
        <f>10+10+15+8</f>
        <v>43</v>
      </c>
      <c r="F39" s="31">
        <v>4</v>
      </c>
      <c r="G39" s="31">
        <f>10+10+15+8</f>
        <v>43</v>
      </c>
      <c r="H39" s="89">
        <v>0</v>
      </c>
      <c r="I39" s="24"/>
      <c r="J39" s="31">
        <v>2</v>
      </c>
      <c r="K39" s="31">
        <f>10+10</f>
        <v>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327</v>
      </c>
      <c r="D40" s="31">
        <v>4</v>
      </c>
      <c r="E40" s="31">
        <f>10+10+5+11</f>
        <v>36</v>
      </c>
      <c r="F40" s="31">
        <v>4</v>
      </c>
      <c r="G40" s="31">
        <f>10+10+5+11</f>
        <v>36</v>
      </c>
      <c r="H40" s="89">
        <v>0</v>
      </c>
      <c r="I40" s="24"/>
      <c r="J40" s="31">
        <v>1</v>
      </c>
      <c r="K40" s="31">
        <f>10</f>
        <v>10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328</v>
      </c>
      <c r="D41" s="31"/>
      <c r="E41" s="31"/>
      <c r="F41" s="31"/>
      <c r="G41" s="31"/>
      <c r="H41" s="89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329</v>
      </c>
      <c r="D42" s="31">
        <v>1</v>
      </c>
      <c r="E42" s="31">
        <f>12</f>
        <v>12</v>
      </c>
      <c r="F42" s="31">
        <v>1</v>
      </c>
      <c r="G42" s="31">
        <f>12</f>
        <v>12</v>
      </c>
      <c r="H42" s="89">
        <v>0</v>
      </c>
      <c r="I42" s="24"/>
      <c r="J42" s="31">
        <v>1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330</v>
      </c>
      <c r="D43" s="31"/>
      <c r="E43" s="31"/>
      <c r="F43" s="31"/>
      <c r="G43" s="31"/>
      <c r="H43" s="89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331</v>
      </c>
      <c r="D44" s="31"/>
      <c r="E44" s="31"/>
      <c r="F44" s="31"/>
      <c r="G44" s="31"/>
      <c r="H44" s="89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332</v>
      </c>
      <c r="D45" s="31">
        <v>6</v>
      </c>
      <c r="E45" s="31">
        <f>15+10+10+13+6+10</f>
        <v>64</v>
      </c>
      <c r="F45" s="31">
        <v>6</v>
      </c>
      <c r="G45" s="31">
        <v>64</v>
      </c>
      <c r="H45" s="89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333</v>
      </c>
      <c r="D46" s="63"/>
      <c r="E46" s="63"/>
      <c r="F46" s="63"/>
      <c r="G46" s="63"/>
      <c r="H46" s="89">
        <v>0</v>
      </c>
      <c r="I46" s="63"/>
      <c r="J46" s="63"/>
      <c r="K46" s="63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334</v>
      </c>
      <c r="D47" s="31"/>
      <c r="E47" s="31"/>
      <c r="F47" s="31"/>
      <c r="G47" s="31"/>
      <c r="H47" s="89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335</v>
      </c>
      <c r="D48" s="31">
        <v>1</v>
      </c>
      <c r="E48" s="31"/>
      <c r="F48" s="31">
        <v>1</v>
      </c>
      <c r="G48" s="31"/>
      <c r="H48" s="89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336</v>
      </c>
      <c r="D49" s="31"/>
      <c r="E49" s="31"/>
      <c r="F49" s="31"/>
      <c r="G49" s="31"/>
      <c r="H49" s="89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337</v>
      </c>
      <c r="D50" s="31"/>
      <c r="E50" s="31"/>
      <c r="F50" s="31"/>
      <c r="G50" s="31"/>
      <c r="H50" s="89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338</v>
      </c>
      <c r="D51" s="31">
        <v>1</v>
      </c>
      <c r="E51" s="31">
        <v>13</v>
      </c>
      <c r="F51" s="31">
        <v>1</v>
      </c>
      <c r="G51" s="31">
        <v>13</v>
      </c>
      <c r="H51" s="89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339</v>
      </c>
      <c r="D52" s="31">
        <v>1</v>
      </c>
      <c r="E52" s="31">
        <v>4</v>
      </c>
      <c r="F52" s="31">
        <v>1</v>
      </c>
      <c r="G52" s="31">
        <v>4</v>
      </c>
      <c r="H52" s="89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340</v>
      </c>
      <c r="D53" s="31">
        <v>1</v>
      </c>
      <c r="E53" s="31">
        <f>10</f>
        <v>10</v>
      </c>
      <c r="F53" s="31">
        <v>1</v>
      </c>
      <c r="G53" s="31">
        <f>10</f>
        <v>10</v>
      </c>
      <c r="H53" s="89">
        <v>0</v>
      </c>
      <c r="I53" s="24"/>
      <c r="J53" s="31">
        <v>1</v>
      </c>
      <c r="K53" s="31">
        <f>10</f>
        <v>10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341</v>
      </c>
      <c r="D54" s="31"/>
      <c r="E54" s="31"/>
      <c r="F54" s="31"/>
      <c r="G54" s="31"/>
      <c r="H54" s="89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342</v>
      </c>
      <c r="D55" s="31">
        <v>6</v>
      </c>
      <c r="E55" s="31">
        <f>10+10+6+14+14+10</f>
        <v>64</v>
      </c>
      <c r="F55" s="31">
        <v>6</v>
      </c>
      <c r="G55" s="31">
        <f>10+10+6+14+14+10</f>
        <v>64</v>
      </c>
      <c r="H55" s="89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343</v>
      </c>
      <c r="D56" s="63">
        <v>2</v>
      </c>
      <c r="E56" s="63">
        <f>5+5</f>
        <v>10</v>
      </c>
      <c r="F56" s="95">
        <v>2</v>
      </c>
      <c r="G56" s="95">
        <f>5+5</f>
        <v>10</v>
      </c>
      <c r="H56" s="89">
        <v>0</v>
      </c>
      <c r="I56" s="63"/>
      <c r="J56" s="63">
        <v>1</v>
      </c>
      <c r="K56" s="63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344</v>
      </c>
      <c r="D57" s="31"/>
      <c r="E57" s="31"/>
      <c r="F57" s="31"/>
      <c r="G57" s="31"/>
      <c r="H57" s="89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345</v>
      </c>
      <c r="D58" s="31"/>
      <c r="E58" s="31"/>
      <c r="F58" s="31"/>
      <c r="G58" s="31"/>
      <c r="H58" s="89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346</v>
      </c>
      <c r="D59" s="31"/>
      <c r="E59" s="31"/>
      <c r="F59" s="31"/>
      <c r="G59" s="31"/>
      <c r="H59" s="89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347</v>
      </c>
      <c r="D60" s="31"/>
      <c r="E60" s="31"/>
      <c r="F60" s="31"/>
      <c r="G60" s="31"/>
      <c r="H60" s="89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50" t="s">
        <v>148</v>
      </c>
      <c r="D61" s="31"/>
      <c r="E61" s="31"/>
      <c r="F61" s="31"/>
      <c r="G61" s="31"/>
      <c r="H61" s="89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7.25" customHeight="1" x14ac:dyDescent="0.2">
      <c r="A62" s="18"/>
      <c r="B62" s="18"/>
      <c r="C62" s="19" t="s">
        <v>30</v>
      </c>
      <c r="D62" s="31">
        <f>SUM(D20:D61)</f>
        <v>125</v>
      </c>
      <c r="E62" s="31">
        <f t="shared" ref="E62:Q62" si="0">SUM(E20:E61)</f>
        <v>1033.5</v>
      </c>
      <c r="F62" s="31">
        <f t="shared" si="0"/>
        <v>124</v>
      </c>
      <c r="G62" s="31">
        <f t="shared" si="0"/>
        <v>1033.5</v>
      </c>
      <c r="H62" s="31">
        <f t="shared" si="0"/>
        <v>0</v>
      </c>
      <c r="I62" s="31">
        <f t="shared" si="0"/>
        <v>0</v>
      </c>
      <c r="J62" s="31">
        <f t="shared" si="0"/>
        <v>19</v>
      </c>
      <c r="K62" s="31">
        <f t="shared" si="0"/>
        <v>169.5</v>
      </c>
      <c r="L62" s="31">
        <f t="shared" si="0"/>
        <v>0</v>
      </c>
      <c r="M62" s="31">
        <f t="shared" si="0"/>
        <v>0</v>
      </c>
      <c r="N62" s="31">
        <f t="shared" si="0"/>
        <v>0</v>
      </c>
      <c r="O62" s="31">
        <f t="shared" si="0"/>
        <v>0</v>
      </c>
      <c r="P62" s="31">
        <f t="shared" si="0"/>
        <v>0</v>
      </c>
      <c r="Q62" s="31">
        <f t="shared" si="0"/>
        <v>0</v>
      </c>
    </row>
    <row r="63" spans="1:17" ht="15" x14ac:dyDescent="0.25">
      <c r="A63" s="18"/>
      <c r="B63" s="18"/>
      <c r="C63" s="66" t="s">
        <v>149</v>
      </c>
      <c r="D63" s="81"/>
      <c r="E63" s="31"/>
      <c r="F63" s="31"/>
      <c r="G63" s="31"/>
      <c r="H63" s="89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53"/>
      <c r="C64" s="18" t="s">
        <v>352</v>
      </c>
      <c r="D64" s="31">
        <v>19</v>
      </c>
      <c r="E64" s="31">
        <f>10+7+12+8+15+15+4+12+8+8+7+12+7+15+6+6+8+7+5</f>
        <v>172</v>
      </c>
      <c r="F64" s="31">
        <v>19</v>
      </c>
      <c r="G64" s="31">
        <f>10+7+12+8+15+15+4+12+8+8+7+12+7+15+6+6+8+7+5</f>
        <v>172</v>
      </c>
      <c r="H64" s="89">
        <v>0</v>
      </c>
      <c r="I64" s="24"/>
      <c r="J64" s="31">
        <v>5</v>
      </c>
      <c r="K64" s="31">
        <f>10+7+12+8+15</f>
        <v>52</v>
      </c>
      <c r="L64" s="8"/>
      <c r="M64" s="8"/>
      <c r="N64" s="8"/>
      <c r="O64" s="8"/>
      <c r="P64" s="8"/>
      <c r="Q64" s="8"/>
    </row>
    <row r="65" spans="1:17" ht="15" x14ac:dyDescent="0.25">
      <c r="A65" s="18"/>
      <c r="B65" s="53"/>
      <c r="C65" s="18" t="s">
        <v>150</v>
      </c>
      <c r="D65" s="31">
        <v>19</v>
      </c>
      <c r="E65" s="31">
        <f>15+15+5+15+15+15+15+8+15+15+15+15+4.5+15+10+15+10+15+15</f>
        <v>247.5</v>
      </c>
      <c r="F65" s="31">
        <v>19</v>
      </c>
      <c r="G65" s="31">
        <f>15+15+5+15+15+15+15+8+15+15+15+15+4.5+15+10+15+10+15+15</f>
        <v>247.5</v>
      </c>
      <c r="H65" s="89">
        <v>0</v>
      </c>
      <c r="I65" s="24"/>
      <c r="J65" s="31">
        <v>4</v>
      </c>
      <c r="K65" s="31">
        <f>15+15+5+15</f>
        <v>50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>
        <v>6</v>
      </c>
      <c r="E66" s="31">
        <f>5+350+5+30+5+4.5</f>
        <v>399.5</v>
      </c>
      <c r="F66" s="31">
        <v>6</v>
      </c>
      <c r="G66" s="31">
        <v>399.5</v>
      </c>
      <c r="H66" s="89">
        <v>0</v>
      </c>
      <c r="I66" s="24"/>
      <c r="J66" s="31">
        <v>2</v>
      </c>
      <c r="K66" s="31">
        <f>5+5</f>
        <v>10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/>
      <c r="E67" s="31"/>
      <c r="F67" s="31"/>
      <c r="G67" s="31"/>
      <c r="H67" s="89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153</v>
      </c>
      <c r="D68" s="31">
        <v>4</v>
      </c>
      <c r="E68" s="31">
        <f>15+5+5+15</f>
        <v>40</v>
      </c>
      <c r="F68" s="31">
        <v>4</v>
      </c>
      <c r="G68" s="31">
        <f>15+5+5+15</f>
        <v>40</v>
      </c>
      <c r="H68" s="89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353</v>
      </c>
      <c r="D69" s="31">
        <v>1</v>
      </c>
      <c r="E69" s="31">
        <v>10</v>
      </c>
      <c r="F69" s="31">
        <v>1</v>
      </c>
      <c r="G69" s="31">
        <v>10</v>
      </c>
      <c r="H69" s="89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154</v>
      </c>
      <c r="D70" s="31"/>
      <c r="E70" s="31"/>
      <c r="F70" s="31"/>
      <c r="G70" s="31"/>
      <c r="H70" s="89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156</v>
      </c>
      <c r="D71" s="31"/>
      <c r="E71" s="31"/>
      <c r="F71" s="31"/>
      <c r="G71" s="31"/>
      <c r="H71" s="89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155</v>
      </c>
      <c r="D72" s="31">
        <v>3</v>
      </c>
      <c r="E72" s="31">
        <f>5+10+10</f>
        <v>25</v>
      </c>
      <c r="F72" s="31">
        <v>3</v>
      </c>
      <c r="G72" s="31">
        <f>5+10+10</f>
        <v>25</v>
      </c>
      <c r="H72" s="89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147</v>
      </c>
      <c r="D73" s="31">
        <v>1</v>
      </c>
      <c r="E73" s="31">
        <f>6</f>
        <v>6</v>
      </c>
      <c r="F73" s="31">
        <v>1</v>
      </c>
      <c r="G73" s="31">
        <f>6</f>
        <v>6</v>
      </c>
      <c r="H73" s="89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/>
      <c r="E74" s="31"/>
      <c r="F74" s="31"/>
      <c r="G74" s="31"/>
      <c r="H74" s="89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7</v>
      </c>
      <c r="E75" s="31">
        <f>5+10+7+5+7+15+5</f>
        <v>54</v>
      </c>
      <c r="F75" s="31">
        <v>7</v>
      </c>
      <c r="G75" s="31">
        <f>5+10+7+5+7+15+5</f>
        <v>54</v>
      </c>
      <c r="H75" s="89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>
        <v>1</v>
      </c>
      <c r="E76" s="31">
        <v>3.5</v>
      </c>
      <c r="F76" s="31">
        <v>1</v>
      </c>
      <c r="G76" s="31">
        <v>3.5</v>
      </c>
      <c r="H76" s="89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/>
      <c r="E77" s="31"/>
      <c r="F77" s="31"/>
      <c r="G77" s="31"/>
      <c r="H77" s="89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/>
      <c r="E78" s="31"/>
      <c r="F78" s="31"/>
      <c r="G78" s="31"/>
      <c r="H78" s="89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2</v>
      </c>
      <c r="E79" s="31">
        <f>10+15</f>
        <v>25</v>
      </c>
      <c r="F79" s="31">
        <v>2</v>
      </c>
      <c r="G79" s="31">
        <v>25</v>
      </c>
      <c r="H79" s="89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1</v>
      </c>
      <c r="E80" s="31">
        <v>5</v>
      </c>
      <c r="F80" s="31">
        <v>1</v>
      </c>
      <c r="G80" s="31">
        <v>5</v>
      </c>
      <c r="H80" s="89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164</v>
      </c>
      <c r="D81" s="31">
        <v>2</v>
      </c>
      <c r="E81" s="31">
        <f>100+5</f>
        <v>105</v>
      </c>
      <c r="F81" s="31">
        <v>2</v>
      </c>
      <c r="G81" s="31">
        <f>100+5</f>
        <v>105</v>
      </c>
      <c r="H81" s="89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354</v>
      </c>
      <c r="D82" s="31">
        <v>3</v>
      </c>
      <c r="E82" s="31">
        <f>5+15+5</f>
        <v>25</v>
      </c>
      <c r="F82" s="31">
        <v>3</v>
      </c>
      <c r="G82" s="31">
        <f>5+15+5</f>
        <v>25</v>
      </c>
      <c r="H82" s="89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172</v>
      </c>
      <c r="D83" s="31">
        <v>1</v>
      </c>
      <c r="E83" s="31">
        <f>4</f>
        <v>4</v>
      </c>
      <c r="F83" s="31">
        <v>1</v>
      </c>
      <c r="G83" s="31">
        <f>4</f>
        <v>4</v>
      </c>
      <c r="H83" s="89">
        <v>0</v>
      </c>
      <c r="I83" s="24"/>
      <c r="J83" s="31">
        <v>1</v>
      </c>
      <c r="K83" s="31">
        <v>4</v>
      </c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165</v>
      </c>
      <c r="D84" s="31">
        <v>1</v>
      </c>
      <c r="E84" s="31">
        <v>8</v>
      </c>
      <c r="F84" s="31">
        <v>1</v>
      </c>
      <c r="G84" s="31">
        <v>8</v>
      </c>
      <c r="H84" s="89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359</v>
      </c>
      <c r="D85" s="31"/>
      <c r="E85" s="31"/>
      <c r="F85" s="31"/>
      <c r="G85" s="31"/>
      <c r="H85" s="89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9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167</v>
      </c>
      <c r="D87" s="31"/>
      <c r="E87" s="31"/>
      <c r="F87" s="31"/>
      <c r="G87" s="31"/>
      <c r="H87" s="89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355</v>
      </c>
      <c r="D88" s="31"/>
      <c r="E88" s="31"/>
      <c r="F88" s="31"/>
      <c r="G88" s="31"/>
      <c r="H88" s="89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356</v>
      </c>
      <c r="D89" s="31">
        <v>1</v>
      </c>
      <c r="E89" s="31">
        <v>10</v>
      </c>
      <c r="F89" s="31">
        <v>1</v>
      </c>
      <c r="G89" s="31">
        <v>10</v>
      </c>
      <c r="H89" s="89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168</v>
      </c>
      <c r="D90" s="31"/>
      <c r="E90" s="31"/>
      <c r="F90" s="31"/>
      <c r="G90" s="31"/>
      <c r="H90" s="89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357</v>
      </c>
      <c r="D91" s="31">
        <v>8</v>
      </c>
      <c r="E91" s="31">
        <f>10+12+8+40+5+7+5+12</f>
        <v>99</v>
      </c>
      <c r="F91" s="31">
        <v>8</v>
      </c>
      <c r="G91" s="31">
        <f>10+12+8+40+5+7+5+12</f>
        <v>99</v>
      </c>
      <c r="H91" s="89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9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170</v>
      </c>
      <c r="D93" s="31"/>
      <c r="E93" s="31"/>
      <c r="F93" s="31"/>
      <c r="G93" s="31"/>
      <c r="H93" s="89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360</v>
      </c>
      <c r="D94" s="31">
        <v>1</v>
      </c>
      <c r="E94" s="31">
        <v>6</v>
      </c>
      <c r="F94" s="31">
        <v>1</v>
      </c>
      <c r="G94" s="31">
        <v>6</v>
      </c>
      <c r="H94" s="89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171</v>
      </c>
      <c r="D95" s="31">
        <v>1</v>
      </c>
      <c r="E95" s="31">
        <v>6</v>
      </c>
      <c r="F95" s="31">
        <v>1</v>
      </c>
      <c r="G95" s="31">
        <v>6</v>
      </c>
      <c r="H95" s="89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89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3</v>
      </c>
      <c r="E97" s="31">
        <f>6+7+5</f>
        <v>18</v>
      </c>
      <c r="F97" s="31">
        <v>3</v>
      </c>
      <c r="G97" s="31">
        <f>6+7+5</f>
        <v>18</v>
      </c>
      <c r="H97" s="89">
        <v>0</v>
      </c>
      <c r="I97" s="24"/>
      <c r="J97" s="31">
        <v>1</v>
      </c>
      <c r="K97" s="31">
        <v>6</v>
      </c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174</v>
      </c>
      <c r="D98" s="31"/>
      <c r="E98" s="31"/>
      <c r="F98" s="31"/>
      <c r="G98" s="31"/>
      <c r="H98" s="89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50" t="s">
        <v>175</v>
      </c>
      <c r="D99" s="31"/>
      <c r="E99" s="31"/>
      <c r="F99" s="31"/>
      <c r="G99" s="31"/>
      <c r="H99" s="89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22.5" customHeight="1" x14ac:dyDescent="0.2">
      <c r="A100" s="18"/>
      <c r="B100" s="18"/>
      <c r="C100" s="19" t="s">
        <v>30</v>
      </c>
      <c r="D100" s="31">
        <f t="shared" ref="D100:Q100" si="1">SUM(D64:D99)</f>
        <v>85</v>
      </c>
      <c r="E100" s="31">
        <f t="shared" si="1"/>
        <v>1268.5</v>
      </c>
      <c r="F100" s="31">
        <f t="shared" si="1"/>
        <v>85</v>
      </c>
      <c r="G100" s="31">
        <f t="shared" si="1"/>
        <v>1268.5</v>
      </c>
      <c r="H100" s="31">
        <f t="shared" si="1"/>
        <v>0</v>
      </c>
      <c r="I100" s="31">
        <f t="shared" si="1"/>
        <v>0</v>
      </c>
      <c r="J100" s="31">
        <f t="shared" si="1"/>
        <v>13</v>
      </c>
      <c r="K100" s="31">
        <f t="shared" si="1"/>
        <v>122</v>
      </c>
      <c r="L100" s="31">
        <f t="shared" si="1"/>
        <v>0</v>
      </c>
      <c r="M100" s="31">
        <f t="shared" si="1"/>
        <v>0</v>
      </c>
      <c r="N100" s="31">
        <f t="shared" si="1"/>
        <v>0</v>
      </c>
      <c r="O100" s="31">
        <f t="shared" si="1"/>
        <v>0</v>
      </c>
      <c r="P100" s="31">
        <f t="shared" si="1"/>
        <v>0</v>
      </c>
      <c r="Q100" s="31">
        <f t="shared" si="1"/>
        <v>0</v>
      </c>
    </row>
    <row r="101" spans="1:17" ht="15" x14ac:dyDescent="0.25">
      <c r="A101" s="18"/>
      <c r="B101" s="18"/>
      <c r="C101" s="55" t="s">
        <v>224</v>
      </c>
      <c r="D101" s="31"/>
      <c r="E101" s="31"/>
      <c r="F101" s="31"/>
      <c r="G101" s="31"/>
      <c r="H101" s="89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8</v>
      </c>
      <c r="E102" s="31">
        <f>4+5+13+8+160+10+5+14</f>
        <v>219</v>
      </c>
      <c r="F102" s="31">
        <v>8</v>
      </c>
      <c r="G102" s="31">
        <f>4+5+13+8+160+10+5+14</f>
        <v>219</v>
      </c>
      <c r="H102" s="89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11</v>
      </c>
      <c r="E103" s="31">
        <f>12+12+5+8+50+14+30+12+8+12+5</f>
        <v>168</v>
      </c>
      <c r="F103" s="31">
        <v>11</v>
      </c>
      <c r="G103" s="31">
        <f>12+12+5+8+50+14+30+12+8+12+5</f>
        <v>168</v>
      </c>
      <c r="H103" s="89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1</v>
      </c>
      <c r="E104" s="31">
        <v>5</v>
      </c>
      <c r="F104" s="31">
        <v>1</v>
      </c>
      <c r="G104" s="31">
        <v>5</v>
      </c>
      <c r="H104" s="89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6</v>
      </c>
      <c r="E105" s="31">
        <f>5+70+5+13+5+5</f>
        <v>103</v>
      </c>
      <c r="F105" s="31">
        <v>6</v>
      </c>
      <c r="G105" s="31">
        <v>103</v>
      </c>
      <c r="H105" s="89">
        <v>0</v>
      </c>
      <c r="I105" s="24"/>
      <c r="J105" s="31">
        <v>2</v>
      </c>
      <c r="K105" s="31">
        <f>5+5</f>
        <v>10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4</v>
      </c>
      <c r="E106" s="31">
        <f>45+10+5+10</f>
        <v>70</v>
      </c>
      <c r="F106" s="31">
        <v>4</v>
      </c>
      <c r="G106" s="31">
        <f>45+10+5+10</f>
        <v>70</v>
      </c>
      <c r="H106" s="89">
        <v>0</v>
      </c>
      <c r="I106" s="24"/>
      <c r="J106" s="31">
        <v>1</v>
      </c>
      <c r="K106" s="31">
        <f>10</f>
        <v>10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2</v>
      </c>
      <c r="E107" s="31">
        <f>7+14.5</f>
        <v>21.5</v>
      </c>
      <c r="F107" s="31">
        <v>2</v>
      </c>
      <c r="G107" s="31">
        <f>7+14.5</f>
        <v>21.5</v>
      </c>
      <c r="H107" s="89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2</v>
      </c>
      <c r="E108" s="31">
        <f>10+5</f>
        <v>15</v>
      </c>
      <c r="F108" s="31">
        <v>2</v>
      </c>
      <c r="G108" s="31">
        <f>10+5</f>
        <v>15</v>
      </c>
      <c r="H108" s="89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16</v>
      </c>
      <c r="E109" s="31">
        <f>50+10+5+5+5+10+5+10+13+5+7+10+5+5+5+5</f>
        <v>155</v>
      </c>
      <c r="F109" s="31">
        <v>16</v>
      </c>
      <c r="G109" s="31">
        <f>50+10+5+5+5+10+5+10+13+5+7+10+5+5+5+5</f>
        <v>155</v>
      </c>
      <c r="H109" s="89">
        <v>0</v>
      </c>
      <c r="I109" s="24"/>
      <c r="J109" s="31">
        <v>2</v>
      </c>
      <c r="K109" s="31">
        <f>5+10</f>
        <v>15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4</v>
      </c>
      <c r="E110" s="31">
        <f>6+4+5+5</f>
        <v>20</v>
      </c>
      <c r="F110" s="31">
        <v>4</v>
      </c>
      <c r="G110" s="31">
        <f>6+4+5+5</f>
        <v>20</v>
      </c>
      <c r="H110" s="89">
        <v>0</v>
      </c>
      <c r="I110" s="24"/>
      <c r="J110" s="31">
        <v>1</v>
      </c>
      <c r="K110" s="31">
        <f>6</f>
        <v>6</v>
      </c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2</v>
      </c>
      <c r="E111" s="31">
        <f>1.8+1.8</f>
        <v>3.6</v>
      </c>
      <c r="F111" s="31">
        <v>2</v>
      </c>
      <c r="G111" s="31">
        <f>1.8+1.8</f>
        <v>3.6</v>
      </c>
      <c r="H111" s="89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>
        <v>1</v>
      </c>
      <c r="E112" s="31">
        <v>7.5</v>
      </c>
      <c r="F112" s="31">
        <v>1</v>
      </c>
      <c r="G112" s="31">
        <v>7.5</v>
      </c>
      <c r="H112" s="89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9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/>
      <c r="E114" s="31"/>
      <c r="F114" s="31"/>
      <c r="G114" s="31"/>
      <c r="H114" s="89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3</v>
      </c>
      <c r="E115" s="31">
        <f>5+5+13.5</f>
        <v>23.5</v>
      </c>
      <c r="F115" s="31">
        <v>3</v>
      </c>
      <c r="G115" s="31">
        <f>5+5+13.5</f>
        <v>23.5</v>
      </c>
      <c r="H115" s="89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1</v>
      </c>
      <c r="E116" s="31">
        <v>4</v>
      </c>
      <c r="F116" s="31">
        <v>1</v>
      </c>
      <c r="G116" s="31">
        <v>4</v>
      </c>
      <c r="H116" s="89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>
        <v>1</v>
      </c>
      <c r="E117" s="31">
        <v>8</v>
      </c>
      <c r="F117" s="31">
        <v>1</v>
      </c>
      <c r="G117" s="31">
        <v>8</v>
      </c>
      <c r="H117" s="89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31"/>
      <c r="E118" s="31"/>
      <c r="F118" s="31"/>
      <c r="G118" s="31"/>
      <c r="H118" s="89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5"/>
      <c r="E119" s="85"/>
      <c r="F119" s="85"/>
      <c r="G119" s="85"/>
      <c r="H119" s="89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99">
        <v>2</v>
      </c>
      <c r="E120" s="99">
        <f>7.5+6</f>
        <v>13.5</v>
      </c>
      <c r="F120" s="85">
        <v>1</v>
      </c>
      <c r="G120" s="85">
        <v>7.5</v>
      </c>
      <c r="H120" s="89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5">
        <v>2</v>
      </c>
      <c r="E121" s="85">
        <f>3+5</f>
        <v>8</v>
      </c>
      <c r="F121" s="85">
        <v>2</v>
      </c>
      <c r="G121" s="85">
        <f>3+5</f>
        <v>8</v>
      </c>
      <c r="H121" s="89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5">
        <v>2</v>
      </c>
      <c r="E122" s="85">
        <f>2.5+5</f>
        <v>7.5</v>
      </c>
      <c r="F122" s="85">
        <v>2</v>
      </c>
      <c r="G122" s="85">
        <f>2.5+5</f>
        <v>7.5</v>
      </c>
      <c r="H122" s="89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197</v>
      </c>
      <c r="D123" s="85">
        <v>2</v>
      </c>
      <c r="E123" s="85">
        <f>8+10</f>
        <v>18</v>
      </c>
      <c r="F123" s="85">
        <v>2</v>
      </c>
      <c r="G123" s="85">
        <f>8+10</f>
        <v>18</v>
      </c>
      <c r="H123" s="89">
        <v>0</v>
      </c>
      <c r="I123" s="24"/>
      <c r="J123" s="85">
        <v>2</v>
      </c>
      <c r="K123" s="85">
        <f>8+10</f>
        <v>18</v>
      </c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5">
        <v>2</v>
      </c>
      <c r="E124" s="85">
        <f>5+5</f>
        <v>10</v>
      </c>
      <c r="F124" s="85">
        <v>1</v>
      </c>
      <c r="G124" s="85">
        <f>5</f>
        <v>5</v>
      </c>
      <c r="H124" s="89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5"/>
      <c r="E125" s="85"/>
      <c r="F125" s="85"/>
      <c r="G125" s="85"/>
      <c r="H125" s="89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5">
        <v>1</v>
      </c>
      <c r="E126" s="85">
        <v>1.8</v>
      </c>
      <c r="F126" s="85">
        <v>1</v>
      </c>
      <c r="G126" s="85">
        <v>1.8</v>
      </c>
      <c r="H126" s="89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5">
        <v>4</v>
      </c>
      <c r="E127" s="85">
        <f>15+14+13+10</f>
        <v>52</v>
      </c>
      <c r="F127" s="85">
        <v>4</v>
      </c>
      <c r="G127" s="85">
        <v>52</v>
      </c>
      <c r="H127" s="89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5">
        <v>3</v>
      </c>
      <c r="E128" s="85">
        <f>3+5+10</f>
        <v>18</v>
      </c>
      <c r="F128" s="85">
        <v>3</v>
      </c>
      <c r="G128" s="85">
        <v>18</v>
      </c>
      <c r="H128" s="89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5">
        <v>1</v>
      </c>
      <c r="E129" s="85">
        <f>12</f>
        <v>12</v>
      </c>
      <c r="F129" s="85">
        <v>1</v>
      </c>
      <c r="G129" s="85">
        <f>12</f>
        <v>12</v>
      </c>
      <c r="H129" s="89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5">
        <v>1</v>
      </c>
      <c r="E130" s="85">
        <v>3</v>
      </c>
      <c r="F130" s="85">
        <v>1</v>
      </c>
      <c r="G130" s="85">
        <v>3</v>
      </c>
      <c r="H130" s="89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5"/>
      <c r="E131" s="85"/>
      <c r="F131" s="85"/>
      <c r="G131" s="85"/>
      <c r="H131" s="89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5"/>
      <c r="E132" s="85"/>
      <c r="F132" s="85"/>
      <c r="G132" s="85"/>
      <c r="H132" s="89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5">
        <v>2</v>
      </c>
      <c r="E133" s="85">
        <f>3+10</f>
        <v>13</v>
      </c>
      <c r="F133" s="85">
        <v>2</v>
      </c>
      <c r="G133" s="85">
        <f>3+10</f>
        <v>13</v>
      </c>
      <c r="H133" s="89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208</v>
      </c>
      <c r="D134" s="85">
        <v>1</v>
      </c>
      <c r="E134" s="85">
        <v>15</v>
      </c>
      <c r="F134" s="85">
        <v>1</v>
      </c>
      <c r="G134" s="85">
        <v>15</v>
      </c>
      <c r="H134" s="89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187</v>
      </c>
      <c r="D135" s="85"/>
      <c r="E135" s="85"/>
      <c r="F135" s="85"/>
      <c r="G135" s="85"/>
      <c r="H135" s="89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6"/>
      <c r="E136" s="86"/>
      <c r="F136" s="86"/>
      <c r="G136" s="86"/>
      <c r="H136" s="89">
        <v>0</v>
      </c>
      <c r="I136" s="63"/>
      <c r="J136" s="63"/>
      <c r="K136" s="63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5"/>
      <c r="E137" s="85"/>
      <c r="F137" s="85"/>
      <c r="G137" s="85"/>
      <c r="H137" s="89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5"/>
      <c r="E138" s="85"/>
      <c r="F138" s="85"/>
      <c r="G138" s="85"/>
      <c r="H138" s="89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5"/>
      <c r="E139" s="85"/>
      <c r="F139" s="85"/>
      <c r="G139" s="85"/>
      <c r="H139" s="89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5">
        <v>6</v>
      </c>
      <c r="E140" s="85">
        <f>8+14+13+3+5+12</f>
        <v>55</v>
      </c>
      <c r="F140" s="85">
        <v>6</v>
      </c>
      <c r="G140" s="85">
        <f>8+14+13+3+5+12</f>
        <v>55</v>
      </c>
      <c r="H140" s="89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5">
        <v>2</v>
      </c>
      <c r="E141" s="85">
        <f>12+3</f>
        <v>15</v>
      </c>
      <c r="F141" s="85">
        <v>2</v>
      </c>
      <c r="G141" s="85">
        <v>15</v>
      </c>
      <c r="H141" s="89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5"/>
      <c r="E142" s="85"/>
      <c r="F142" s="85"/>
      <c r="G142" s="85"/>
      <c r="H142" s="89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216</v>
      </c>
      <c r="D143" s="85">
        <v>2</v>
      </c>
      <c r="E143" s="85">
        <f>14+12</f>
        <v>26</v>
      </c>
      <c r="F143" s="85">
        <v>2</v>
      </c>
      <c r="G143" s="85">
        <f>14+12</f>
        <v>26</v>
      </c>
      <c r="H143" s="89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6" t="s">
        <v>217</v>
      </c>
      <c r="D144" s="85"/>
      <c r="E144" s="85"/>
      <c r="F144" s="85"/>
      <c r="G144" s="85"/>
      <c r="H144" s="89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7" t="s">
        <v>218</v>
      </c>
      <c r="D145" s="85">
        <v>5</v>
      </c>
      <c r="E145" s="85">
        <f>2+4.2+13+2.5+5</f>
        <v>26.7</v>
      </c>
      <c r="F145" s="85">
        <v>5</v>
      </c>
      <c r="G145" s="85">
        <f>2+4.2+13+2.5+5</f>
        <v>26.7</v>
      </c>
      <c r="H145" s="89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5">
        <v>1</v>
      </c>
      <c r="E146" s="85">
        <f>5</f>
        <v>5</v>
      </c>
      <c r="F146" s="85">
        <v>1</v>
      </c>
      <c r="G146" s="85">
        <v>5</v>
      </c>
      <c r="H146" s="89">
        <v>0</v>
      </c>
      <c r="I146" s="24"/>
      <c r="J146" s="31">
        <v>1</v>
      </c>
      <c r="K146" s="31">
        <v>5</v>
      </c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5">
        <v>2</v>
      </c>
      <c r="E147" s="85">
        <f>3+3</f>
        <v>6</v>
      </c>
      <c r="F147" s="86">
        <v>2</v>
      </c>
      <c r="G147" s="86">
        <v>6</v>
      </c>
      <c r="H147" s="89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6">
        <v>6</v>
      </c>
      <c r="E148" s="86">
        <f>14.5+5+13+10+5+10</f>
        <v>57.5</v>
      </c>
      <c r="F148" s="86">
        <v>6</v>
      </c>
      <c r="G148" s="86">
        <v>57.5</v>
      </c>
      <c r="H148" s="89">
        <v>0</v>
      </c>
      <c r="I148" s="63"/>
      <c r="J148" s="63"/>
      <c r="K148" s="63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5">
        <v>1</v>
      </c>
      <c r="E149" s="85">
        <v>3</v>
      </c>
      <c r="F149" s="85">
        <v>1</v>
      </c>
      <c r="G149" s="85">
        <v>3</v>
      </c>
      <c r="H149" s="89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223</v>
      </c>
      <c r="D150" s="85"/>
      <c r="E150" s="85"/>
      <c r="F150" s="85"/>
      <c r="G150" s="85"/>
      <c r="H150" s="89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8.75" customHeight="1" x14ac:dyDescent="0.2">
      <c r="A151" s="18"/>
      <c r="B151" s="53"/>
      <c r="C151" s="19" t="s">
        <v>30</v>
      </c>
      <c r="D151" s="85">
        <f>SUM(D102:D150)</f>
        <v>110</v>
      </c>
      <c r="E151" s="85">
        <f t="shared" ref="E151:Q151" si="2">SUM(E102:E150)</f>
        <v>1189.1000000000001</v>
      </c>
      <c r="F151" s="85">
        <f t="shared" si="2"/>
        <v>108</v>
      </c>
      <c r="G151" s="85">
        <f t="shared" si="2"/>
        <v>1178.1000000000001</v>
      </c>
      <c r="H151" s="85">
        <f t="shared" si="2"/>
        <v>0</v>
      </c>
      <c r="I151" s="85">
        <f t="shared" si="2"/>
        <v>0</v>
      </c>
      <c r="J151" s="85">
        <f t="shared" si="2"/>
        <v>9</v>
      </c>
      <c r="K151" s="85">
        <f t="shared" si="2"/>
        <v>64</v>
      </c>
      <c r="L151" s="85">
        <f t="shared" si="2"/>
        <v>0</v>
      </c>
      <c r="M151" s="85">
        <f t="shared" si="2"/>
        <v>0</v>
      </c>
      <c r="N151" s="85">
        <f t="shared" si="2"/>
        <v>0</v>
      </c>
      <c r="O151" s="85">
        <f t="shared" si="2"/>
        <v>0</v>
      </c>
      <c r="P151" s="85">
        <f t="shared" si="2"/>
        <v>0</v>
      </c>
      <c r="Q151" s="85">
        <f t="shared" si="2"/>
        <v>0</v>
      </c>
    </row>
    <row r="152" spans="1:17" ht="15" x14ac:dyDescent="0.25">
      <c r="A152" s="18"/>
      <c r="B152" s="18"/>
      <c r="C152" s="66" t="s">
        <v>251</v>
      </c>
      <c r="D152" s="31"/>
      <c r="E152" s="31"/>
      <c r="F152" s="31"/>
      <c r="G152" s="31"/>
      <c r="H152" s="89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5</v>
      </c>
      <c r="E153" s="31">
        <f>5+4+10+5+5</f>
        <v>29</v>
      </c>
      <c r="F153" s="31">
        <v>5</v>
      </c>
      <c r="G153" s="31">
        <f>5+4+10+5+5</f>
        <v>29</v>
      </c>
      <c r="H153" s="89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226</v>
      </c>
      <c r="D154" s="31">
        <v>1</v>
      </c>
      <c r="E154" s="31">
        <v>10</v>
      </c>
      <c r="F154" s="31">
        <v>1</v>
      </c>
      <c r="G154" s="31">
        <v>10</v>
      </c>
      <c r="H154" s="89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348</v>
      </c>
      <c r="D155" s="31"/>
      <c r="E155" s="31"/>
      <c r="F155" s="31"/>
      <c r="G155" s="31"/>
      <c r="H155" s="89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9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/>
      <c r="E157" s="31"/>
      <c r="F157" s="31"/>
      <c r="G157" s="31"/>
      <c r="H157" s="89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31">
        <v>1</v>
      </c>
      <c r="E158" s="31">
        <v>15</v>
      </c>
      <c r="F158" s="31">
        <v>1</v>
      </c>
      <c r="G158" s="31">
        <v>15</v>
      </c>
      <c r="H158" s="89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63"/>
      <c r="E159" s="63"/>
      <c r="F159" s="63"/>
      <c r="G159" s="63"/>
      <c r="H159" s="89">
        <v>0</v>
      </c>
      <c r="I159" s="63"/>
      <c r="J159" s="63"/>
      <c r="K159" s="63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9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89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9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/>
      <c r="E163" s="31"/>
      <c r="F163" s="31"/>
      <c r="G163" s="31"/>
      <c r="H163" s="89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1</v>
      </c>
      <c r="E164" s="31">
        <v>5</v>
      </c>
      <c r="F164" s="31">
        <v>1</v>
      </c>
      <c r="G164" s="31">
        <v>5</v>
      </c>
      <c r="H164" s="89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236</v>
      </c>
      <c r="D165" s="31"/>
      <c r="E165" s="31"/>
      <c r="F165" s="31"/>
      <c r="G165" s="31"/>
      <c r="H165" s="89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349</v>
      </c>
      <c r="D166" s="31"/>
      <c r="E166" s="31"/>
      <c r="F166" s="31"/>
      <c r="G166" s="31"/>
      <c r="H166" s="89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4</v>
      </c>
      <c r="E167" s="31">
        <f>5+15+8+8</f>
        <v>36</v>
      </c>
      <c r="F167" s="31">
        <v>4</v>
      </c>
      <c r="G167" s="31">
        <f>5+15+8+8</f>
        <v>36</v>
      </c>
      <c r="H167" s="89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>
        <v>2</v>
      </c>
      <c r="E168" s="31">
        <f>6+10</f>
        <v>16</v>
      </c>
      <c r="F168" s="31">
        <v>2</v>
      </c>
      <c r="G168" s="31">
        <f>6+10</f>
        <v>16</v>
      </c>
      <c r="H168" s="89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/>
      <c r="E169" s="31"/>
      <c r="F169" s="31"/>
      <c r="G169" s="31"/>
      <c r="H169" s="89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31">
        <v>1</v>
      </c>
      <c r="E170" s="31">
        <v>10</v>
      </c>
      <c r="F170" s="31">
        <v>1</v>
      </c>
      <c r="G170" s="31">
        <v>10</v>
      </c>
      <c r="H170" s="89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63"/>
      <c r="E171" s="63"/>
      <c r="F171" s="63"/>
      <c r="G171" s="63"/>
      <c r="H171" s="89">
        <v>0</v>
      </c>
      <c r="I171" s="63"/>
      <c r="J171" s="63"/>
      <c r="K171" s="63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>
        <v>6</v>
      </c>
      <c r="E172" s="31">
        <f>5+5+5+3+3+3</f>
        <v>24</v>
      </c>
      <c r="F172" s="31">
        <v>6</v>
      </c>
      <c r="G172" s="31">
        <f>5+5+5+3+3+3</f>
        <v>24</v>
      </c>
      <c r="H172" s="89">
        <v>0</v>
      </c>
      <c r="I172" s="63"/>
      <c r="J172" s="31">
        <v>1</v>
      </c>
      <c r="K172" s="31">
        <v>5</v>
      </c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243</v>
      </c>
      <c r="D173" s="31"/>
      <c r="E173" s="31"/>
      <c r="F173" s="31"/>
      <c r="G173" s="31"/>
      <c r="H173" s="89">
        <v>0</v>
      </c>
      <c r="I173" s="63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350</v>
      </c>
      <c r="D174" s="31"/>
      <c r="E174" s="31"/>
      <c r="F174" s="31"/>
      <c r="G174" s="31"/>
      <c r="H174" s="89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244</v>
      </c>
      <c r="D175" s="31"/>
      <c r="E175" s="31"/>
      <c r="F175" s="31"/>
      <c r="G175" s="31"/>
      <c r="H175" s="89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351</v>
      </c>
      <c r="D176" s="31">
        <v>4</v>
      </c>
      <c r="E176" s="31">
        <f>15+10+15+15</f>
        <v>55</v>
      </c>
      <c r="F176" s="31">
        <v>4</v>
      </c>
      <c r="G176" s="31">
        <f>15+10+15+15</f>
        <v>55</v>
      </c>
      <c r="H176" s="89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f>8</f>
        <v>8</v>
      </c>
      <c r="F177" s="31">
        <v>1</v>
      </c>
      <c r="G177" s="31">
        <f>8</f>
        <v>8</v>
      </c>
      <c r="H177" s="89">
        <v>0</v>
      </c>
      <c r="I177" s="63"/>
      <c r="J177" s="31">
        <v>1</v>
      </c>
      <c r="K177" s="31">
        <v>8</v>
      </c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/>
      <c r="E178" s="31"/>
      <c r="F178" s="31"/>
      <c r="G178" s="31"/>
      <c r="H178" s="89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/>
      <c r="E179" s="31"/>
      <c r="F179" s="31"/>
      <c r="G179" s="31"/>
      <c r="H179" s="89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248</v>
      </c>
      <c r="D180" s="31">
        <v>2</v>
      </c>
      <c r="E180" s="31">
        <f>15+12</f>
        <v>27</v>
      </c>
      <c r="F180" s="31">
        <v>2</v>
      </c>
      <c r="G180" s="31">
        <f>15+12</f>
        <v>27</v>
      </c>
      <c r="H180" s="89">
        <v>0</v>
      </c>
      <c r="I180" s="63"/>
      <c r="J180" s="31">
        <v>1</v>
      </c>
      <c r="K180" s="31">
        <v>15</v>
      </c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250</v>
      </c>
      <c r="D181" s="31"/>
      <c r="E181" s="31"/>
      <c r="F181" s="31"/>
      <c r="G181" s="31"/>
      <c r="H181" s="89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54" t="s">
        <v>249</v>
      </c>
      <c r="D182" s="31">
        <v>5</v>
      </c>
      <c r="E182" s="31">
        <f>15+4+10+8+8</f>
        <v>45</v>
      </c>
      <c r="F182" s="31">
        <v>5</v>
      </c>
      <c r="G182" s="31">
        <v>45</v>
      </c>
      <c r="H182" s="89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">
      <c r="A183" s="18"/>
      <c r="B183" s="18"/>
      <c r="C183" s="19" t="s">
        <v>30</v>
      </c>
      <c r="D183" s="31">
        <f>SUM(D153:D182)</f>
        <v>33</v>
      </c>
      <c r="E183" s="31">
        <f t="shared" ref="E183:Q183" si="3">SUM(E153:E182)</f>
        <v>280</v>
      </c>
      <c r="F183" s="31">
        <f t="shared" si="3"/>
        <v>33</v>
      </c>
      <c r="G183" s="31">
        <f t="shared" si="3"/>
        <v>280</v>
      </c>
      <c r="H183" s="31">
        <f t="shared" si="3"/>
        <v>0</v>
      </c>
      <c r="I183" s="31">
        <f t="shared" si="3"/>
        <v>0</v>
      </c>
      <c r="J183" s="31">
        <f t="shared" si="3"/>
        <v>3</v>
      </c>
      <c r="K183" s="31">
        <f t="shared" si="3"/>
        <v>28</v>
      </c>
      <c r="L183" s="31">
        <f t="shared" si="3"/>
        <v>0</v>
      </c>
      <c r="M183" s="31">
        <f t="shared" si="3"/>
        <v>0</v>
      </c>
      <c r="N183" s="31">
        <f t="shared" si="3"/>
        <v>0</v>
      </c>
      <c r="O183" s="31">
        <f t="shared" si="3"/>
        <v>0</v>
      </c>
      <c r="P183" s="31">
        <f t="shared" si="3"/>
        <v>0</v>
      </c>
      <c r="Q183" s="31">
        <f t="shared" si="3"/>
        <v>0</v>
      </c>
    </row>
    <row r="184" spans="1:17" ht="15" x14ac:dyDescent="0.25">
      <c r="A184" s="18"/>
      <c r="B184" s="18"/>
      <c r="C184" s="58" t="s">
        <v>260</v>
      </c>
      <c r="D184" s="31"/>
      <c r="E184" s="31"/>
      <c r="F184" s="31"/>
      <c r="G184" s="31"/>
      <c r="H184" s="89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7" t="s">
        <v>252</v>
      </c>
      <c r="D185" s="31"/>
      <c r="E185" s="31"/>
      <c r="F185" s="31"/>
      <c r="G185" s="31"/>
      <c r="H185" s="89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/>
      <c r="E186" s="31"/>
      <c r="F186" s="31"/>
      <c r="G186" s="31"/>
      <c r="H186" s="89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/>
      <c r="E187" s="31"/>
      <c r="F187" s="31"/>
      <c r="G187" s="31"/>
      <c r="H187" s="89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/>
      <c r="E188" s="31"/>
      <c r="F188" s="31"/>
      <c r="G188" s="31"/>
      <c r="H188" s="89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/>
      <c r="E189" s="31"/>
      <c r="F189" s="31"/>
      <c r="G189" s="31"/>
      <c r="H189" s="89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/>
      <c r="E190" s="31"/>
      <c r="F190" s="31"/>
      <c r="G190" s="31"/>
      <c r="H190" s="89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/>
      <c r="E191" s="31"/>
      <c r="F191" s="31"/>
      <c r="G191" s="31"/>
      <c r="H191" s="89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259</v>
      </c>
      <c r="D192" s="31"/>
      <c r="E192" s="31"/>
      <c r="F192" s="31"/>
      <c r="G192" s="31"/>
      <c r="H192" s="89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19" t="s">
        <v>30</v>
      </c>
      <c r="D193" s="31">
        <f>SUM(D185:D192)</f>
        <v>0</v>
      </c>
      <c r="E193" s="31">
        <f t="shared" ref="E193:J193" si="4">SUM(E185:E192)</f>
        <v>0</v>
      </c>
      <c r="F193" s="31">
        <f t="shared" si="4"/>
        <v>0</v>
      </c>
      <c r="G193" s="31">
        <f t="shared" si="4"/>
        <v>0</v>
      </c>
      <c r="H193" s="89">
        <v>0</v>
      </c>
      <c r="I193" s="31">
        <f t="shared" si="4"/>
        <v>0</v>
      </c>
      <c r="J193" s="31">
        <f t="shared" si="4"/>
        <v>0</v>
      </c>
      <c r="K193" s="31"/>
      <c r="L193" s="8"/>
      <c r="M193" s="8"/>
      <c r="N193" s="8"/>
      <c r="O193" s="8"/>
      <c r="P193" s="8"/>
      <c r="Q193" s="8"/>
    </row>
    <row r="194" spans="1:17" ht="15" x14ac:dyDescent="0.25">
      <c r="A194" s="18"/>
      <c r="B194" s="53"/>
      <c r="C194" s="60" t="s">
        <v>266</v>
      </c>
      <c r="D194" s="31"/>
      <c r="E194" s="31"/>
      <c r="F194" s="31"/>
      <c r="G194" s="31"/>
      <c r="H194" s="89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>
        <v>1</v>
      </c>
      <c r="E195" s="31">
        <v>15</v>
      </c>
      <c r="F195" s="31">
        <v>1</v>
      </c>
      <c r="G195" s="31">
        <v>15</v>
      </c>
      <c r="H195" s="89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/>
      <c r="E196" s="31"/>
      <c r="F196" s="31"/>
      <c r="G196" s="31"/>
      <c r="H196" s="89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89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/>
      <c r="E198" s="31"/>
      <c r="F198" s="31"/>
      <c r="G198" s="31"/>
      <c r="H198" s="89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155</v>
      </c>
      <c r="D199" s="31">
        <v>1</v>
      </c>
      <c r="E199" s="31">
        <v>15</v>
      </c>
      <c r="F199" s="31">
        <v>1</v>
      </c>
      <c r="G199" s="31">
        <v>15</v>
      </c>
      <c r="H199" s="89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265</v>
      </c>
      <c r="D200" s="31">
        <v>3</v>
      </c>
      <c r="E200" s="31">
        <f>15+10+3</f>
        <v>28</v>
      </c>
      <c r="F200" s="31">
        <v>3</v>
      </c>
      <c r="G200" s="31">
        <f>15+10+3</f>
        <v>28</v>
      </c>
      <c r="H200" s="89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18"/>
      <c r="C201" s="59" t="s">
        <v>30</v>
      </c>
      <c r="D201" s="31">
        <f>SUM(D195:D200)</f>
        <v>5</v>
      </c>
      <c r="E201" s="31">
        <f t="shared" ref="E201:J201" si="5">SUM(E195:E200)</f>
        <v>58</v>
      </c>
      <c r="F201" s="31">
        <f t="shared" si="5"/>
        <v>5</v>
      </c>
      <c r="G201" s="31">
        <f t="shared" si="5"/>
        <v>58</v>
      </c>
      <c r="H201" s="89">
        <v>0</v>
      </c>
      <c r="I201" s="31">
        <f t="shared" si="5"/>
        <v>0</v>
      </c>
      <c r="J201" s="31">
        <f t="shared" si="5"/>
        <v>0</v>
      </c>
      <c r="K201" s="31"/>
      <c r="L201" s="8"/>
      <c r="M201" s="8"/>
      <c r="N201" s="8"/>
      <c r="O201" s="8"/>
      <c r="P201" s="8"/>
      <c r="Q201" s="8"/>
    </row>
    <row r="202" spans="1:17" ht="15" x14ac:dyDescent="0.25">
      <c r="A202" s="18"/>
      <c r="B202" s="18"/>
      <c r="C202" s="51" t="s">
        <v>306</v>
      </c>
      <c r="D202" s="31"/>
      <c r="E202" s="31"/>
      <c r="F202" s="31"/>
      <c r="G202" s="31"/>
      <c r="H202" s="89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267</v>
      </c>
      <c r="D203" s="31"/>
      <c r="E203" s="31"/>
      <c r="F203" s="31"/>
      <c r="G203" s="31"/>
      <c r="H203" s="89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268</v>
      </c>
      <c r="D204" s="31"/>
      <c r="E204" s="31"/>
      <c r="F204" s="31"/>
      <c r="G204" s="31"/>
      <c r="H204" s="89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7" t="s">
        <v>269</v>
      </c>
      <c r="D205" s="31"/>
      <c r="E205" s="31"/>
      <c r="F205" s="31"/>
      <c r="G205" s="31"/>
      <c r="H205" s="89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270</v>
      </c>
      <c r="D206" s="31"/>
      <c r="E206" s="31"/>
      <c r="F206" s="31"/>
      <c r="G206" s="31"/>
      <c r="H206" s="89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271</v>
      </c>
      <c r="D207" s="31">
        <v>6</v>
      </c>
      <c r="E207" s="31">
        <f>5+7.4+10+25+5+10</f>
        <v>62.4</v>
      </c>
      <c r="F207" s="31">
        <v>6</v>
      </c>
      <c r="G207" s="31">
        <f>5+7.4+10+25+5+10</f>
        <v>62.4</v>
      </c>
      <c r="H207" s="89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272</v>
      </c>
      <c r="D208" s="31">
        <v>4</v>
      </c>
      <c r="E208" s="31">
        <f>10+5+5+5</f>
        <v>25</v>
      </c>
      <c r="F208" s="31">
        <v>4</v>
      </c>
      <c r="G208" s="31">
        <v>25</v>
      </c>
      <c r="H208" s="89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273</v>
      </c>
      <c r="D209" s="31">
        <v>2</v>
      </c>
      <c r="E209" s="31">
        <f>7.5+3</f>
        <v>10.5</v>
      </c>
      <c r="F209" s="31">
        <v>2</v>
      </c>
      <c r="G209" s="31">
        <f>7.5+3</f>
        <v>10.5</v>
      </c>
      <c r="H209" s="89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274</v>
      </c>
      <c r="D210" s="31">
        <v>2</v>
      </c>
      <c r="E210" s="31">
        <f>13+15</f>
        <v>28</v>
      </c>
      <c r="F210" s="31">
        <v>2</v>
      </c>
      <c r="G210" s="31">
        <v>28</v>
      </c>
      <c r="H210" s="89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275</v>
      </c>
      <c r="D211" s="31"/>
      <c r="E211" s="31"/>
      <c r="F211" s="31"/>
      <c r="G211" s="31"/>
      <c r="H211" s="89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276</v>
      </c>
      <c r="D212" s="31">
        <v>1</v>
      </c>
      <c r="E212" s="31">
        <v>15</v>
      </c>
      <c r="F212" s="31">
        <v>1</v>
      </c>
      <c r="G212" s="31">
        <v>15</v>
      </c>
      <c r="H212" s="89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277</v>
      </c>
      <c r="D213" s="31">
        <v>2</v>
      </c>
      <c r="E213" s="31">
        <f>20+10</f>
        <v>30</v>
      </c>
      <c r="F213" s="31">
        <v>2</v>
      </c>
      <c r="G213" s="31">
        <f>20+10</f>
        <v>30</v>
      </c>
      <c r="H213" s="89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278</v>
      </c>
      <c r="D214" s="31"/>
      <c r="E214" s="31"/>
      <c r="F214" s="31"/>
      <c r="G214" s="31"/>
      <c r="H214" s="89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279</v>
      </c>
      <c r="D215" s="31"/>
      <c r="E215" s="31"/>
      <c r="F215" s="31"/>
      <c r="G215" s="31"/>
      <c r="H215" s="89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280</v>
      </c>
      <c r="D216" s="31">
        <v>1</v>
      </c>
      <c r="E216" s="31">
        <v>3</v>
      </c>
      <c r="F216" s="31">
        <v>1</v>
      </c>
      <c r="G216" s="31">
        <v>3</v>
      </c>
      <c r="H216" s="89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281</v>
      </c>
      <c r="D217" s="31">
        <v>1</v>
      </c>
      <c r="E217" s="31">
        <v>15</v>
      </c>
      <c r="F217" s="31">
        <v>1</v>
      </c>
      <c r="G217" s="31">
        <v>15</v>
      </c>
      <c r="H217" s="89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282</v>
      </c>
      <c r="D218" s="31"/>
      <c r="E218" s="31"/>
      <c r="F218" s="31"/>
      <c r="G218" s="31"/>
      <c r="H218" s="89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283</v>
      </c>
      <c r="D219" s="31"/>
      <c r="E219" s="31"/>
      <c r="F219" s="31"/>
      <c r="G219" s="31"/>
      <c r="H219" s="89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284</v>
      </c>
      <c r="D220" s="31">
        <v>1</v>
      </c>
      <c r="E220" s="31">
        <f>45</f>
        <v>45</v>
      </c>
      <c r="F220" s="31"/>
      <c r="G220" s="31"/>
      <c r="H220" s="89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285</v>
      </c>
      <c r="D221" s="31">
        <v>1</v>
      </c>
      <c r="E221" s="31">
        <v>30</v>
      </c>
      <c r="F221" s="31">
        <v>1</v>
      </c>
      <c r="G221" s="31">
        <v>30</v>
      </c>
      <c r="H221" s="89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286</v>
      </c>
      <c r="D222" s="31">
        <v>1</v>
      </c>
      <c r="E222" s="31">
        <v>15</v>
      </c>
      <c r="F222" s="31">
        <v>1</v>
      </c>
      <c r="G222" s="31">
        <v>15</v>
      </c>
      <c r="H222" s="89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287</v>
      </c>
      <c r="D223" s="31">
        <v>3</v>
      </c>
      <c r="E223" s="31">
        <f>10+8+2</f>
        <v>20</v>
      </c>
      <c r="F223" s="31">
        <v>3</v>
      </c>
      <c r="G223" s="31">
        <f>10+8+2</f>
        <v>20</v>
      </c>
      <c r="H223" s="89">
        <v>0</v>
      </c>
      <c r="I223" s="63"/>
      <c r="J223" s="31">
        <v>1</v>
      </c>
      <c r="K223" s="31">
        <v>10</v>
      </c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288</v>
      </c>
      <c r="D224" s="31">
        <v>3</v>
      </c>
      <c r="E224" s="31">
        <f>14+10+10</f>
        <v>34</v>
      </c>
      <c r="F224" s="31">
        <v>3</v>
      </c>
      <c r="G224" s="31">
        <f>14+10+10</f>
        <v>34</v>
      </c>
      <c r="H224" s="89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289</v>
      </c>
      <c r="D225" s="31">
        <v>1</v>
      </c>
      <c r="E225" s="31">
        <v>13</v>
      </c>
      <c r="F225" s="31">
        <v>1</v>
      </c>
      <c r="G225" s="31">
        <v>13</v>
      </c>
      <c r="H225" s="89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290</v>
      </c>
      <c r="D226" s="31"/>
      <c r="E226" s="31"/>
      <c r="F226" s="31"/>
      <c r="G226" s="31"/>
      <c r="H226" s="89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291</v>
      </c>
      <c r="D227" s="31"/>
      <c r="E227" s="31"/>
      <c r="F227" s="31"/>
      <c r="G227" s="31"/>
      <c r="H227" s="89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292</v>
      </c>
      <c r="D228" s="31"/>
      <c r="E228" s="31"/>
      <c r="F228" s="31"/>
      <c r="G228" s="31"/>
      <c r="H228" s="89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293</v>
      </c>
      <c r="D229" s="31">
        <v>1</v>
      </c>
      <c r="E229" s="31">
        <v>15</v>
      </c>
      <c r="F229" s="31">
        <v>1</v>
      </c>
      <c r="G229" s="31">
        <v>15</v>
      </c>
      <c r="H229" s="89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294</v>
      </c>
      <c r="D230" s="31"/>
      <c r="E230" s="31"/>
      <c r="F230" s="31"/>
      <c r="G230" s="31"/>
      <c r="H230" s="89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295</v>
      </c>
      <c r="D231" s="31"/>
      <c r="E231" s="31"/>
      <c r="F231" s="31"/>
      <c r="G231" s="31"/>
      <c r="H231" s="89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296</v>
      </c>
      <c r="D232" s="31"/>
      <c r="E232" s="31"/>
      <c r="F232" s="31"/>
      <c r="G232" s="31"/>
      <c r="H232" s="89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297</v>
      </c>
      <c r="D233" s="31"/>
      <c r="E233" s="31"/>
      <c r="F233" s="31"/>
      <c r="G233" s="31"/>
      <c r="H233" s="89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298</v>
      </c>
      <c r="D234" s="31"/>
      <c r="E234" s="31"/>
      <c r="F234" s="31"/>
      <c r="G234" s="31"/>
      <c r="H234" s="89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299</v>
      </c>
      <c r="D235" s="31"/>
      <c r="E235" s="31"/>
      <c r="F235" s="31"/>
      <c r="G235" s="31"/>
      <c r="H235" s="89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300</v>
      </c>
      <c r="D236" s="31"/>
      <c r="E236" s="31"/>
      <c r="F236" s="31"/>
      <c r="G236" s="31"/>
      <c r="H236" s="89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301</v>
      </c>
      <c r="D237" s="31"/>
      <c r="E237" s="31"/>
      <c r="F237" s="31"/>
      <c r="G237" s="31"/>
      <c r="H237" s="89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302</v>
      </c>
      <c r="D238" s="31"/>
      <c r="E238" s="31"/>
      <c r="F238" s="31"/>
      <c r="G238" s="31"/>
      <c r="H238" s="89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303</v>
      </c>
      <c r="D239" s="31">
        <v>10</v>
      </c>
      <c r="E239" s="31">
        <f>15+10+10+10+3+8+8+8+8+80</f>
        <v>160</v>
      </c>
      <c r="F239" s="31">
        <v>10</v>
      </c>
      <c r="G239" s="31">
        <f>15+10+10+10+3+8+8+8+8+80</f>
        <v>160</v>
      </c>
      <c r="H239" s="89">
        <v>0</v>
      </c>
      <c r="I239" s="63"/>
      <c r="J239" s="31">
        <v>4</v>
      </c>
      <c r="K239" s="31">
        <f>10+15+10+10</f>
        <v>45</v>
      </c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2</v>
      </c>
      <c r="E240" s="31">
        <f>10+9</f>
        <v>19</v>
      </c>
      <c r="F240" s="31">
        <v>2</v>
      </c>
      <c r="G240" s="31">
        <f>10+9</f>
        <v>19</v>
      </c>
      <c r="H240" s="89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361</v>
      </c>
      <c r="D241" s="31">
        <v>1</v>
      </c>
      <c r="E241" s="31">
        <v>8</v>
      </c>
      <c r="F241" s="31">
        <v>1</v>
      </c>
      <c r="G241" s="31">
        <v>8</v>
      </c>
      <c r="H241" s="89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305</v>
      </c>
      <c r="D242" s="31">
        <v>1</v>
      </c>
      <c r="E242" s="31">
        <f>8</f>
        <v>8</v>
      </c>
      <c r="F242" s="31">
        <v>1</v>
      </c>
      <c r="G242" s="31">
        <f>8</f>
        <v>8</v>
      </c>
      <c r="H242" s="89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">
      <c r="A243" s="18"/>
      <c r="B243" s="18"/>
      <c r="C243" s="19" t="s">
        <v>30</v>
      </c>
      <c r="D243" s="31">
        <f>SUM(D203:D242)</f>
        <v>44</v>
      </c>
      <c r="E243" s="31">
        <f t="shared" ref="E243" si="6">SUM(E203:E242)</f>
        <v>555.9</v>
      </c>
      <c r="F243" s="31">
        <f t="shared" ref="F243:Q243" si="7">SUM(F203:F242)</f>
        <v>43</v>
      </c>
      <c r="G243" s="31">
        <f t="shared" si="7"/>
        <v>510.9</v>
      </c>
      <c r="H243" s="31">
        <f t="shared" si="7"/>
        <v>0</v>
      </c>
      <c r="I243" s="31">
        <f t="shared" si="7"/>
        <v>0</v>
      </c>
      <c r="J243" s="31">
        <f t="shared" si="7"/>
        <v>5</v>
      </c>
      <c r="K243" s="31">
        <f t="shared" si="7"/>
        <v>55</v>
      </c>
      <c r="L243" s="31">
        <f t="shared" si="7"/>
        <v>0</v>
      </c>
      <c r="M243" s="31">
        <f t="shared" si="7"/>
        <v>0</v>
      </c>
      <c r="N243" s="31">
        <f t="shared" si="7"/>
        <v>0</v>
      </c>
      <c r="O243" s="31">
        <f t="shared" si="7"/>
        <v>0</v>
      </c>
      <c r="P243" s="31">
        <f t="shared" si="7"/>
        <v>0</v>
      </c>
      <c r="Q243" s="31">
        <f t="shared" si="7"/>
        <v>0</v>
      </c>
    </row>
    <row r="244" spans="1:17" ht="25.5" customHeight="1" x14ac:dyDescent="0.2">
      <c r="A244" s="14"/>
      <c r="B244" s="15"/>
      <c r="C244" s="23" t="s">
        <v>119</v>
      </c>
      <c r="D244" s="36">
        <f t="shared" ref="D244:E244" si="8">SUM(D243+D201+D193+D183+D151+D100+D62)</f>
        <v>402</v>
      </c>
      <c r="E244" s="36">
        <f t="shared" si="8"/>
        <v>4385</v>
      </c>
      <c r="F244" s="36">
        <f t="shared" ref="F244:Q244" si="9">SUM(F243+F201+F193+F183+F151+F100+F62)</f>
        <v>398</v>
      </c>
      <c r="G244" s="36">
        <f t="shared" si="9"/>
        <v>4329</v>
      </c>
      <c r="H244" s="36">
        <f t="shared" si="9"/>
        <v>0</v>
      </c>
      <c r="I244" s="36">
        <f t="shared" si="9"/>
        <v>0</v>
      </c>
      <c r="J244" s="36">
        <f t="shared" si="9"/>
        <v>49</v>
      </c>
      <c r="K244" s="36">
        <f t="shared" si="9"/>
        <v>438.5</v>
      </c>
      <c r="L244" s="36">
        <f t="shared" si="9"/>
        <v>0</v>
      </c>
      <c r="M244" s="36">
        <f t="shared" si="9"/>
        <v>0</v>
      </c>
      <c r="N244" s="36">
        <f t="shared" si="9"/>
        <v>0</v>
      </c>
      <c r="O244" s="36">
        <f t="shared" si="9"/>
        <v>0</v>
      </c>
      <c r="P244" s="36">
        <f t="shared" si="9"/>
        <v>0</v>
      </c>
      <c r="Q244" s="36">
        <f t="shared" si="9"/>
        <v>0</v>
      </c>
    </row>
    <row r="245" spans="1:17" x14ac:dyDescent="0.2">
      <c r="A245" s="10" t="s">
        <v>10</v>
      </c>
      <c r="B245" s="65" t="s">
        <v>11</v>
      </c>
      <c r="D245" s="37">
        <f t="shared" ref="D245" si="10">SUM(D244:D244)</f>
        <v>402</v>
      </c>
      <c r="E245" s="38">
        <f t="shared" ref="E245" si="11">SUM(E244:E244)</f>
        <v>4385</v>
      </c>
      <c r="F245" s="38">
        <f t="shared" ref="F245:Q245" si="12">SUM(F244:F244)</f>
        <v>398</v>
      </c>
      <c r="G245" s="38">
        <f t="shared" si="12"/>
        <v>4329</v>
      </c>
      <c r="H245" s="38">
        <f t="shared" si="12"/>
        <v>0</v>
      </c>
      <c r="I245" s="38">
        <f t="shared" si="12"/>
        <v>0</v>
      </c>
      <c r="J245" s="38">
        <f t="shared" si="12"/>
        <v>49</v>
      </c>
      <c r="K245" s="38">
        <f t="shared" si="12"/>
        <v>438.5</v>
      </c>
      <c r="L245" s="38">
        <f t="shared" si="12"/>
        <v>0</v>
      </c>
      <c r="M245" s="38">
        <f t="shared" si="12"/>
        <v>0</v>
      </c>
      <c r="N245" s="38">
        <f t="shared" si="12"/>
        <v>0</v>
      </c>
      <c r="O245" s="38">
        <f t="shared" si="12"/>
        <v>0</v>
      </c>
      <c r="P245" s="38">
        <f t="shared" si="12"/>
        <v>0</v>
      </c>
      <c r="Q245" s="38">
        <f t="shared" si="12"/>
        <v>0</v>
      </c>
    </row>
    <row r="247" spans="1:17" x14ac:dyDescent="0.2">
      <c r="G247" s="84"/>
    </row>
    <row r="248" spans="1:17" x14ac:dyDescent="0.2">
      <c r="B248" t="s">
        <v>138</v>
      </c>
    </row>
    <row r="249" spans="1:17" x14ac:dyDescent="0.2">
      <c r="I249" s="30" t="s">
        <v>139</v>
      </c>
    </row>
    <row r="250" spans="1:17" x14ac:dyDescent="0.2">
      <c r="F250" s="35"/>
      <c r="H250" s="39"/>
      <c r="I250" s="64"/>
      <c r="J250"/>
      <c r="K250" s="40"/>
    </row>
    <row r="251" spans="1:17" x14ac:dyDescent="0.2">
      <c r="H251" s="39"/>
      <c r="I251" s="64"/>
      <c r="J251"/>
      <c r="K251" s="40"/>
    </row>
    <row r="252" spans="1:17" x14ac:dyDescent="0.2">
      <c r="H252" s="39"/>
      <c r="I252" s="64"/>
      <c r="J252"/>
      <c r="K252" s="40"/>
    </row>
    <row r="253" spans="1:17" x14ac:dyDescent="0.2">
      <c r="H253" s="41"/>
      <c r="I253" s="61"/>
      <c r="J253"/>
      <c r="K253" s="25"/>
    </row>
    <row r="254" spans="1:17" x14ac:dyDescent="0.2">
      <c r="D254" s="87"/>
      <c r="E254" s="87"/>
      <c r="F254" s="87"/>
      <c r="G254" s="87"/>
      <c r="H254" s="41"/>
      <c r="I254" s="61"/>
      <c r="J254"/>
      <c r="K254" s="42"/>
    </row>
    <row r="255" spans="1:17" x14ac:dyDescent="0.2">
      <c r="H255" s="41"/>
      <c r="I255" s="61"/>
      <c r="J255"/>
      <c r="K255" s="27"/>
    </row>
    <row r="256" spans="1:17" x14ac:dyDescent="0.2">
      <c r="H256" s="41"/>
      <c r="I256" s="61"/>
      <c r="J256"/>
      <c r="K256" s="27"/>
    </row>
    <row r="257" spans="8:11" x14ac:dyDescent="0.2">
      <c r="H257" s="41"/>
      <c r="I257" s="61"/>
      <c r="J257"/>
      <c r="K257" s="27"/>
    </row>
    <row r="258" spans="8:11" x14ac:dyDescent="0.2">
      <c r="H258" s="43"/>
      <c r="I258" s="62"/>
      <c r="J258"/>
      <c r="K258" s="44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63"/>
      <c r="J262"/>
      <c r="K262" s="27"/>
    </row>
    <row r="263" spans="8:11" x14ac:dyDescent="0.2">
      <c r="H263" s="26"/>
      <c r="I263" s="63"/>
      <c r="J263"/>
      <c r="K263" s="27"/>
    </row>
  </sheetData>
  <autoFilter ref="C18:C245"/>
  <customSheetViews>
    <customSheetView guid="{26D1C3DE-8537-4330-B685-E6958F7EB23F}" scale="85" showAutoFilter="1" hiddenRows="1">
      <pane ySplit="16" topLeftCell="A17" activePane="bottomLeft" state="frozen"/>
      <selection pane="bottomLeft" activeCell="D120" sqref="D120:E120"/>
      <pageMargins left="0.75" right="0.75" top="1" bottom="1" header="0.5" footer="0.5"/>
      <pageSetup paperSize="9" scale="90" orientation="landscape" r:id="rId1"/>
      <headerFooter alignWithMargins="0"/>
      <autoFilter ref="C18:C245"/>
    </customSheetView>
    <customSheetView guid="{A743F9C7-8B89-4E8F-B91F-1FFB859064F2}" scale="85" showAutoFilter="1" hiddenRows="1">
      <pane ySplit="16" topLeftCell="A112" activePane="bottomLeft" state="frozen"/>
      <selection pane="bottomLeft" activeCell="D120" sqref="D120:E120"/>
      <pageMargins left="0.75" right="0.75" top="1" bottom="1" header="0.5" footer="0.5"/>
      <pageSetup paperSize="9" scale="90" orientation="landscape" r:id="rId2"/>
      <headerFooter alignWithMargins="0"/>
      <autoFilter ref="C18:C245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26D1C3DE-8537-4330-B685-E6958F7EB23F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Ноябрь 2013г</vt:lpstr>
      <vt:lpstr>апрель 2014г</vt:lpstr>
      <vt:lpstr>апрель 2014г. по 6-10</vt:lpstr>
      <vt:lpstr>апрель 2014г. по 0,4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2014-05-21T13:01:50Z</dcterms:modified>
</cp:coreProperties>
</file>