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2585" activeTab="6"/>
  </bookViews>
  <sheets>
    <sheet name="Дигорские" sheetId="4" r:id="rId1"/>
    <sheet name="Ардонские" sheetId="6" r:id="rId2"/>
    <sheet name="Ирафский " sheetId="7" r:id="rId3"/>
    <sheet name="Правобережный" sheetId="8" r:id="rId4"/>
    <sheet name="Алагирский" sheetId="9" r:id="rId5"/>
    <sheet name="Моздокский" sheetId="10" r:id="rId6"/>
    <sheet name="Архонский" sheetId="11" r:id="rId7"/>
  </sheets>
  <definedNames>
    <definedName name="_xlnm._FilterDatabase" localSheetId="4" hidden="1">Алагирский!$B$5:$J$115</definedName>
    <definedName name="_xlnm._FilterDatabase" localSheetId="1" hidden="1">Ардонские!$B$5:$J$100</definedName>
    <definedName name="_xlnm._FilterDatabase" localSheetId="6" hidden="1">Архонский!$B$5:$J$129</definedName>
    <definedName name="_xlnm._FilterDatabase" localSheetId="0" hidden="1">Дигорские!$A$5:$J$80</definedName>
    <definedName name="_xlnm._FilterDatabase" localSheetId="2" hidden="1">'Ирафский '!$A$5:$J$85</definedName>
    <definedName name="_xlnm._FilterDatabase" localSheetId="5" hidden="1">Моздокский!$B$5:$J$224</definedName>
    <definedName name="_xlnm._FilterDatabase" localSheetId="3" hidden="1">Правобережный!$B$5:$I$112</definedName>
    <definedName name="_xlnm.Print_Area" localSheetId="4">Алагирский!$B$4:$J$115</definedName>
    <definedName name="_xlnm.Print_Area" localSheetId="1">Ардонские!$B$4:$J$104</definedName>
    <definedName name="_xlnm.Print_Area" localSheetId="6">Архонский!$B$4:$J$129</definedName>
    <definedName name="_xlnm.Print_Area" localSheetId="0">Дигорские!$B$4:$J$81</definedName>
    <definedName name="_xlnm.Print_Area" localSheetId="2">'Ирафский '!$B$4:$J$86</definedName>
    <definedName name="_xlnm.Print_Area" localSheetId="5">Моздокский!$B$4:$J$230</definedName>
    <definedName name="_xlnm.Print_Area" localSheetId="3">Правобережный!$B$4:$I$112</definedName>
  </definedNames>
  <calcPr calcId="145621"/>
</workbook>
</file>

<file path=xl/calcChain.xml><?xml version="1.0" encoding="utf-8"?>
<calcChain xmlns="http://schemas.openxmlformats.org/spreadsheetml/2006/main">
  <c r="K83" i="9" l="1"/>
  <c r="J38" i="9"/>
  <c r="I20" i="8"/>
  <c r="I16" i="8"/>
  <c r="I15" i="8"/>
  <c r="I14" i="8"/>
  <c r="H9" i="8"/>
  <c r="H6" i="8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46" i="7"/>
  <c r="J45" i="7"/>
  <c r="I29" i="7"/>
  <c r="I28" i="7"/>
  <c r="J23" i="7"/>
  <c r="J22" i="7"/>
  <c r="J19" i="7"/>
  <c r="J13" i="7"/>
  <c r="I7" i="4"/>
  <c r="K129" i="11" l="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6" i="10"/>
  <c r="K224" i="10"/>
  <c r="K223" i="10"/>
  <c r="K222" i="10"/>
  <c r="K221" i="10"/>
  <c r="K220" i="10"/>
  <c r="K219" i="10"/>
  <c r="K218" i="10"/>
  <c r="K217" i="10"/>
  <c r="K216" i="10"/>
  <c r="K215" i="10"/>
  <c r="K214" i="10"/>
  <c r="K213" i="10"/>
  <c r="K212" i="10"/>
  <c r="K211" i="10"/>
  <c r="K210" i="10"/>
  <c r="K209" i="10"/>
  <c r="K208" i="10"/>
  <c r="K207" i="10"/>
  <c r="K206" i="10"/>
  <c r="K205" i="10"/>
  <c r="K204" i="10"/>
  <c r="K203" i="10"/>
  <c r="K202" i="10"/>
  <c r="K201" i="10"/>
  <c r="K200" i="10"/>
  <c r="K199" i="10"/>
  <c r="K198" i="10"/>
  <c r="K197" i="10"/>
  <c r="K196" i="10"/>
  <c r="K195" i="10"/>
  <c r="K194" i="10"/>
  <c r="K193" i="10"/>
  <c r="K192" i="10"/>
  <c r="K191" i="10"/>
  <c r="K190" i="10"/>
  <c r="K189" i="10"/>
  <c r="K188" i="10"/>
  <c r="K187" i="10"/>
  <c r="K186" i="10"/>
  <c r="K185" i="10"/>
  <c r="K184" i="10"/>
  <c r="K183" i="10"/>
  <c r="K182" i="10"/>
  <c r="K181" i="10"/>
  <c r="K180" i="10"/>
  <c r="K179" i="10"/>
  <c r="K178" i="10"/>
  <c r="K177" i="10"/>
  <c r="K176" i="10"/>
  <c r="K175" i="10"/>
  <c r="K174" i="10"/>
  <c r="K173" i="10"/>
  <c r="K172" i="10"/>
  <c r="K171" i="10"/>
  <c r="K170" i="10"/>
  <c r="K169" i="10"/>
  <c r="K168" i="10"/>
  <c r="K167" i="10"/>
  <c r="K166" i="10"/>
  <c r="K165" i="10"/>
  <c r="K164" i="10"/>
  <c r="K163" i="10"/>
  <c r="K162" i="10"/>
  <c r="K161" i="10"/>
  <c r="K160" i="10"/>
  <c r="K159" i="10"/>
  <c r="K158" i="10"/>
  <c r="K157" i="10"/>
  <c r="K156" i="10"/>
  <c r="K155" i="10"/>
  <c r="K154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7" i="10"/>
  <c r="K36" i="10"/>
  <c r="K35" i="10"/>
  <c r="K34" i="10"/>
  <c r="K33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L103" i="8"/>
  <c r="L64" i="8"/>
  <c r="L57" i="8"/>
  <c r="L50" i="8"/>
  <c r="L49" i="8"/>
  <c r="L44" i="8"/>
  <c r="L20" i="8"/>
  <c r="L19" i="8"/>
  <c r="L16" i="8"/>
  <c r="L15" i="8"/>
  <c r="L14" i="8"/>
  <c r="L10" i="8"/>
  <c r="L9" i="8"/>
  <c r="L7" i="8"/>
  <c r="L6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I7" i="11" l="1"/>
  <c r="I9" i="11"/>
  <c r="I10" i="11"/>
  <c r="I11" i="11"/>
  <c r="I13" i="11"/>
  <c r="I14" i="11"/>
  <c r="I15" i="11"/>
  <c r="I16" i="11"/>
  <c r="I17" i="11"/>
  <c r="I18" i="11"/>
  <c r="I19" i="11"/>
  <c r="I20" i="11"/>
  <c r="I21" i="11"/>
  <c r="I22" i="11"/>
  <c r="I24" i="11"/>
  <c r="I25" i="11"/>
  <c r="I26" i="11"/>
  <c r="I27" i="11"/>
  <c r="I28" i="11"/>
  <c r="I30" i="11"/>
  <c r="I31" i="11"/>
  <c r="I32" i="11"/>
  <c r="I34" i="11"/>
  <c r="I35" i="11"/>
  <c r="I36" i="11"/>
  <c r="I37" i="11"/>
  <c r="I38" i="11"/>
  <c r="I40" i="11"/>
  <c r="I41" i="11"/>
  <c r="I42" i="11"/>
  <c r="I43" i="11"/>
  <c r="I44" i="11"/>
  <c r="I45" i="11"/>
  <c r="I47" i="11"/>
  <c r="I48" i="11"/>
  <c r="I49" i="11"/>
  <c r="I50" i="11"/>
  <c r="I51" i="11"/>
  <c r="I52" i="11"/>
  <c r="I53" i="11"/>
  <c r="I54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5" i="11"/>
  <c r="I96" i="11"/>
  <c r="I97" i="11"/>
  <c r="I98" i="11"/>
  <c r="I99" i="11"/>
  <c r="I100" i="11"/>
  <c r="I101" i="11"/>
  <c r="I102" i="11"/>
  <c r="I103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76" i="10"/>
  <c r="I99" i="10"/>
  <c r="I117" i="10"/>
  <c r="I155" i="10"/>
  <c r="I161" i="10"/>
  <c r="I130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0" i="10"/>
  <c r="I159" i="10"/>
  <c r="I158" i="10"/>
  <c r="I157" i="10"/>
  <c r="I156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7" i="10"/>
  <c r="I56" i="10"/>
  <c r="I55" i="10"/>
  <c r="I54" i="10"/>
  <c r="I53" i="10"/>
  <c r="I52" i="10"/>
  <c r="I51" i="10"/>
  <c r="I50" i="10"/>
  <c r="I48" i="10"/>
  <c r="I46" i="10"/>
  <c r="I45" i="10"/>
  <c r="I44" i="10"/>
  <c r="I42" i="10"/>
  <c r="I41" i="10"/>
  <c r="I39" i="10"/>
  <c r="I37" i="10"/>
  <c r="I35" i="10"/>
  <c r="I34" i="10"/>
  <c r="I31" i="10"/>
  <c r="I30" i="10"/>
  <c r="I29" i="10"/>
  <c r="I27" i="10"/>
  <c r="I26" i="10"/>
  <c r="I25" i="10"/>
  <c r="I24" i="10"/>
  <c r="I22" i="10"/>
  <c r="I20" i="10"/>
  <c r="I19" i="10"/>
  <c r="I17" i="10"/>
  <c r="I16" i="10"/>
  <c r="J11" i="9"/>
  <c r="I6" i="9"/>
  <c r="J64" i="9"/>
  <c r="I29" i="9"/>
  <c r="J18" i="9"/>
  <c r="J33" i="9"/>
  <c r="J37" i="9"/>
  <c r="I8" i="9"/>
  <c r="J68" i="9"/>
  <c r="J61" i="9"/>
  <c r="J88" i="9"/>
  <c r="J111" i="9"/>
  <c r="J65" i="9"/>
  <c r="J97" i="9"/>
  <c r="J51" i="9"/>
  <c r="J87" i="9"/>
  <c r="J91" i="9"/>
  <c r="I76" i="8"/>
  <c r="L76" i="8" s="1"/>
  <c r="I80" i="8"/>
  <c r="L80" i="8" s="1"/>
  <c r="I13" i="8"/>
  <c r="L13" i="8" s="1"/>
  <c r="I56" i="8"/>
  <c r="L56" i="8" s="1"/>
  <c r="I58" i="8"/>
  <c r="L58" i="8" s="1"/>
  <c r="I38" i="8"/>
  <c r="L38" i="8" s="1"/>
  <c r="I95" i="8"/>
  <c r="L95" i="8" s="1"/>
  <c r="I72" i="8"/>
  <c r="L72" i="8" s="1"/>
  <c r="I47" i="8"/>
  <c r="L47" i="8" s="1"/>
  <c r="I40" i="8"/>
  <c r="L40" i="8" s="1"/>
  <c r="I31" i="8"/>
  <c r="L31" i="8" s="1"/>
  <c r="I77" i="8" l="1"/>
  <c r="L77" i="8" s="1"/>
  <c r="I69" i="8"/>
  <c r="L69" i="8" s="1"/>
  <c r="I61" i="8"/>
  <c r="L61" i="8" s="1"/>
  <c r="I83" i="8"/>
  <c r="L83" i="8" s="1"/>
  <c r="I82" i="8"/>
  <c r="L82" i="8" s="1"/>
  <c r="I55" i="8"/>
  <c r="L55" i="8" s="1"/>
  <c r="I112" i="8"/>
  <c r="L112" i="8" s="1"/>
  <c r="I81" i="8"/>
  <c r="L81" i="8" s="1"/>
  <c r="I79" i="8"/>
  <c r="L79" i="8" s="1"/>
  <c r="I68" i="8"/>
  <c r="L68" i="8" s="1"/>
  <c r="I53" i="8"/>
  <c r="L53" i="8" s="1"/>
  <c r="I43" i="8"/>
  <c r="L43" i="8" s="1"/>
  <c r="I11" i="8"/>
  <c r="L11" i="8" s="1"/>
  <c r="I109" i="8"/>
  <c r="L109" i="8" s="1"/>
  <c r="I107" i="8"/>
  <c r="L107" i="8" s="1"/>
  <c r="I106" i="8"/>
  <c r="L106" i="8" s="1"/>
  <c r="I105" i="8"/>
  <c r="L105" i="8" s="1"/>
  <c r="I108" i="8"/>
  <c r="L108" i="8" s="1"/>
  <c r="I110" i="8"/>
  <c r="L110" i="8" s="1"/>
  <c r="I111" i="8"/>
  <c r="L111" i="8" s="1"/>
  <c r="I102" i="8"/>
  <c r="L102" i="8" s="1"/>
  <c r="I6" i="6" l="1"/>
  <c r="I11" i="10"/>
  <c r="J114" i="9" l="1"/>
  <c r="J113" i="9"/>
  <c r="J112" i="9"/>
  <c r="J110" i="9"/>
  <c r="J109" i="9" l="1"/>
  <c r="J108" i="9"/>
  <c r="J106" i="9"/>
  <c r="J104" i="9"/>
  <c r="J102" i="9"/>
  <c r="J100" i="9"/>
  <c r="J81" i="9"/>
  <c r="J80" i="9"/>
  <c r="J79" i="9"/>
  <c r="J76" i="9"/>
  <c r="J75" i="9"/>
  <c r="J73" i="9"/>
  <c r="J72" i="9"/>
  <c r="J70" i="9"/>
  <c r="J69" i="9"/>
  <c r="J67" i="9"/>
  <c r="J63" i="9"/>
  <c r="J62" i="9"/>
  <c r="J58" i="9"/>
  <c r="J56" i="9"/>
  <c r="J55" i="9"/>
  <c r="J53" i="9"/>
  <c r="J48" i="9"/>
  <c r="J39" i="9"/>
  <c r="J36" i="9"/>
  <c r="J35" i="9"/>
  <c r="J34" i="9"/>
  <c r="J32" i="9"/>
  <c r="J30" i="9"/>
  <c r="I28" i="9"/>
  <c r="I27" i="9"/>
  <c r="J25" i="9"/>
  <c r="J23" i="9"/>
  <c r="J22" i="9"/>
  <c r="J17" i="9"/>
  <c r="J16" i="9"/>
  <c r="J15" i="9"/>
  <c r="J13" i="9"/>
  <c r="I10" i="9"/>
  <c r="I14" i="10"/>
  <c r="I13" i="10"/>
  <c r="I9" i="10"/>
  <c r="I8" i="10"/>
  <c r="J40" i="9"/>
  <c r="J41" i="9"/>
  <c r="J42" i="9"/>
  <c r="J43" i="9"/>
  <c r="J44" i="9"/>
  <c r="J45" i="9"/>
  <c r="J46" i="9"/>
  <c r="J47" i="9"/>
  <c r="J49" i="9"/>
  <c r="J50" i="9"/>
  <c r="J52" i="9"/>
  <c r="J54" i="9"/>
  <c r="J57" i="9"/>
  <c r="J59" i="9"/>
  <c r="J60" i="9"/>
  <c r="J66" i="9"/>
  <c r="J71" i="9"/>
  <c r="J74" i="9"/>
  <c r="J77" i="9"/>
  <c r="J78" i="9"/>
  <c r="J82" i="9"/>
  <c r="J83" i="9"/>
  <c r="J84" i="9"/>
  <c r="J85" i="9"/>
  <c r="J86" i="9"/>
  <c r="J89" i="9"/>
  <c r="J90" i="9"/>
  <c r="J92" i="9"/>
  <c r="J93" i="9"/>
  <c r="J94" i="9"/>
  <c r="J95" i="9"/>
  <c r="J96" i="9"/>
  <c r="J98" i="9"/>
  <c r="J103" i="9"/>
  <c r="J105" i="9"/>
  <c r="J107" i="9"/>
  <c r="J115" i="9"/>
  <c r="I26" i="9"/>
  <c r="J14" i="9"/>
  <c r="J19" i="9"/>
  <c r="J21" i="9"/>
  <c r="I85" i="8"/>
  <c r="L85" i="8" s="1"/>
  <c r="I84" i="8"/>
  <c r="L84" i="8" s="1"/>
  <c r="I28" i="8"/>
  <c r="L28" i="8" s="1"/>
  <c r="I91" i="8"/>
  <c r="L91" i="8" s="1"/>
  <c r="I89" i="8"/>
  <c r="L89" i="8" s="1"/>
  <c r="I88" i="8"/>
  <c r="L88" i="8" s="1"/>
  <c r="I78" i="8"/>
  <c r="L78" i="8" s="1"/>
  <c r="I62" i="8"/>
  <c r="L62" i="8" s="1"/>
  <c r="I46" i="8"/>
  <c r="L46" i="8" s="1"/>
  <c r="I92" i="8"/>
  <c r="L92" i="8" s="1"/>
  <c r="I70" i="8"/>
  <c r="L70" i="8" s="1"/>
  <c r="I41" i="8"/>
  <c r="L41" i="8" s="1"/>
  <c r="I52" i="8"/>
  <c r="L52" i="8" s="1"/>
  <c r="I36" i="8"/>
  <c r="L36" i="8" s="1"/>
  <c r="I35" i="8"/>
  <c r="L35" i="8" s="1"/>
  <c r="I33" i="8"/>
  <c r="L33" i="8" s="1"/>
  <c r="I27" i="8"/>
  <c r="L27" i="8" s="1"/>
  <c r="I37" i="8"/>
  <c r="L37" i="8" s="1"/>
  <c r="I87" i="8"/>
  <c r="L87" i="8" s="1"/>
  <c r="I86" i="8"/>
  <c r="L86" i="8" s="1"/>
  <c r="I71" i="8"/>
  <c r="L71" i="8" s="1"/>
  <c r="I63" i="8"/>
  <c r="L63" i="8" s="1"/>
  <c r="I60" i="8"/>
  <c r="L60" i="8" s="1"/>
  <c r="I59" i="8"/>
  <c r="L59" i="8" s="1"/>
  <c r="I45" i="8"/>
  <c r="L45" i="8" s="1"/>
  <c r="I51" i="8"/>
  <c r="L51" i="8" s="1"/>
  <c r="I48" i="8"/>
  <c r="L48" i="8" s="1"/>
  <c r="H25" i="8"/>
  <c r="L25" i="8" s="1"/>
  <c r="I104" i="8"/>
  <c r="L104" i="8" s="1"/>
  <c r="I98" i="8"/>
  <c r="L98" i="8" s="1"/>
  <c r="I97" i="8"/>
  <c r="L97" i="8" s="1"/>
  <c r="I96" i="8"/>
  <c r="L96" i="8" s="1"/>
  <c r="I94" i="8"/>
  <c r="L94" i="8" s="1"/>
  <c r="I90" i="8"/>
  <c r="L90" i="8" s="1"/>
  <c r="I75" i="8"/>
  <c r="L75" i="8" s="1"/>
  <c r="I66" i="8"/>
  <c r="L66" i="8" s="1"/>
  <c r="I65" i="8"/>
  <c r="L65" i="8" s="1"/>
  <c r="I101" i="8" l="1"/>
  <c r="L101" i="8" s="1"/>
  <c r="I100" i="8"/>
  <c r="L100" i="8" s="1"/>
  <c r="I99" i="8"/>
  <c r="L99" i="8" s="1"/>
  <c r="I93" i="8"/>
  <c r="L93" i="8" s="1"/>
  <c r="I74" i="8"/>
  <c r="L74" i="8" s="1"/>
  <c r="I73" i="8"/>
  <c r="L73" i="8" s="1"/>
  <c r="I67" i="8"/>
  <c r="L67" i="8" s="1"/>
  <c r="I54" i="8"/>
  <c r="L54" i="8" s="1"/>
  <c r="I42" i="8"/>
  <c r="L42" i="8" s="1"/>
  <c r="I34" i="8"/>
  <c r="L34" i="8" s="1"/>
  <c r="I30" i="8"/>
  <c r="L30" i="8" s="1"/>
  <c r="I29" i="8"/>
  <c r="L29" i="8" s="1"/>
  <c r="H26" i="8"/>
  <c r="L26" i="8" s="1"/>
  <c r="H24" i="8"/>
  <c r="L24" i="8" s="1"/>
  <c r="I23" i="8"/>
  <c r="L23" i="8" s="1"/>
  <c r="I18" i="8"/>
  <c r="L18" i="8" s="1"/>
  <c r="I17" i="8"/>
  <c r="L17" i="8" s="1"/>
  <c r="I12" i="8"/>
  <c r="L12" i="8" s="1"/>
  <c r="I21" i="8"/>
  <c r="L21" i="8" s="1"/>
  <c r="I22" i="8"/>
  <c r="L22" i="8" s="1"/>
  <c r="H8" i="8"/>
  <c r="L8" i="8" s="1"/>
  <c r="I39" i="8"/>
  <c r="L39" i="8" s="1"/>
  <c r="I32" i="8"/>
  <c r="L32" i="8" s="1"/>
  <c r="J33" i="7"/>
  <c r="J32" i="7"/>
  <c r="J21" i="7"/>
  <c r="J15" i="7"/>
  <c r="J14" i="7"/>
  <c r="J12" i="7"/>
  <c r="I10" i="7"/>
  <c r="I8" i="7"/>
  <c r="J34" i="7"/>
  <c r="J35" i="7"/>
  <c r="J36" i="7"/>
  <c r="J38" i="7"/>
  <c r="J39" i="7"/>
  <c r="J41" i="7"/>
  <c r="J44" i="7"/>
  <c r="J31" i="7"/>
  <c r="I30" i="7"/>
  <c r="I27" i="7"/>
  <c r="J17" i="7"/>
  <c r="J18" i="7"/>
  <c r="J20" i="7"/>
  <c r="G85" i="7"/>
  <c r="F85" i="7"/>
  <c r="I98" i="6" l="1"/>
  <c r="I88" i="6"/>
  <c r="H85" i="6"/>
  <c r="I85" i="6" s="1"/>
  <c r="H83" i="6"/>
  <c r="I83" i="6" s="1"/>
  <c r="I82" i="6"/>
  <c r="I78" i="6"/>
  <c r="I76" i="6"/>
  <c r="I74" i="6"/>
  <c r="I66" i="6"/>
  <c r="H64" i="6"/>
  <c r="I64" i="6" s="1"/>
  <c r="I63" i="6"/>
  <c r="H62" i="6"/>
  <c r="H61" i="6"/>
  <c r="I60" i="6"/>
  <c r="H59" i="6"/>
  <c r="I59" i="6" s="1"/>
  <c r="I49" i="6"/>
  <c r="I43" i="6"/>
  <c r="I38" i="6"/>
  <c r="I27" i="6"/>
  <c r="I26" i="6"/>
  <c r="I24" i="6"/>
  <c r="I23" i="6"/>
  <c r="I20" i="6"/>
  <c r="I16" i="6"/>
  <c r="I15" i="6"/>
  <c r="I12" i="6"/>
  <c r="I11" i="6"/>
  <c r="I9" i="6"/>
  <c r="J77" i="4" l="1"/>
  <c r="J73" i="4"/>
  <c r="J69" i="4"/>
  <c r="J64" i="4"/>
  <c r="J59" i="4"/>
  <c r="J53" i="4"/>
  <c r="J31" i="4"/>
  <c r="J17" i="4"/>
  <c r="I11" i="4"/>
  <c r="J16" i="4"/>
  <c r="J21" i="4"/>
  <c r="J35" i="4"/>
  <c r="J37" i="4"/>
  <c r="J39" i="4"/>
  <c r="J63" i="4"/>
  <c r="J78" i="4"/>
  <c r="J79" i="4"/>
  <c r="H74" i="4" l="1"/>
  <c r="G12" i="4"/>
  <c r="I12" i="4" s="1"/>
</calcChain>
</file>

<file path=xl/comments1.xml><?xml version="1.0" encoding="utf-8"?>
<comments xmlns="http://schemas.openxmlformats.org/spreadsheetml/2006/main">
  <authors>
    <author>Северо-Осетинский филиал ОАО "МРСК СК"</author>
  </authors>
  <commentList>
    <comment ref="C13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<sst xmlns="http://schemas.openxmlformats.org/spreadsheetml/2006/main" count="2237" uniqueCount="984">
  <si>
    <t>Муниципальное
образование</t>
  </si>
  <si>
    <t>Район (только для
городов)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</si>
  <si>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</si>
  <si>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</si>
  <si>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Присоединение объектов заявителей к центрам питания с резервом мощности возможно без увеличения пропускной способности подстанций в местах силовых трансформаторов. При этом, предельная величина дополнительно присоединяемой мощности к таким центрам питания сетевой организации, пропускная способность питающих ЛЭП, центров питания ЕНЭС, а так же необходимые для осуществления технологического присоединения мероприятия (усиление отдельных элементов подстанции, расширение распределительных устройств и др.) определяются сетевой организацией на момент получения заявки на технологическое присоединение по результатам ее рассмотрения, а для заявителей, технические условия которых подлежат согласованию с
системным оператором, по результатам рассмотрения заявки системным оператором.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</si>
  <si>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</si>
  <si>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</si>
  <si>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>Город / Населённый
пункт</t>
  </si>
  <si>
    <t>РСО Алания, Ардонский район</t>
  </si>
  <si>
    <t>г.Ардон</t>
  </si>
  <si>
    <t>ТП 5-5 10/0,4 кВ 1х400 кВА</t>
  </si>
  <si>
    <t>ТП 5-13 10/0,4 кВ 1х250</t>
  </si>
  <si>
    <t>ТП 5-3 10/0,4 кВ 1х160 кВА</t>
  </si>
  <si>
    <t>ТП 5-10 10/0,4 кВ 1х100 кВА</t>
  </si>
  <si>
    <t>с.Кадгарон</t>
  </si>
  <si>
    <t>ТП 5-3 10/0,4 кВ 1х400 кВА</t>
  </si>
  <si>
    <t>ТП 5-9 10/0,4 кВ 1х160 кВА</t>
  </si>
  <si>
    <t>ТП 5-2 10/0,4 кВ 1х250 кВА</t>
  </si>
  <si>
    <t>ТП 5-1 10/0,4 кВ 1х160 кВА</t>
  </si>
  <si>
    <t>ТП 7-16 10/0,4 кВ 1х20 кВА</t>
  </si>
  <si>
    <t>ТП 1-2 10/0,4 кВ 1х630 кВА</t>
  </si>
  <si>
    <t>ТП 1-7 10/0,4 кВ 1х630 кВА</t>
  </si>
  <si>
    <t>ТП 1-4 10/0,4 кВ 1х400 кВА</t>
  </si>
  <si>
    <t>ТП 1-6 10/0,4 кВ 1х160 кВА</t>
  </si>
  <si>
    <t>ТП 3-1 10/0,4 кВ 1х160 кВА</t>
  </si>
  <si>
    <t>ТП 3-7 10-0,4 кВ 1х63 кВА</t>
  </si>
  <si>
    <t>ТП 3-6 10/0,4 кВ 1х100 кВА</t>
  </si>
  <si>
    <t>ТП 3-5 10/0,4 кВ 1х160 кВА</t>
  </si>
  <si>
    <t>ТП 3-21 10/0,4 кВ 1х63 кВА</t>
  </si>
  <si>
    <t>ТП 5-4 10/0,4 кВ 1х250 кВА</t>
  </si>
  <si>
    <t>ТП 5-10 10/0,4 кВ 1х160 кВА</t>
  </si>
  <si>
    <t>ТП 5-5 10/0,4 кВ 1х160 кВА</t>
  </si>
  <si>
    <t>ТП 5-6 10/0,4 кВ  1х250 кВА</t>
  </si>
  <si>
    <t>ТП 5-14 10/0,4 кВ 1х160 кВА</t>
  </si>
  <si>
    <t xml:space="preserve">ТП 5-7 10/0,4 кВ 100 кВА </t>
  </si>
  <si>
    <t>ТП 5-12 10/0,4 кВ 160 кВА</t>
  </si>
  <si>
    <t>ТП 5-16 10/0,4 кВ 400 кВА</t>
  </si>
  <si>
    <t>ТП 5-11 10/0,4 кВ 400 кВА</t>
  </si>
  <si>
    <t>ТП 5-8 10/0,4 кВ 160 кВА</t>
  </si>
  <si>
    <t>ТП 6-3 10/0,4 кВ 1х60</t>
  </si>
  <si>
    <t>ТП 6-4 10/0,4 кВ 1х160 кВА</t>
  </si>
  <si>
    <t>ТП 6-14 10/0,4 кВ 1х160 кВА</t>
  </si>
  <si>
    <t>ТП 6-9 10/0,4 кВ 1х50 кВА</t>
  </si>
  <si>
    <t>пос. Бекан</t>
  </si>
  <si>
    <t>ТП 1-1 10/0,4 кВ 1х160 кВА</t>
  </si>
  <si>
    <t>ТП 2-1 10/0,4 кВ 1х100 кВА</t>
  </si>
  <si>
    <t>с.Красногор</t>
  </si>
  <si>
    <t>ТП 7-14 10/0,4 кВ 1х160 кВА</t>
  </si>
  <si>
    <t>ТП 2-2 10/0,4 кВ 1х400 кВА</t>
  </si>
  <si>
    <t>ТП 7-1 10/0,4 кВ 1х25 кВА</t>
  </si>
  <si>
    <t xml:space="preserve">ТП 7-5 10/0,4 кВ 1х400 кВА </t>
  </si>
  <si>
    <t>ТП 7-6 10/0,4 кВ 1х60 кВА</t>
  </si>
  <si>
    <t>с.Коста</t>
  </si>
  <si>
    <t>ТП 1-20 10/0,4 кВ 1х100 кВА</t>
  </si>
  <si>
    <t>ТП 7-13 10/0,4 кВ 1х100 кВА</t>
  </si>
  <si>
    <t>ТП 7-7 10/0,4 кВ 1х100 кВА</t>
  </si>
  <si>
    <t>ТП 7-8 10/0,4 кВ 1х250 кВА</t>
  </si>
  <si>
    <t>ТП 7-12 10/0,4 кВ 1х250 кВА</t>
  </si>
  <si>
    <t>ТП 7-9 10/0,4 кВ 1х100 кВА</t>
  </si>
  <si>
    <t>ТП 7-10 10/0,4 кВ 1х400 кВА</t>
  </si>
  <si>
    <t>ТП 7-11 10/0,4 кВ 1х250 кВА</t>
  </si>
  <si>
    <t>ТП 1-17 10/0,4 кВ 1х630 кВА</t>
  </si>
  <si>
    <t>ТП 1-9 10/0,4 кВ 1х100 кВА</t>
  </si>
  <si>
    <t>ТП 1-10 10/0,4 кВ 1х30 кВА</t>
  </si>
  <si>
    <t>ТП 1-11 10/0,4 кВ 1х100 кВА</t>
  </si>
  <si>
    <t>ТП 1-12 10/0,4 кВ 1х100 кВА</t>
  </si>
  <si>
    <t>с.Цмити</t>
  </si>
  <si>
    <t>ТП 2-6 10/0,4 кВ 1х160 кВА</t>
  </si>
  <si>
    <t>ТП 2-2 10/0,4 кВ 1х100 кВА</t>
  </si>
  <si>
    <t>ТП 2-3 10/0,4 кВ 1х160 кВА</t>
  </si>
  <si>
    <t>ТП 2-5 10/0,4 кВ 1х160 кВА</t>
  </si>
  <si>
    <t>ТП 2-8 10/0,4 кВ 1х63 кВА</t>
  </si>
  <si>
    <t>ТП 3-1 10/0,4 кВ 1х180 кВА</t>
  </si>
  <si>
    <t>с.Мичурино</t>
  </si>
  <si>
    <t>ТП 2-1 10/0,4 кВ 1х160 кВА</t>
  </si>
  <si>
    <t>ТП 2-2 10/0,4 кВ 1х180 кВА</t>
  </si>
  <si>
    <t>ТП 2-3 10/0,4 кВ 1х100 кВА</t>
  </si>
  <si>
    <t>ТП 2-6 10/0,4 кВ 1х250 кВА</t>
  </si>
  <si>
    <t>ТП 2-5 10/0,4 кВ 1х40 кВА</t>
  </si>
  <si>
    <t>ТП 2-24 10/0,4 кВ 1х20 кВА</t>
  </si>
  <si>
    <t>с.Кирово</t>
  </si>
  <si>
    <t>ТП 2-23 10/0,4 кВ 1х100 кВА</t>
  </si>
  <si>
    <t>ТП 2-8 10/0,4 кВ 1х160 кВА</t>
  </si>
  <si>
    <t>ТП 2-9 10/0,4 кВ 1х100 кВА</t>
  </si>
  <si>
    <t>ТП 2-10 10/0,4 кВ 1х100 кВА</t>
  </si>
  <si>
    <t>ТП 2-19 10/0,4 кВ 1х100 кВА</t>
  </si>
  <si>
    <t>ТП 2-11 10/0,4 кВ 1х180 кВА</t>
  </si>
  <si>
    <t>ТП 2-13 10/0,4 кВ 1х160 кВА</t>
  </si>
  <si>
    <t>ТП 3-8 10/0,4 кВ 1х100 кВА</t>
  </si>
  <si>
    <t>ТП 3-7 10/0,4 кВ 1х160 кВА</t>
  </si>
  <si>
    <t>ТП 3-2 10/0,4 кВ 1х100 кВА</t>
  </si>
  <si>
    <t>ТП 3-3 10/0,4 кВ 1х400 кВА</t>
  </si>
  <si>
    <t>ТП 3-4 10/0,4 кВ 1х400 кВА</t>
  </si>
  <si>
    <t>ТП 4-27 10/0,4 кВ 1х180 кВА</t>
  </si>
  <si>
    <t>с.Нарт</t>
  </si>
  <si>
    <t>ТП 4-26 10/0,4 кВ 1х63 кВА</t>
  </si>
  <si>
    <t>ТП 4-2 10/0,4 кВ 1х320 кВА</t>
  </si>
  <si>
    <t>ТП 4-3 10/0,4 кВ 1х160 кВА</t>
  </si>
  <si>
    <t>ТП 4-4 10/0,4 кВ 1х63 кВА</t>
  </si>
  <si>
    <t>ТП 4-1 10/0,4 кВ 1х60 кВА</t>
  </si>
  <si>
    <t>ТП 4-21 10/0,4 кВ 1х630 кВА</t>
  </si>
  <si>
    <t>ТП 4-6 10/0,4 кВ 1х250 кВА</t>
  </si>
  <si>
    <t>ТП 4-7 10/0,4 кВ 1х630 кВА</t>
  </si>
  <si>
    <t>ТП 4-28 10/0,4 кВ 1х100 кВА</t>
  </si>
  <si>
    <t>ТП 4-22 10/0,4 кВ 1х60 кВА</t>
  </si>
  <si>
    <t>с.Фиагдон</t>
  </si>
  <si>
    <t>ТП 4-9 10/0,4 кВ 1х100 кВА</t>
  </si>
  <si>
    <t>ТП 4-10 10/0,4 кВ 1х100 кВА</t>
  </si>
  <si>
    <t>ТП 4-14 10/0,4 кВ 1х250 кВА</t>
  </si>
  <si>
    <t>ТП 4-11 10/0,4 кВ 1х100 кВА</t>
  </si>
  <si>
    <t>ТП 4-12 10/0,4 кВ 1х100 кВА</t>
  </si>
  <si>
    <t>ТП 4-16 10/0,4 кВ 1х160 кВА</t>
  </si>
  <si>
    <t>ТП 4-15 10/0,4 кВ 1х160 кВА</t>
  </si>
  <si>
    <t>с.Рассвет</t>
  </si>
  <si>
    <t>РСО Алания, Дигорские район</t>
  </si>
  <si>
    <t>г.Дигора</t>
  </si>
  <si>
    <t>ТП 2-12 10/0,4 кВ 1х100</t>
  </si>
  <si>
    <t>ТП 2-20 10/0,4 кВ 1х400 кВА</t>
  </si>
  <si>
    <t>ТП 2-15 10/0,4 кВ 1х50 кВА</t>
  </si>
  <si>
    <t>ТП 2-17 10/0,4 кВ 1х400 кВА</t>
  </si>
  <si>
    <t>с.К.Синдзикау</t>
  </si>
  <si>
    <t>ТП 3-27 10/0,4 кВ 1х160 кВА</t>
  </si>
  <si>
    <t>ТП 3-22 10/0,4 кВ 1х250 кВА</t>
  </si>
  <si>
    <t>ТП 3-28 10-0,4 кВ 1х400 кВА</t>
  </si>
  <si>
    <t>ТП 3-18 10/0,4 кВ 1х160 кВА</t>
  </si>
  <si>
    <t>ТП 3-17 10/0,4 кВ 1х100 кВА</t>
  </si>
  <si>
    <t>с.Мостиздах</t>
  </si>
  <si>
    <t>ТП 11-3 10/0,4 кВ 1х63 кВА</t>
  </si>
  <si>
    <t>ТП 11-23 10/0,4 кВ 1х160 кВА</t>
  </si>
  <si>
    <t>ТП 11-1 10/0,4 кВ 1х160 кВА</t>
  </si>
  <si>
    <t>ТП 11-30 10/0,4 кВ 1х160 кВА</t>
  </si>
  <si>
    <t>ст. Николаевская</t>
  </si>
  <si>
    <t>ТП 3-22 10/0,4 кВ 1х160 кВА</t>
  </si>
  <si>
    <t>ТП 3-19 10/0,4 кВ 1х100 кВА</t>
  </si>
  <si>
    <t>ТП 3-9 10/0,4 кВ 1х100 кВА</t>
  </si>
  <si>
    <t>ТП 3-21 10/0,4 кВ 1х400 кВА</t>
  </si>
  <si>
    <t>ТП 3-20 10/0,4 кВ 1х100 кВА</t>
  </si>
  <si>
    <t>ТП 3-2 10/0,4 кВ 1х160 кВА</t>
  </si>
  <si>
    <t>ТП 3-24 10/0,4 кВ 1х100 кВА</t>
  </si>
  <si>
    <t>с.Дур-Дур</t>
  </si>
  <si>
    <t>ТП 2-4 10/0,4 кВ 1х100 кВА</t>
  </si>
  <si>
    <t>ТП 2-5 10/0,4 кВ 1х100 кВА</t>
  </si>
  <si>
    <t>ТП 5-12 10/0,4 кВ 1х100 кВА</t>
  </si>
  <si>
    <t>ТП 3-5 10/0,4 кВ 1х100 кВА</t>
  </si>
  <si>
    <t>ТП 3-25 10/0,4 кВ 1х50 кВА</t>
  </si>
  <si>
    <t>ТП 3-28 10/0,4 кВ 1х100 кВА</t>
  </si>
  <si>
    <t>ТП 3-8 10/0,4 кВ 1х250 кВА</t>
  </si>
  <si>
    <t>ТП 3-10 10/0,4 кВ 1х160 кВА</t>
  </si>
  <si>
    <t>ТП 3-11 10/0,4 кВ 1х250 кВА</t>
  </si>
  <si>
    <t>ТП 3-12 10/0,4 кВ 1х160 кВА</t>
  </si>
  <si>
    <t>ТП 3-19 10/0,4 кВ 1х250 кВА</t>
  </si>
  <si>
    <t>ТП 3-20 10/0,4 кВ 1х160 кВА</t>
  </si>
  <si>
    <t>ТП 3-21 10/0,4 кВ 1х250 кВА</t>
  </si>
  <si>
    <t>ТП 3-14 10/0,4 кВ 1х100 кВА</t>
  </si>
  <si>
    <t>ТП 3-29 10/0,4 кВ 1х100 кВА</t>
  </si>
  <si>
    <t>ТП 3-15 10/0,4 кВ 1х250 кВА</t>
  </si>
  <si>
    <t>ТП 3-16 10/0,4 кВ 1х100 кВА</t>
  </si>
  <si>
    <t>ТП 3-17 10/0,4 кВ 1х250 кВА</t>
  </si>
  <si>
    <t>с.Синдзикау</t>
  </si>
  <si>
    <t>ТП 4-32 10/0,4 кВ 1х400 кВА</t>
  </si>
  <si>
    <t>ТП 4-21-0 10/0,4 кВ 1х250 кВА</t>
  </si>
  <si>
    <t>ТП 4-41 10/0,4 кВ 1х100 кВА</t>
  </si>
  <si>
    <t>ТП 4-2 10/0,4 кВ 1х100 кВА</t>
  </si>
  <si>
    <t>ТП 4-37 10/0,4 кВ 1х100 кВА</t>
  </si>
  <si>
    <t>ТП 4-4-0 10/0,4 кВ 1х160 кВА</t>
  </si>
  <si>
    <t>с.Урсдон</t>
  </si>
  <si>
    <t>ТП 21-11 10/0,4 кВ 1х160 кВА</t>
  </si>
  <si>
    <t>ТП 21-22 10/0,4 кВ 1х160 кВА</t>
  </si>
  <si>
    <t>с.Кора</t>
  </si>
  <si>
    <t>ТП 22-35 10/0,4 кВ 1х63 кВА</t>
  </si>
  <si>
    <t>ТП 22-23 10/0,4 кВ 1х63 кВА</t>
  </si>
  <si>
    <t>ТП 22-35 10/0,4 кВ 1х160 кВА</t>
  </si>
  <si>
    <t>ТП 22-36 10/0,4 кВ 1х160 кВА</t>
  </si>
  <si>
    <t>ТП 22-20 10/0,4 кВ 1х63 кВА</t>
  </si>
  <si>
    <t>ТП 22-2 10/0,4 кВ 1х100 кВА</t>
  </si>
  <si>
    <t>с.Карман</t>
  </si>
  <si>
    <t>ТП 23-8 10/0,4 кВ 1х200 кВА</t>
  </si>
  <si>
    <t>ТП 23-5 10/0,4 кВ 1х100 кВА</t>
  </si>
  <si>
    <t>ТП 23-29 10/0,4 кВ 1х160 кВА</t>
  </si>
  <si>
    <t>с.Фалдон</t>
  </si>
  <si>
    <t>ТП 23-7 10/0,4 кВ 1х180 кВА</t>
  </si>
  <si>
    <t>ТП 23-36 10/0,4 кВ 1х160 кВА</t>
  </si>
  <si>
    <t>ТП 2-27 10/0,4 кВ 1х160 кВА</t>
  </si>
  <si>
    <t>ТП 24-17 10/0,4 кВ 1х180 кВА</t>
  </si>
  <si>
    <t>ТП 24-35 10/0,4 кВ 1х250 кВА</t>
  </si>
  <si>
    <t>ТП 24-34 10/0,4 кВ 1х160 кВА</t>
  </si>
  <si>
    <t>ТП 24-12 10/0,4 кВ 1х160 кВА</t>
  </si>
  <si>
    <t>ТП 24-36 10/0,4 кВ 1х160 кВА</t>
  </si>
  <si>
    <t>ТП 24-27 10/0,4 кВ 1х100 кВА</t>
  </si>
  <si>
    <t>РСО Алания, Ирафский район</t>
  </si>
  <si>
    <t>с.Чикола</t>
  </si>
  <si>
    <t>ТП 1-1 10/0,4 кВ 1х250 кВА</t>
  </si>
  <si>
    <t>ТП 1-24 10/0,4 кВ 1х30 кВА</t>
  </si>
  <si>
    <t>ТП 1-8 10/0,4 кВ 1х160 кВА</t>
  </si>
  <si>
    <t>ТП 1-9 10/0,4 кВ 1х250 кВА</t>
  </si>
  <si>
    <t>ТП 1-10 10/0,4 кВ 1х160 кВА</t>
  </si>
  <si>
    <t>ТП 10-4 10/0,4 кВ 1х250 кВА</t>
  </si>
  <si>
    <t>ТП 10-5 10/0,4 кВ 1х100 кВА</t>
  </si>
  <si>
    <t>ТП 10-23 10/0,4 кВ 1х160 кВА</t>
  </si>
  <si>
    <t>ТП 10-7 10/0,4 кВ 1х400 кВА</t>
  </si>
  <si>
    <t>ТП 10-6 10/0,4 кВ 1х250 кВА</t>
  </si>
  <si>
    <t>ТП 10-8 10/0,4 кВ 1х400 кВА</t>
  </si>
  <si>
    <t>ТП 10-22 10/0,4 кВ 1х400 кВА</t>
  </si>
  <si>
    <t>ТП 10-9 10/0,4 кВ 1х160 кВА</t>
  </si>
  <si>
    <t>ТП 10-17 10/0,4 кВ 1х160 кВА</t>
  </si>
  <si>
    <t>ТП 10-10 10/0,4 кВ 1х100 кВА</t>
  </si>
  <si>
    <t>ТП 10-13 10/0,4 кВ 1х250 кВА</t>
  </si>
  <si>
    <t>ТП 10-14 10/0,4 кВ 1х160 кВА</t>
  </si>
  <si>
    <t>ТП 10-21 10/0,4 кВ 1х250 кВА</t>
  </si>
  <si>
    <t>ТП 11-34 10/0,4 кВ 1х160 кВА</t>
  </si>
  <si>
    <t>ТП 11-2 10/0,4 кВ 1х100 кВА</t>
  </si>
  <si>
    <t>ТП 11-6 10/0,4 кВ 1х100 кВА</t>
  </si>
  <si>
    <t>с.Ахсарисар</t>
  </si>
  <si>
    <t>ТП 1-16 10/0,4 кВ 1х160 кВА</t>
  </si>
  <si>
    <t>ТП 1-17 10/0,4 кВ 1х100 кВА</t>
  </si>
  <si>
    <t>ТП 1-25 10/0,4 кВ 1х100 кВА</t>
  </si>
  <si>
    <t>с.Калух</t>
  </si>
  <si>
    <t>ТП 1-21 10/0,4 кВ 1х60 кВА</t>
  </si>
  <si>
    <t>с.Сурх - Дигора</t>
  </si>
  <si>
    <t>ТП 3-38 10/0,4 кВ 1х60 кВА</t>
  </si>
  <si>
    <t>ТП 3-39 10/0,4 кВ 1х160 кВА</t>
  </si>
  <si>
    <t>ТП 3-33 10/0,4 кВ 1х250 кВА</t>
  </si>
  <si>
    <t>ТП 3-34 10/0,4 кВ 1х250 кВА</t>
  </si>
  <si>
    <t>ТП 3-35 10/0,4 кВ 1х100 кВА</t>
  </si>
  <si>
    <t>ТП 3-37 10/0,4 кВ 1х320 кВА</t>
  </si>
  <si>
    <t>ТП 3-36 10/0,4 кВ 1х100 кВА</t>
  </si>
  <si>
    <t>ТП 3-46 10/0,4 кВ 1х250 кВА</t>
  </si>
  <si>
    <t>ТП 3-43 10/0,4 кВ 1х100 кВА</t>
  </si>
  <si>
    <t>с.Н.Урух</t>
  </si>
  <si>
    <t>ТП 9-45 10/0,4 кВ  1х100 кВА</t>
  </si>
  <si>
    <t>ТП 9-22 10/0,4 кВ  1х63 кВА</t>
  </si>
  <si>
    <t>ТП 9-23 10/0,4 кВ  1х30 кВА</t>
  </si>
  <si>
    <t>ТП 9-24 10/0,4 кВ  1х250 кВА</t>
  </si>
  <si>
    <t>ТП 9-26 10/0,4 кВ  1х400 кВА</t>
  </si>
  <si>
    <t>ТП 9-27 10/0,4 кВ  1х50 кВА</t>
  </si>
  <si>
    <t>ТП 9-28 10/0,4 кВ  1х160 кВА</t>
  </si>
  <si>
    <t>с.Ср. Урух</t>
  </si>
  <si>
    <t>ТП 9-44 10/0,4 кВ  1х100 кВА</t>
  </si>
  <si>
    <t>ТП 9-36 10/0,4 кВ  1х160 кВА</t>
  </si>
  <si>
    <t>ТП 9-38 10/0,4 кВ  1х160 кВА</t>
  </si>
  <si>
    <t>ТП 9-34 10/0,4 кВ  1х160 кВА</t>
  </si>
  <si>
    <t>ТП 9-33 10/0,4 кВ  1х160 кВА</t>
  </si>
  <si>
    <t>с.Лескен</t>
  </si>
  <si>
    <t>ТП 1-29 10/0,4 кВ 1х160 кВА</t>
  </si>
  <si>
    <t>ТП 1-28 10/0,4 кВ 1х160 кВА</t>
  </si>
  <si>
    <t>ТП 1-39 10/0,4 кВ 1х160 кВА</t>
  </si>
  <si>
    <t>ТП 1-46 10/0,4 кВ 1х100 кВА</t>
  </si>
  <si>
    <t>ТП 1-30 10/0,4 кВ 1х160 кВА</t>
  </si>
  <si>
    <t>ТП 1-40 10/0,4 кВ 1х100 кВА</t>
  </si>
  <si>
    <t>ТП 1-37 10/0,4 кВ 1х160 кВА</t>
  </si>
  <si>
    <t>ТП 1-33 10/0,4 кВ 1х100 кВА</t>
  </si>
  <si>
    <t>с.Толдзгун</t>
  </si>
  <si>
    <t>ТП 2-20 10/0,4 кВ 1х63 кВА</t>
  </si>
  <si>
    <t>ТП 2-35 10/0,4 кВ 1х400 кВА</t>
  </si>
  <si>
    <t>ТП 2-23 10/0,4 кВ 1х63 кВА</t>
  </si>
  <si>
    <t>с.Хазнидон</t>
  </si>
  <si>
    <t>ТП 2-17 10/0,4 кВ 1х100 кВА</t>
  </si>
  <si>
    <t>ТП 2-36 10/0,4 кВ 1х160 кВА</t>
  </si>
  <si>
    <t>ТП 2-16 10/0,4 кВ 1х160 кВА</t>
  </si>
  <si>
    <t>ТП 2-15 10/0,4 кВ 1х160 кВА</t>
  </si>
  <si>
    <t>ТП 2-37 10/0,4 кВ 1х100 кВА</t>
  </si>
  <si>
    <t>ТП 2-14 10/0,4 кВ 1х100 кВА</t>
  </si>
  <si>
    <t>с.Фаснал</t>
  </si>
  <si>
    <t>ТП 26-1 6/0,4 кВ 1х63 кВА</t>
  </si>
  <si>
    <t>с.Вакац</t>
  </si>
  <si>
    <t>ТП 26-3 6/0,4 кВ 1х100 кВА</t>
  </si>
  <si>
    <t>с.Комата</t>
  </si>
  <si>
    <t>ТП 26-4 6/0,4 кВ 1х100 кВА</t>
  </si>
  <si>
    <t>с.Махческ</t>
  </si>
  <si>
    <t>ТП 26-5 6/0,4 кВ 1х250 кВА</t>
  </si>
  <si>
    <t>с.Кельди</t>
  </si>
  <si>
    <t>ТП 26-6 6/0,4 кВ 1х40 кВА</t>
  </si>
  <si>
    <t>с.Фараската</t>
  </si>
  <si>
    <t>ТП 26-7 6/0,4 кВ 1х60 кВА</t>
  </si>
  <si>
    <t>с.Ахсау</t>
  </si>
  <si>
    <t>ТП 26-11 6/0,4 кВ 1х63 кВА</t>
  </si>
  <si>
    <t>с.Мацута</t>
  </si>
  <si>
    <t>ТП 26-8 6/0,4 кВ 1х160 кВА</t>
  </si>
  <si>
    <t>с.Нар</t>
  </si>
  <si>
    <t>ТП 26-9 6/0,4 кВ 1х100 кВА</t>
  </si>
  <si>
    <t>с.Задалеск</t>
  </si>
  <si>
    <t>ТП 26-10 6/0,4 кВ 1х63 кВА</t>
  </si>
  <si>
    <t>с.Лесгор</t>
  </si>
  <si>
    <t>ТП 26-21 6/0,4 кВ 1х40 кВА</t>
  </si>
  <si>
    <t>с.Донифарс</t>
  </si>
  <si>
    <t>ТП 26-22 6/0,4 кВ 1х40 кВА</t>
  </si>
  <si>
    <t>с.Дзинага</t>
  </si>
  <si>
    <t>ТП 26-19 6/0,4 кВ 1х250 кВА</t>
  </si>
  <si>
    <t>с.Одола</t>
  </si>
  <si>
    <t>ТП 26-12 6/0,4 кВ 1х100 кВА</t>
  </si>
  <si>
    <t>с.Стур-Дигора</t>
  </si>
  <si>
    <t>ТП 26-13 6/0,4 кВ 1х100 кВА</t>
  </si>
  <si>
    <t>с.Куссу</t>
  </si>
  <si>
    <t>ТП 26-17 6/0,4 кВ 1х63 кВА</t>
  </si>
  <si>
    <t>ТП -6-11 ПС"Ольгинская"</t>
  </si>
  <si>
    <t>ТП -2-4 ПС"Заманкул"</t>
  </si>
  <si>
    <t>ТП 2-8 ПС "Заманкул"</t>
  </si>
  <si>
    <t>ТП 2-9 ПС "Заманкул"</t>
  </si>
  <si>
    <t>ТП -3-8 ПС"Беслан"</t>
  </si>
  <si>
    <t>ТП -6-4 ПС"Беслан"</t>
  </si>
  <si>
    <t>ТП -5-2-0 ПС"Хумалаг"</t>
  </si>
  <si>
    <t>ТП-2-6 ПС "Заманкул"</t>
  </si>
  <si>
    <t>ТП-3-6  ПС "Беслан"</t>
  </si>
  <si>
    <t>ТП 5-3 ПС "Беслан"</t>
  </si>
  <si>
    <t>КТПН 4-3 ПС"Коста"</t>
  </si>
  <si>
    <t>КТП 4-4 ПС"Коста"</t>
  </si>
  <si>
    <t>КТПН-5-4 ПС "Заманкул"</t>
  </si>
  <si>
    <t>КТП 2-7 ПС "Заманкул"</t>
  </si>
  <si>
    <t>ТП -1-14 ПС"Хумалаг"</t>
  </si>
  <si>
    <t>ТП -2-11 ПС"Заманкул"</t>
  </si>
  <si>
    <t>ТП -5-6 ПС"Цалык"</t>
  </si>
  <si>
    <t>КТПП 4-1 ПС "Коста"</t>
  </si>
  <si>
    <t>ТП 5-3 ПС "Заманкул"</t>
  </si>
  <si>
    <t>ТП 3-10 ПС "Заманкул"</t>
  </si>
  <si>
    <t>ТП-4-10 ПС"Коста"</t>
  </si>
  <si>
    <t>ТП-4-13 ПС"Коста"</t>
  </si>
  <si>
    <t>ТП-4-8 ПС"Коста"</t>
  </si>
  <si>
    <t>ТП 2-13 ПС "Заманкул"</t>
  </si>
  <si>
    <t>МТП 2-5 ПС "Заманкул"</t>
  </si>
  <si>
    <t>ТП 2-12 ПС "Заманкул"</t>
  </si>
  <si>
    <t>ТП -4-48 ПС"Хумалаг"</t>
  </si>
  <si>
    <t>г.Беслан</t>
  </si>
  <si>
    <t>Правобережный район</t>
  </si>
  <si>
    <t xml:space="preserve">РСО Алания        </t>
  </si>
  <si>
    <t xml:space="preserve">РСО Алания, Правобережный район        </t>
  </si>
  <si>
    <t>с.Хумалаг</t>
  </si>
  <si>
    <t>с.Цалык</t>
  </si>
  <si>
    <t>с.Ольгинское</t>
  </si>
  <si>
    <t>с.Заманкул</t>
  </si>
  <si>
    <t>ЗТП-8-15 ПС Алагир</t>
  </si>
  <si>
    <t>КТП-8-2 ПС Алагир</t>
  </si>
  <si>
    <t>КТП-8-4 ПС Алагир</t>
  </si>
  <si>
    <t>ЗТП-8-26 ПС Алагир</t>
  </si>
  <si>
    <t>КПТ 5-2 ПС Фиагдон</t>
  </si>
  <si>
    <t>КТПН 3-2 ПС Цей</t>
  </si>
  <si>
    <t>КТПН 7-10 ПС Ардон-110</t>
  </si>
  <si>
    <t>КТПН 7-9 ПС Ардон-110</t>
  </si>
  <si>
    <t>КТП  11-4 ПС Унал</t>
  </si>
  <si>
    <t>КТП  5-1 ПС Дзуарикау</t>
  </si>
  <si>
    <t>КТП 3-4 ПС Дзуарикау</t>
  </si>
  <si>
    <t>КТП 5-29 ПС Дзуарикау</t>
  </si>
  <si>
    <t>КТПН 11-1 ПС Унал</t>
  </si>
  <si>
    <t>КТП 34-1 ПС АЗС</t>
  </si>
  <si>
    <t>КТП 24-21 ПС АЗС</t>
  </si>
  <si>
    <t>КТП 5-16  ПС Дзуарикау</t>
  </si>
  <si>
    <t>КТП 2-10 ПС Дзуарикау</t>
  </si>
  <si>
    <t>КТП 2-42  ПС Дзуарикау</t>
  </si>
  <si>
    <t>КТП 8-49 ПС Алагир</t>
  </si>
  <si>
    <t>КТП 5-1 ПС Фиагдон</t>
  </si>
  <si>
    <t>КТП 5-16  ПС Фиагдон</t>
  </si>
  <si>
    <t>КТП 5-3  ПС Фиагдон</t>
  </si>
  <si>
    <t>КТП 5-5 ПС Алагир</t>
  </si>
  <si>
    <t>КТП 5-4 ПС Фиагдон</t>
  </si>
  <si>
    <t>КТП 5-5 ПС Фиагдон</t>
  </si>
  <si>
    <t>КТП 5-6 ПС Фиагдон</t>
  </si>
  <si>
    <t>КТП 5-7 ПС Фиагдон</t>
  </si>
  <si>
    <t>КТП 5-9  ПС Фиагдон</t>
  </si>
  <si>
    <t>КТП 7-8 ПС Фиагдон</t>
  </si>
  <si>
    <t>КТП 7-1  ПС Фиагдон</t>
  </si>
  <si>
    <t>КТП 7-11  ПС Фиагдон</t>
  </si>
  <si>
    <t>КТП 7-12  ПС Фиагдон</t>
  </si>
  <si>
    <t>КТП 8-11  ПС Алагир</t>
  </si>
  <si>
    <t>КТП 8-25  ПС Алагир</t>
  </si>
  <si>
    <t>КТП 8-27  ПС Алагир</t>
  </si>
  <si>
    <t>КТП 8-28  ПС Алагир</t>
  </si>
  <si>
    <t>КТП 8-29  ПС Алагир</t>
  </si>
  <si>
    <t>КТП 8-32   ПС Алагир</t>
  </si>
  <si>
    <t>КТП 8-33  ПС Алагир</t>
  </si>
  <si>
    <t>КТП 8-38 ПС Алагир</t>
  </si>
  <si>
    <t>КТП 8-45  ПС Алагир</t>
  </si>
  <si>
    <t>КТП 5-31 ПС Дзуарикау</t>
  </si>
  <si>
    <t>КТПН-11-5ПС Унал</t>
  </si>
  <si>
    <t>КТПН 34-3 ПС  АЗС</t>
  </si>
  <si>
    <t>КТПН 34-7  ПС АЗС</t>
  </si>
  <si>
    <t>КТПН  2-46  ПС Дзуарикау</t>
  </si>
  <si>
    <t>КТП-7-15 ПС Ардон</t>
  </si>
  <si>
    <t>КТПН  5-21 ПС Дзуарикау</t>
  </si>
  <si>
    <t>КТПН 5-8 ПС Фиагдон</t>
  </si>
  <si>
    <t>КТПН-6-40  ПС.Дзуарикау</t>
  </si>
  <si>
    <t>КТПН 7-9  ПС Ардон</t>
  </si>
  <si>
    <t>КТП-8-22  ПС Алагир</t>
  </si>
  <si>
    <t>КТПН 8-13 ПС Алагир</t>
  </si>
  <si>
    <t>КТПП-6-44 ПС Дзуарикау</t>
  </si>
  <si>
    <t>МТП 34-2  ПС АЗС</t>
  </si>
  <si>
    <t>МТП 34-4  ПС АЗС</t>
  </si>
  <si>
    <t>МТП 7-14 ПС Ардон-110</t>
  </si>
  <si>
    <t>МТП  5-17  ПС Дзуарикау</t>
  </si>
  <si>
    <t>МТП  5-18  ПС Дзуарикау</t>
  </si>
  <si>
    <t>МТП 5-19  ПС Дзуарикау</t>
  </si>
  <si>
    <t>МТП 6-34  ПС Дзуарикау</t>
  </si>
  <si>
    <t>МТП 6-39  ПС .Дзуарикау</t>
  </si>
  <si>
    <t>МТП  7-2  ПС Ардон-110</t>
  </si>
  <si>
    <t>МТП 2-35  ПС .Дзуарикау</t>
  </si>
  <si>
    <t>МТП 7-4 ПС Ардон-110</t>
  </si>
  <si>
    <t>МТП-7-7 ПС .Фиагдон</t>
  </si>
  <si>
    <t>МТП-8-10  ПС Алагир</t>
  </si>
  <si>
    <t>МТП-8-16 ПС Алагир</t>
  </si>
  <si>
    <t>МТП-8-21 ПС Алагир</t>
  </si>
  <si>
    <t>МТП-8-23  ПС Алагир</t>
  </si>
  <si>
    <t>МТП 5-4  ПС Алагир</t>
  </si>
  <si>
    <t>МТП  8-5  ПС Алагир</t>
  </si>
  <si>
    <t>МТП-8-8  ПС Алагир</t>
  </si>
  <si>
    <t>МТП-8-9ПС Алагир</t>
  </si>
  <si>
    <t>КТП 8-36 ПС Алагир</t>
  </si>
  <si>
    <t>КТПН 5-1 ПС Алагир</t>
  </si>
  <si>
    <t>КТПН 7-21 ПС Ардон</t>
  </si>
  <si>
    <t>КТП 5-10 ПС Фиагдон</t>
  </si>
  <si>
    <t>КТП 5-12 ПС Фиагдон</t>
  </si>
  <si>
    <t>КТП 7-16 ПС Фиагдон</t>
  </si>
  <si>
    <t>КТП 7-2 ПС Фиагдон</t>
  </si>
  <si>
    <t>КТП 5-13 ПС Фиагдон</t>
  </si>
  <si>
    <t>КТПН 2-37 ПС Дзуарикау</t>
  </si>
  <si>
    <t>КТП 5-30 ПС Дзуарикау</t>
  </si>
  <si>
    <t>КТП 5-26 ПС Дзуарикау</t>
  </si>
  <si>
    <t>КТП 5-2 ПС Дзуарикау</t>
  </si>
  <si>
    <t>КТПН 5-15 ПС Дзуарикау</t>
  </si>
  <si>
    <t>ЗТП 6-33 ПС Дзуарикау</t>
  </si>
  <si>
    <t>КТП 34-5 ПС АЗС</t>
  </si>
  <si>
    <t>КТП 36-6  ПС АЗС</t>
  </si>
  <si>
    <t>КТП 34-9 ПС АЗС</t>
  </si>
  <si>
    <t>ЗТП 5-2 ПС Алагир</t>
  </si>
  <si>
    <t>КТПП-8-24 ПС Алагир</t>
  </si>
  <si>
    <t>КТПН 8-18 ПС Алагир</t>
  </si>
  <si>
    <t>КТП 8-50 ПС Алагир</t>
  </si>
  <si>
    <t>КТП 8-37 ПС Алагир</t>
  </si>
  <si>
    <t>КТП 8-30 ПС Алагир</t>
  </si>
  <si>
    <t>КТП 8-6 ПС Алагир</t>
  </si>
  <si>
    <t>КТП 8-43 ПС Алагир</t>
  </si>
  <si>
    <t>МТП 8-12 ПС Алагир</t>
  </si>
  <si>
    <t>КТПН 7-21 ПС Ардон-110</t>
  </si>
  <si>
    <t xml:space="preserve">РСО Алания, Алагирский район        </t>
  </si>
  <si>
    <t>с.Майрамадаг</t>
  </si>
  <si>
    <t>с.Дзуарикау</t>
  </si>
  <si>
    <t>КТП 2-41 ПС Дзуарикау</t>
  </si>
  <si>
    <t>с.Кодахджин</t>
  </si>
  <si>
    <t>КТП-6-45 ПС Дзуарикау</t>
  </si>
  <si>
    <t>с.Гизель</t>
  </si>
  <si>
    <t>с.Суадаг</t>
  </si>
  <si>
    <t>с.Хаталдон</t>
  </si>
  <si>
    <t>пос.Цаликово</t>
  </si>
  <si>
    <t>г.Алагир</t>
  </si>
  <si>
    <t>с.Ногкау</t>
  </si>
  <si>
    <t>пос. Н.Бирагзанг</t>
  </si>
  <si>
    <t>пос. Бирагзанг</t>
  </si>
  <si>
    <t>с.Лац</t>
  </si>
  <si>
    <t>ГРП</t>
  </si>
  <si>
    <t>с.Барзикау</t>
  </si>
  <si>
    <t>с.Цмти</t>
  </si>
  <si>
    <t>с.Хидикус</t>
  </si>
  <si>
    <t>с.Харисджин</t>
  </si>
  <si>
    <t>с.Дзивгис</t>
  </si>
  <si>
    <t>с.Гусара</t>
  </si>
  <si>
    <t>с.Даллагкау</t>
  </si>
  <si>
    <t>с.Гор. Дзуарикау</t>
  </si>
  <si>
    <t>пос.Фиагдон</t>
  </si>
  <si>
    <t>с.Црау</t>
  </si>
  <si>
    <t>КТП 11-2 ПС Зарамаг</t>
  </si>
  <si>
    <t xml:space="preserve"> с.Зарамаг</t>
  </si>
  <si>
    <t>с.Цей</t>
  </si>
  <si>
    <t xml:space="preserve"> с.Унал</t>
  </si>
  <si>
    <t xml:space="preserve"> с.Зинцар</t>
  </si>
  <si>
    <t>с.Биз</t>
  </si>
  <si>
    <t>КТПН 7-1 ПС Унал</t>
  </si>
  <si>
    <t>КТПН 11-7 ПС Унал</t>
  </si>
  <si>
    <t>КТПН 11-10ПС Унал</t>
  </si>
  <si>
    <t>КТПН 11-11 ПС Унал</t>
  </si>
  <si>
    <t>КТПН 11-12 ПС Унал</t>
  </si>
  <si>
    <t xml:space="preserve"> с.Инджинта</t>
  </si>
  <si>
    <t xml:space="preserve"> с.Дагом-2</t>
  </si>
  <si>
    <t xml:space="preserve"> с.Урсдон</t>
  </si>
  <si>
    <t>пос. Рамоново</t>
  </si>
  <si>
    <t>с.Ход</t>
  </si>
  <si>
    <t xml:space="preserve"> ЗТП 4-8 ПС 40 лет Октября</t>
  </si>
  <si>
    <t xml:space="preserve"> ЗТП 6-7 ПС "Терская"</t>
  </si>
  <si>
    <t xml:space="preserve"> ЗТП 1-1 ПС "Ново-Осетиновская"</t>
  </si>
  <si>
    <t xml:space="preserve"> ЗТП 1-2 ПС "Моздок-330" </t>
  </si>
  <si>
    <t xml:space="preserve"> ЗТП 1-2 . Моздок-110</t>
  </si>
  <si>
    <t xml:space="preserve"> ЗТП 1-7 ПС "Павлодольская"-2</t>
  </si>
  <si>
    <t xml:space="preserve"> ЗТП 1-9 ПС "Моздок"-330</t>
  </si>
  <si>
    <t xml:space="preserve"> ЗТП 2-3 ПС "Павлодольская"-2</t>
  </si>
  <si>
    <t>ЗТП 3-10 ПС "ПС "Раздольная"</t>
  </si>
  <si>
    <t xml:space="preserve">ЗТП 3-3 ПС "ПС "Раздольная </t>
  </si>
  <si>
    <t xml:space="preserve"> ЗТП 3-6 ПС "ПС "Раздольная" </t>
  </si>
  <si>
    <t xml:space="preserve"> ЗТП 3-7 ПС "ПС "Раздольная"" </t>
  </si>
  <si>
    <t xml:space="preserve"> ЗТП 4-1ПС "ПС "Раздольная"</t>
  </si>
  <si>
    <t xml:space="preserve"> ЗТП 5-11 ПС "Троицкая"</t>
  </si>
  <si>
    <t xml:space="preserve"> ЗТП 5-21 ПС "Троицкая" </t>
  </si>
  <si>
    <t xml:space="preserve"> ЗТП 5-14 ПС "ПС "Предмостная" </t>
  </si>
  <si>
    <t xml:space="preserve"> ЗТП 5-2 ПС "ПС "Предмостная" </t>
  </si>
  <si>
    <t xml:space="preserve"> ЗТП 5-3 ПС "ПС "Предмостная" </t>
  </si>
  <si>
    <t xml:space="preserve"> ЗТП 6-14 ПС "Терская"</t>
  </si>
  <si>
    <t xml:space="preserve"> ЗТП 6-16 ПС "Терская" </t>
  </si>
  <si>
    <t xml:space="preserve"> ЗТП 6-6 ПС "Терская"</t>
  </si>
  <si>
    <t xml:space="preserve"> ЗТП 8-15 ПС "Терек" </t>
  </si>
  <si>
    <t xml:space="preserve"> ЗТП1 1-3 ПС "Черноярская"</t>
  </si>
  <si>
    <t>ТП 8-1 ПС "Павлодольская 2"</t>
  </si>
  <si>
    <t>ЗТП 2-2 ПС Троицкая</t>
  </si>
  <si>
    <t>ЗТП 3-5 . ПС Раздольная</t>
  </si>
  <si>
    <t>ЗТП 6-9 ПС Терская</t>
  </si>
  <si>
    <t>ЗТП 8-13 ПС "Терская"</t>
  </si>
  <si>
    <t>ЗТП-2-46 ПС Предмостная</t>
  </si>
  <si>
    <t>КТП 1-9 ПС " 40лет Октября"</t>
  </si>
  <si>
    <t xml:space="preserve">КТП 3-2 ПС "Терек-110" </t>
  </si>
  <si>
    <t xml:space="preserve">КТП 8-5 ПС Предмостная </t>
  </si>
  <si>
    <t xml:space="preserve">КТП 1- 4 ПС "Ново-Осетиновская" </t>
  </si>
  <si>
    <t xml:space="preserve">КТП 1-1 ПС Моздок-110 </t>
  </si>
  <si>
    <t>КТП 1-1 ПС Черноярская</t>
  </si>
  <si>
    <t xml:space="preserve">КТП 1-10 ПС Павлодольская 2 </t>
  </si>
  <si>
    <t xml:space="preserve">КТП 1-10 ПС Предмостная </t>
  </si>
  <si>
    <t>КТП 1-10 ПС 40 лет Октября</t>
  </si>
  <si>
    <t>КТП 1-11 ПС 40л. Октября</t>
  </si>
  <si>
    <t>КТП 11-1  ПС Терек</t>
  </si>
  <si>
    <t>КТП 1-18 ПС Комарово</t>
  </si>
  <si>
    <t xml:space="preserve">КТП 1-18 ПС Моздок-330 </t>
  </si>
  <si>
    <t xml:space="preserve">КТП 1-19 ПС Комарово </t>
  </si>
  <si>
    <t xml:space="preserve">КТП 1-2 ПС Павлодольская-2 </t>
  </si>
  <si>
    <t>КТП 1-2 ПС Предмосная</t>
  </si>
  <si>
    <t>КТП 1-21 ПС Предмостная</t>
  </si>
  <si>
    <t xml:space="preserve">КТП 1-3 ПС "Моздок-330" </t>
  </si>
  <si>
    <t xml:space="preserve">КТП 1-4 ПС "Моздок-330" </t>
  </si>
  <si>
    <t xml:space="preserve">КТП 1-4 ПС Предмостная </t>
  </si>
  <si>
    <t xml:space="preserve">КТП 1-6 ПС Комарово </t>
  </si>
  <si>
    <t xml:space="preserve">КТП 1-6 ПС Предмостная </t>
  </si>
  <si>
    <t xml:space="preserve">КТП 2-18 ПС Троицкая </t>
  </si>
  <si>
    <t xml:space="preserve">КТП 2-24 ПС Предмостная </t>
  </si>
  <si>
    <t xml:space="preserve">КТП 2-28 ПС Предмостная </t>
  </si>
  <si>
    <t xml:space="preserve">КТП 2-4 ПС Троицкая </t>
  </si>
  <si>
    <t xml:space="preserve">КТП 2-44 ПС Предмостная </t>
  </si>
  <si>
    <t xml:space="preserve">КТП 2-5 ПС Троицкая </t>
  </si>
  <si>
    <t>КТП  1-3-0 ПС Н- Осетиновская</t>
  </si>
  <si>
    <t xml:space="preserve">КТП 2-75 ПС Предмостная </t>
  </si>
  <si>
    <t xml:space="preserve">КТП 3-1 ПС Предмостная </t>
  </si>
  <si>
    <t>КТП 3-11 ПС "Раздольная",</t>
  </si>
  <si>
    <t xml:space="preserve">КТП 3-12 ПС Раздольная </t>
  </si>
  <si>
    <t>КТП 3-14 ПС Раздольная</t>
  </si>
  <si>
    <t xml:space="preserve">КТП 3-15 ПС Раздольная </t>
  </si>
  <si>
    <t xml:space="preserve">КТП 3-2 ПС Предмостная </t>
  </si>
  <si>
    <t>КТП 3-2 ПС Раздольная</t>
  </si>
  <si>
    <t xml:space="preserve">КТП 3-3 ПС Терек-110 </t>
  </si>
  <si>
    <t>КТП 3-5 ПС Предмостная</t>
  </si>
  <si>
    <t>КТП 3-6   ПС "Черноярская"</t>
  </si>
  <si>
    <t xml:space="preserve">КТП 3-7  ПС Раздольная </t>
  </si>
  <si>
    <t xml:space="preserve">КТП 3-8 ПС Раздольная </t>
  </si>
  <si>
    <t>КТП 4 -15 ПС "Раздольная"</t>
  </si>
  <si>
    <t>КТП 4-16  ПС Раздольная</t>
  </si>
  <si>
    <t>КТП 4-2 ПС Раздольная</t>
  </si>
  <si>
    <t xml:space="preserve">КТП 4-5 ПС 40 лет Октября </t>
  </si>
  <si>
    <t xml:space="preserve">КТП 4-6 ПС 40 лет Октября </t>
  </si>
  <si>
    <t xml:space="preserve">КТП 5-1 ПС "Предмостная"  </t>
  </si>
  <si>
    <t xml:space="preserve">КТП 5-11 ПС "Павлодольская 1", </t>
  </si>
  <si>
    <t xml:space="preserve">КТП 5-11 ПС Раздольная </t>
  </si>
  <si>
    <t xml:space="preserve">КТП 5-13 ПС Предмостная </t>
  </si>
  <si>
    <t>КТП 5-14 ПС Троицкая</t>
  </si>
  <si>
    <t>КТП 5-15  Т ПС Троицкая</t>
  </si>
  <si>
    <t>КТП 5-16  ПС Предмостная</t>
  </si>
  <si>
    <t xml:space="preserve">КТП 5-17 ПС Троицкая </t>
  </si>
  <si>
    <t>КТП 5-19  ПС Троицкая</t>
  </si>
  <si>
    <t xml:space="preserve">КТП 5-2 ПС "Раздольная" </t>
  </si>
  <si>
    <t xml:space="preserve">КТП 5-20 ПС Троицкая </t>
  </si>
  <si>
    <t>КТП 5-5 ПС Павлодольская-1</t>
  </si>
  <si>
    <t>КТП 5-6 ПС "Раздольная"</t>
  </si>
  <si>
    <t xml:space="preserve">КТП 5-7 ПС Павлодльская 1 </t>
  </si>
  <si>
    <t xml:space="preserve">КТП 6-1 ПС Раздольная </t>
  </si>
  <si>
    <t xml:space="preserve">КТП 6-11 ПС Терская </t>
  </si>
  <si>
    <t xml:space="preserve">КТП 6-2 ПС Терская </t>
  </si>
  <si>
    <t>КТП 6-3  ПС Терская</t>
  </si>
  <si>
    <t xml:space="preserve">КТП 6-8 ПС "Терская", </t>
  </si>
  <si>
    <t xml:space="preserve">КТП 7-3 ПС Терская </t>
  </si>
  <si>
    <t xml:space="preserve">КТП 7-3 ПС Троицкая </t>
  </si>
  <si>
    <t xml:space="preserve">КТП 7-4 ПС Терская </t>
  </si>
  <si>
    <t xml:space="preserve">КТП 7-6 ПС Терская </t>
  </si>
  <si>
    <t xml:space="preserve">КТП 8-1 ПС Терская </t>
  </si>
  <si>
    <t xml:space="preserve">КТП 8-10 ПС Терек -110 </t>
  </si>
  <si>
    <t xml:space="preserve">КТП 8-11 ПС Терек -110 </t>
  </si>
  <si>
    <t xml:space="preserve">КТП 8-11 ПС Терская </t>
  </si>
  <si>
    <t xml:space="preserve">КТП 8-12 ПС "Павлодольская 2" </t>
  </si>
  <si>
    <t xml:space="preserve">КТП 8-12 ПС Терская </t>
  </si>
  <si>
    <t>КТП 8-12 ПС.Терек-110</t>
  </si>
  <si>
    <t xml:space="preserve">КТП 8-16 ПС Терек -110 </t>
  </si>
  <si>
    <t>КТП 8-17 ПС Павлодольская 2</t>
  </si>
  <si>
    <t xml:space="preserve">КТП 8-18 ПС "Павлодольская 2" </t>
  </si>
  <si>
    <t xml:space="preserve">КТП 8-1ПС Троицкая </t>
  </si>
  <si>
    <t xml:space="preserve">КТП 8-2 ПС Предмостная </t>
  </si>
  <si>
    <t xml:space="preserve">КТП 8-2 ПС Терек </t>
  </si>
  <si>
    <t xml:space="preserve">КТП 8-4  ПС Терская </t>
  </si>
  <si>
    <t xml:space="preserve">КТП 8-5 ПС "Павлодольская 2" </t>
  </si>
  <si>
    <t xml:space="preserve">КТП 8-6 ПС Терек </t>
  </si>
  <si>
    <t xml:space="preserve">КТП 974-1   с. Курп </t>
  </si>
  <si>
    <t xml:space="preserve">КТП 974-2 Курп </t>
  </si>
  <si>
    <t xml:space="preserve">КТП 974-4 Курп </t>
  </si>
  <si>
    <t xml:space="preserve">КТП 974-6 ПС Курп </t>
  </si>
  <si>
    <t>КТП  5-6 ПС Предмостная</t>
  </si>
  <si>
    <t xml:space="preserve">КТП8-3 ПС Павлодольская-.2. </t>
  </si>
  <si>
    <t>КТП-8-4 ПСПредмостная</t>
  </si>
  <si>
    <t xml:space="preserve">КТП 10-4 ПС Терек -110 </t>
  </si>
  <si>
    <t xml:space="preserve">КТПН 1-1 ПС Троицкая </t>
  </si>
  <si>
    <t>КТПН 1-1 ПС Предмостная</t>
  </si>
  <si>
    <t>КТПН 1-14 ПС "40 лет Октября"</t>
  </si>
  <si>
    <t xml:space="preserve">КТПН 1-14 ПС Моздок-330 </t>
  </si>
  <si>
    <t xml:space="preserve">КТПН 1-15 ПС Моздок-330 </t>
  </si>
  <si>
    <t xml:space="preserve">КТПН 1-7 ПС Предмостная </t>
  </si>
  <si>
    <t xml:space="preserve">КТПН 2-1 ПС "Павлодольская 2" </t>
  </si>
  <si>
    <t xml:space="preserve">КТПН 2-23 ПС Предмостная </t>
  </si>
  <si>
    <t xml:space="preserve">КТПН 2-45 ПС Предмостная </t>
  </si>
  <si>
    <t>КТПН 2-47 ПС Предмостная</t>
  </si>
  <si>
    <t>КТПН 2-48 ПС Предмостная</t>
  </si>
  <si>
    <t xml:space="preserve">КТПН 2-7 ПС Троицкая </t>
  </si>
  <si>
    <t xml:space="preserve">КТПН 3-2 ПС Черноярская </t>
  </si>
  <si>
    <t xml:space="preserve">КТП 3-4 ПС Черноярская </t>
  </si>
  <si>
    <t>КТПН -11-2 ПС Терек</t>
  </si>
  <si>
    <t>КТПН 5-13 ПС Троицкая</t>
  </si>
  <si>
    <t>КТПН 5-18ПС Троицкая</t>
  </si>
  <si>
    <t xml:space="preserve">КТПН 5-3 ПС Троицкая </t>
  </si>
  <si>
    <t xml:space="preserve">КТПН 5-5 ПС Троицкая </t>
  </si>
  <si>
    <t xml:space="preserve">КТПН 5-6 ПС Троицкая </t>
  </si>
  <si>
    <t>КТПН 7-1 ПС "Раздольная",</t>
  </si>
  <si>
    <t xml:space="preserve">КТПН 7-10 ПС Троицкая </t>
  </si>
  <si>
    <t xml:space="preserve">КТПН 7-5 ПС Троицкая </t>
  </si>
  <si>
    <t xml:space="preserve">КТПП- 7-9 ПС Троицкая </t>
  </si>
  <si>
    <t xml:space="preserve">КТПН 8-1 ПС Терек </t>
  </si>
  <si>
    <t>КТПН 8-13 ПС Терек</t>
  </si>
  <si>
    <t>КТПН 8-3 ПС Предмостная</t>
  </si>
  <si>
    <t xml:space="preserve">КТПН 8-6 ПС "Павлодольская 2" </t>
  </si>
  <si>
    <t xml:space="preserve">КТПН 974-3 Курп </t>
  </si>
  <si>
    <t>КТПП- 8-4-0 ПС "Троицкая"</t>
  </si>
  <si>
    <t xml:space="preserve">КТПП 1-3-0 ПС Терек </t>
  </si>
  <si>
    <t>КТПП- 2-1 ПС "Раздольная"</t>
  </si>
  <si>
    <t>КТПП- 2-70 ПС Моздок-330</t>
  </si>
  <si>
    <t xml:space="preserve">КТП 3-4 ПС Раздольная  </t>
  </si>
  <si>
    <t xml:space="preserve">КТПП- 3-6 ПС "Троицкая" </t>
  </si>
  <si>
    <t>КТПП- 4-9-0 40 лет Октябр</t>
  </si>
  <si>
    <t xml:space="preserve">КТПП 5-4 ПС Предмостная </t>
  </si>
  <si>
    <t>КТПП 5-7 ПС Троицкая</t>
  </si>
  <si>
    <t xml:space="preserve">КТПН 6-5 ПС Терская </t>
  </si>
  <si>
    <t xml:space="preserve">КТПП 7-19 ПС Троицкая </t>
  </si>
  <si>
    <t xml:space="preserve">КТПП 8-1 ПС Предмостная </t>
  </si>
  <si>
    <t xml:space="preserve">КТПП 8-7-0 ПС Троицкая </t>
  </si>
  <si>
    <t xml:space="preserve">КТПП 3-1 ПС "Н-Осетиновская" </t>
  </si>
  <si>
    <t xml:space="preserve">КТПП 3-1 ПС Троицкая </t>
  </si>
  <si>
    <t xml:space="preserve">КТП 1-2 ПС Н-Осетиновская </t>
  </si>
  <si>
    <t xml:space="preserve">КТП  2-8 ПС Троицкая </t>
  </si>
  <si>
    <t>КТП 4-7 ПС 40 лет Октября</t>
  </si>
  <si>
    <t>КТП 5-23 ПС Троицкая</t>
  </si>
  <si>
    <t xml:space="preserve">КТП 5-5 ПС Раздольная </t>
  </si>
  <si>
    <t xml:space="preserve">КТП  5-8 ПС Троицкая </t>
  </si>
  <si>
    <t xml:space="preserve">МТП 1-4 ПС Павлодольская-2 </t>
  </si>
  <si>
    <t xml:space="preserve">МТП 1-5 ПС Павлодольская-2 </t>
  </si>
  <si>
    <t xml:space="preserve">МТП 1-6 ПС Павлодольская-2 </t>
  </si>
  <si>
    <t xml:space="preserve">МТП 1-8 ПС Павлодольская-2 </t>
  </si>
  <si>
    <t xml:space="preserve">МТП 1-8 ПС Предмостная </t>
  </si>
  <si>
    <t>МТП 2-25 ПС Предмостная</t>
  </si>
  <si>
    <t xml:space="preserve">МТП 2-26 ПС Предмостная </t>
  </si>
  <si>
    <t xml:space="preserve">МТП 2-4 ПС Моздок-330 </t>
  </si>
  <si>
    <t xml:space="preserve">МТП 3-1 ПС Раздольная </t>
  </si>
  <si>
    <t xml:space="preserve">МТП 3-3 ПС Черноярская </t>
  </si>
  <si>
    <t xml:space="preserve">МТП 3-5 ПС Черноярская </t>
  </si>
  <si>
    <t xml:space="preserve">МТП 6-1 ПС Терская </t>
  </si>
  <si>
    <t xml:space="preserve">МТП 7-8 ПС Троицкая </t>
  </si>
  <si>
    <t>КТП 8-8 ПС Терская</t>
  </si>
  <si>
    <t>КТП 8-10 ПС Терская</t>
  </si>
  <si>
    <t>КТП 3-7 ПС Терек-110</t>
  </si>
  <si>
    <t>КТП 8-11 ПС Терек-110</t>
  </si>
  <si>
    <t>КТП 1-25 ПС Комарово</t>
  </si>
  <si>
    <t>КТПН 2-14 ПС Троицкая</t>
  </si>
  <si>
    <t>КТП 7-16 ПС Троицкая</t>
  </si>
  <si>
    <t>КТП 7-17 ПС Троицкая</t>
  </si>
  <si>
    <t>КТП 4-2 ПС 40 лет Октября</t>
  </si>
  <si>
    <t>КТПП 4-9-0 ПС 40 лет Октября</t>
  </si>
  <si>
    <t>КТП 3-8 ПС Черноярская</t>
  </si>
  <si>
    <t>КТПП 5-12ПС Предмостная</t>
  </si>
  <si>
    <t>КТПП 5-4 ПС Предмостная</t>
  </si>
  <si>
    <t>КТПП 2-38 ПС Предмостная</t>
  </si>
  <si>
    <t>400+630</t>
  </si>
  <si>
    <t>400+180</t>
  </si>
  <si>
    <t>ст. Павлодольская</t>
  </si>
  <si>
    <t xml:space="preserve">пос.Садовый </t>
  </si>
  <si>
    <t>Бр.№4 к-за «Кр.Осетия»</t>
  </si>
  <si>
    <t>ст. Ново-Осетиновская</t>
  </si>
  <si>
    <t>с-з Терек</t>
  </si>
  <si>
    <t>с.Курп</t>
  </si>
  <si>
    <t>ст.Терская</t>
  </si>
  <si>
    <t>МТФ к-за «Кирова»</t>
  </si>
  <si>
    <t>мехток к-за им.Кирова</t>
  </si>
  <si>
    <t>Откорм. 
с-за «Рассвет»</t>
  </si>
  <si>
    <t>Блок-пост № 13</t>
  </si>
  <si>
    <t>Бр.СПКХ         «Терское»</t>
  </si>
  <si>
    <t>с.Киевское</t>
  </si>
  <si>
    <t>пос.Калининский</t>
  </si>
  <si>
    <t>«Рассвет»</t>
  </si>
  <si>
    <t>пос. с-за Рассвет</t>
  </si>
  <si>
    <t>пос.Беженцев</t>
  </si>
  <si>
    <t>Котельн.
к-за «Ленинский путь»</t>
  </si>
  <si>
    <t>КФХ «Поляков»</t>
  </si>
  <si>
    <t xml:space="preserve"> мех.ток КФХ «Поляков»</t>
  </si>
  <si>
    <t xml:space="preserve">с-з «Дружба» </t>
  </si>
  <si>
    <t>ТОО Дружба</t>
  </si>
  <si>
    <t>УМООС</t>
  </si>
  <si>
    <t>с.Кизляр</t>
  </si>
  <si>
    <t>База РЭС</t>
  </si>
  <si>
    <t>ГПП Моздок</t>
  </si>
  <si>
    <t>с.Виноградное</t>
  </si>
  <si>
    <t>с.Ново-Георг.</t>
  </si>
  <si>
    <t>с.Троицкое</t>
  </si>
  <si>
    <t>ст.Черноярская</t>
  </si>
  <si>
    <t>к-з «Ленинский путь»</t>
  </si>
  <si>
    <t>с. Кизляр</t>
  </si>
  <si>
    <t>с.Предгорное</t>
  </si>
  <si>
    <t>г.Моздок</t>
  </si>
  <si>
    <t>Мехток
с-за «Терек»</t>
  </si>
  <si>
    <t xml:space="preserve"> с.Комарово</t>
  </si>
  <si>
    <t>пос. Советск.</t>
  </si>
  <si>
    <t>с.Веселовское</t>
  </si>
  <si>
    <t>ст. Черноярская</t>
  </si>
  <si>
    <t>с. Н.Малгобек</t>
  </si>
  <si>
    <t>Мастерские к-за «Димитрова»</t>
  </si>
  <si>
    <t>ЦУ с-з «Рассвет»</t>
  </si>
  <si>
    <t>Мех.мастерские
с-за «Терек»</t>
  </si>
  <si>
    <t>пос.Тельмана</t>
  </si>
  <si>
    <t>Хим.склад к-за «Ленинский путь»</t>
  </si>
  <si>
    <t>Бр.4 к-за 
«Ленинский путь»</t>
  </si>
  <si>
    <t>Мехток к-за «Ленинский путь»</t>
  </si>
  <si>
    <t xml:space="preserve"> ЗТП 1-9 ПС "Павлодольская" 2</t>
  </si>
  <si>
    <t>СТФ кот. к-за «Ленинский путь»</t>
  </si>
  <si>
    <t>гл. корп.МТФ
к-за «Ленинский путь»</t>
  </si>
  <si>
    <t>Род.отд.
МТФ</t>
  </si>
  <si>
    <t>Насосная
Веселовское УКХ</t>
  </si>
  <si>
    <t>Зерносклад СТФ
 к-за «Лен. Путь"</t>
  </si>
  <si>
    <t>котельн.
к-за «Ленинский путь»</t>
  </si>
  <si>
    <t>Арендатор
Дулаев - озера</t>
  </si>
  <si>
    <t>25км. ТКГ</t>
  </si>
  <si>
    <t>Дома
РМЗ</t>
  </si>
  <si>
    <t xml:space="preserve">с.Веселовское </t>
  </si>
  <si>
    <t>Скв.7 к-за
 «Ленинский путь»</t>
  </si>
  <si>
    <t>Нас.УМООС</t>
  </si>
  <si>
    <t>пос. Любы Кондратенко</t>
  </si>
  <si>
    <t>Пос. Опх. Октябрьский</t>
  </si>
  <si>
    <t>Бр. к-за им.Кирова</t>
  </si>
  <si>
    <t>к-з Кирова</t>
  </si>
  <si>
    <t xml:space="preserve">с.Елбаево </t>
  </si>
  <si>
    <t>пос. Притеречный</t>
  </si>
  <si>
    <t xml:space="preserve">КТП3-5ПС Комарово </t>
  </si>
  <si>
    <t xml:space="preserve">КТП3-9ПС Комарово </t>
  </si>
  <si>
    <t xml:space="preserve">КТП3-2ПС Комарово </t>
  </si>
  <si>
    <t xml:space="preserve">КТП3-3ПС Комарово </t>
  </si>
  <si>
    <t>Бр.№2 ООО Колос</t>
  </si>
  <si>
    <t>Бр.№3 ООО Колос</t>
  </si>
  <si>
    <t xml:space="preserve">КТП 2-31 ПС Моздок-330 </t>
  </si>
  <si>
    <t xml:space="preserve"> ЗТП 1-1 ПС "Моздок-330" </t>
  </si>
  <si>
    <t xml:space="preserve"> ЗТП 1-4 ПС "Моздок-330" </t>
  </si>
  <si>
    <t xml:space="preserve"> ЗТП 1-7 ПС "Моздок-330" </t>
  </si>
  <si>
    <t xml:space="preserve">КТПН 6-13 ПС Терская </t>
  </si>
  <si>
    <t>КТП 7-3 ПС Терская</t>
  </si>
  <si>
    <t>МТП 7-6 ПС Терская</t>
  </si>
  <si>
    <t>Колхоз Кр.Кизляр</t>
  </si>
  <si>
    <t>КТП-8-1 ПС Терская</t>
  </si>
  <si>
    <t>Колхоз  Победа</t>
  </si>
  <si>
    <t>КТП 8-11 ПС Терская</t>
  </si>
  <si>
    <t>КТП 8-12 ПС Терская</t>
  </si>
  <si>
    <t>КТП 8-13 ПС Терская</t>
  </si>
  <si>
    <t xml:space="preserve">МТП 3-3 ПС ГДГЭС </t>
  </si>
  <si>
    <t xml:space="preserve">КТП 2-3 ПС ГДГЭС </t>
  </si>
  <si>
    <t>КТП 2-11 ПС Гизель</t>
  </si>
  <si>
    <t xml:space="preserve">КТП 2-26 ПС Гизель </t>
  </si>
  <si>
    <t>КТП 3-7 ПС Архонская</t>
  </si>
  <si>
    <t xml:space="preserve">КТП 2-5 ПС ГДГЭС </t>
  </si>
  <si>
    <t xml:space="preserve">КТПН 3-11 ПС ГДГЭС </t>
  </si>
  <si>
    <t xml:space="preserve">МТП 3-2  ПС Гизель </t>
  </si>
  <si>
    <t xml:space="preserve">КТП 4-11 ПС ГДГЭС </t>
  </si>
  <si>
    <t>ЗТП 1-2 ПС Архонская</t>
  </si>
  <si>
    <t>МТП 5-16 ПС Архонская</t>
  </si>
  <si>
    <t xml:space="preserve">КТП 2-1 ПС Гизель </t>
  </si>
  <si>
    <t>КТП 5-1 ПС Архонская</t>
  </si>
  <si>
    <t>КТП 6-7 ПС Ногир</t>
  </si>
  <si>
    <t>КТП 5-2 ПС Архонская</t>
  </si>
  <si>
    <t>КТП 5-5 ПС Архонская</t>
  </si>
  <si>
    <t xml:space="preserve">МТП 3-1 ПС Гизель </t>
  </si>
  <si>
    <t xml:space="preserve">КТП 3-12 ПС ГДГЭС </t>
  </si>
  <si>
    <t>КТП 2-1 ПС Архонская</t>
  </si>
  <si>
    <t xml:space="preserve">КТПП 6-10 ПС Ногир </t>
  </si>
  <si>
    <t>КТП 3-10 ПС Архонская</t>
  </si>
  <si>
    <t>КТПН   2-1 ПС. Кармадон</t>
  </si>
  <si>
    <t xml:space="preserve">КТПН 8-2 ПС Ногир </t>
  </si>
  <si>
    <t xml:space="preserve">КТП 4-1 ПС ГДГЭС </t>
  </si>
  <si>
    <t>КТПП 4-2 ПС Ногир Комплекс</t>
  </si>
  <si>
    <t>КТПП 4-3 ПС Ногир Комплекс</t>
  </si>
  <si>
    <t>КТПП 4-4 ПС Ногир Комплекс</t>
  </si>
  <si>
    <t>КТПП 4-5 ПС Ногир Комплекс</t>
  </si>
  <si>
    <t>КТП 8-1 ПС Ногир</t>
  </si>
  <si>
    <t>КТПП 4-1 ПС Ногир Комплекс</t>
  </si>
  <si>
    <t>КТП 5-17 ПС Ногир</t>
  </si>
  <si>
    <t xml:space="preserve">КТП 5-10 ПС Ногир </t>
  </si>
  <si>
    <t>КТП 5-13 ПС Архонская</t>
  </si>
  <si>
    <t xml:space="preserve">КТПП 29-5 ПС "Левобережная" </t>
  </si>
  <si>
    <t xml:space="preserve">МТП 2-21 ПС Гизель </t>
  </si>
  <si>
    <t>КТПП 6-5 ПС Архонская</t>
  </si>
  <si>
    <t>КТПП 29-4 ПС "Левобережная" с-з "Осетия"</t>
  </si>
  <si>
    <t xml:space="preserve"> КТП 1-6 ПС Кармадон</t>
  </si>
  <si>
    <t>ЗТП 1-6 ПС Архонская</t>
  </si>
  <si>
    <t xml:space="preserve">КТП 2-8 ПС Гизель </t>
  </si>
  <si>
    <t xml:space="preserve">КТПП 5-8 ПС Ногир </t>
  </si>
  <si>
    <t xml:space="preserve">ЗТП 5-7 ПС Ногир </t>
  </si>
  <si>
    <t xml:space="preserve">ЗТП 5-6 ПС Ногир </t>
  </si>
  <si>
    <t xml:space="preserve">ЗТП 5-3 ПС Ногир </t>
  </si>
  <si>
    <t>ЗТП 6-1 ПС Архонская</t>
  </si>
  <si>
    <t>КТПН 5-17 ПС "Архонская"</t>
  </si>
  <si>
    <t>КТПН 1-14 ПС Архонская</t>
  </si>
  <si>
    <t>КТПН 5-18 ПС Архонская</t>
  </si>
  <si>
    <t>ЗТП 5-20 ПС Архонская</t>
  </si>
  <si>
    <t>ЗТП 5-14 ПС Архонская</t>
  </si>
  <si>
    <t>ЗТП 1-5 ПС Архонская</t>
  </si>
  <si>
    <t>ЗТП 1-4 ПС Архонская</t>
  </si>
  <si>
    <t>КТПП 1-13 ПС Архонская</t>
  </si>
  <si>
    <t xml:space="preserve"> КТП 1-2 ПС. Кармадон</t>
  </si>
  <si>
    <t>КТПН 2-23 ПС Гизель</t>
  </si>
  <si>
    <t>КТПН 2-8 ПС ГДГЭС</t>
  </si>
  <si>
    <t>КТПН 4-5 ПС ГДГЭС</t>
  </si>
  <si>
    <t>КТПП 1-11 ПС Архонская</t>
  </si>
  <si>
    <t>КТПП 5-21 ПС Архонская</t>
  </si>
  <si>
    <t>КТПН 29-3 ПС "Левобережная"</t>
  </si>
  <si>
    <t xml:space="preserve">КТПН 5-9 ПС Ногир </t>
  </si>
  <si>
    <t xml:space="preserve">КТП 4-4 ПС ГДГЭС </t>
  </si>
  <si>
    <t>КТПП 6-2-0 ПС Архонская</t>
  </si>
  <si>
    <t>КТП 4-3 ПС "ГДГЭС"</t>
  </si>
  <si>
    <t xml:space="preserve">КТП 5-14 ПС Ногир </t>
  </si>
  <si>
    <t>КТПП 6-3 ПС Архонская</t>
  </si>
  <si>
    <t xml:space="preserve">КТПН 7-2 ПС Архонская </t>
  </si>
  <si>
    <t>КТП 7-4 ПС Архонская</t>
  </si>
  <si>
    <t xml:space="preserve">КТП 7-3 ПС Архонская </t>
  </si>
  <si>
    <t>КТПН 5-3 ПС Архонская</t>
  </si>
  <si>
    <t xml:space="preserve">КТПН 7-6 ПС Архонская </t>
  </si>
  <si>
    <t xml:space="preserve"> КТП 1-12 ПС Архонская</t>
  </si>
  <si>
    <t xml:space="preserve">МТП 2-10  ПС Гизель </t>
  </si>
  <si>
    <t>КТПН 2-25 ПС Гизель</t>
  </si>
  <si>
    <t xml:space="preserve"> КТП 2-31 ПС Гизель</t>
  </si>
  <si>
    <t xml:space="preserve">ЗТП 30-8 ПС Левобережная </t>
  </si>
  <si>
    <t xml:space="preserve"> КТП 1-18 ПС Архонская</t>
  </si>
  <si>
    <t xml:space="preserve">КТПП 6-6 ПС Архонская </t>
  </si>
  <si>
    <t>КТП-2-24 ПС Гизель</t>
  </si>
  <si>
    <t xml:space="preserve">КТПН 2-4 ПС Гизель </t>
  </si>
  <si>
    <t xml:space="preserve">КТП 3-28 ПС Гизель </t>
  </si>
  <si>
    <t>КТП 3-4 ПС "Архонская"</t>
  </si>
  <si>
    <t xml:space="preserve">ЗТП 5-2 ПС Ногир </t>
  </si>
  <si>
    <t xml:space="preserve">МТП-2-9 ПС Гизель </t>
  </si>
  <si>
    <t>ЗТП-3-3 ПС Гизель.</t>
  </si>
  <si>
    <t>МТП 3-6 ПС ГДГЭС</t>
  </si>
  <si>
    <t xml:space="preserve"> КТП 2-7 ПС Архонская</t>
  </si>
  <si>
    <t>МТП 2-4 ПС Архонская</t>
  </si>
  <si>
    <t>МТП 5-5 ПС Ногир</t>
  </si>
  <si>
    <t xml:space="preserve">КТПН 8-10 ПС "Ногир" </t>
  </si>
  <si>
    <t xml:space="preserve">КТПН 2-7 ПС "ГДГЭС" </t>
  </si>
  <si>
    <t>КТП 8-22 ПС Ногир</t>
  </si>
  <si>
    <t>КТП 29-10   ПС Левобережная</t>
  </si>
  <si>
    <t xml:space="preserve">КТПН 8-7 ПС Ногир </t>
  </si>
  <si>
    <t>КТПП 1-4 ПС Гизель</t>
  </si>
  <si>
    <t>КТП-2-32 ПС Гизель</t>
  </si>
  <si>
    <t>МТП-2-2 ПС Гизель</t>
  </si>
  <si>
    <t>КТП 3-36 ПС Гизель</t>
  </si>
  <si>
    <t>КТП 3-17 ПС Гизель</t>
  </si>
  <si>
    <t>МТП- 3-11 ПС Гизель</t>
  </si>
  <si>
    <t>МТП 3-8 ПС Гизель</t>
  </si>
  <si>
    <t>КТП 3-37 ПС Гизель</t>
  </si>
  <si>
    <t>ЗТП 3-3 ПС Гизель</t>
  </si>
  <si>
    <t>КТП 5-22 ПС Архонская</t>
  </si>
  <si>
    <t>КТПП 6-7 ПС Архонская</t>
  </si>
  <si>
    <t>КТПП 6-4 ПС Архонская</t>
  </si>
  <si>
    <t>КТПП 1-1 Ногирский Комплекс</t>
  </si>
  <si>
    <t>КТПП 4-8 Ногирский Комплекс</t>
  </si>
  <si>
    <t>КТПП 4-7 Ногирский Комплекс</t>
  </si>
  <si>
    <t>КТПП 4-6 Ногирский Комплекс</t>
  </si>
  <si>
    <t>КТПН 1-5 ПС Кармадон</t>
  </si>
  <si>
    <t>КТП 2-4 ПС Кармадон</t>
  </si>
  <si>
    <t>МТП 3-2 ПС  ГДГЭС</t>
  </si>
  <si>
    <t>КТП 3-18 ПС ГДГЭС</t>
  </si>
  <si>
    <t>КТП 8-13 ПС Ногир-110</t>
  </si>
  <si>
    <t>КТП 8-3 ПС Ногир-110</t>
  </si>
  <si>
    <t>КТП 8-8 ПС ногир-110</t>
  </si>
  <si>
    <t>МТП 5-1 ПС Ногир-110</t>
  </si>
  <si>
    <t>КТП 5-13 ПС Ногир-110</t>
  </si>
  <si>
    <t>КТП 6-3 ПС Ногир-110</t>
  </si>
  <si>
    <t>ЗТП 6-1 ПС Ногир-110</t>
  </si>
  <si>
    <t>КТПП 6-2 ПС Ногир-110</t>
  </si>
  <si>
    <t>МТП 6-5 ПС Ногир-110</t>
  </si>
  <si>
    <t>КТПП 3-1 ПС Михаловская</t>
  </si>
  <si>
    <t>ст.Архонская</t>
  </si>
  <si>
    <t>с.Зильги</t>
  </si>
  <si>
    <t>ТП -3-10 ПС"Беслан"</t>
  </si>
  <si>
    <t>с.Н.Батако</t>
  </si>
  <si>
    <t>ТП -1-1 ПС"Хумалаг"</t>
  </si>
  <si>
    <t>ТП -1-2 ПС"Хумалаг"</t>
  </si>
  <si>
    <t>ТП -1-3 ПС"Хумалаг"</t>
  </si>
  <si>
    <t>ТП -1-9 ПС"Хумалаг"</t>
  </si>
  <si>
    <t>ТП -1-4 ПС"Хумалаг"</t>
  </si>
  <si>
    <t>ТП -1-7 ПС"Хумалаг"</t>
  </si>
  <si>
    <t>ТП -1-8 ПС"Хумалаг"</t>
  </si>
  <si>
    <t>ТП -1-10 ПС"Хумалаг"</t>
  </si>
  <si>
    <t>ТП -1-11 ПС"Хумалаг"</t>
  </si>
  <si>
    <t>ТП -1-12 ПС"Хумалаг"</t>
  </si>
  <si>
    <t>ТП -1-13 ПС"Хумалаг"</t>
  </si>
  <si>
    <t>ТП -1-17 ПС"Хумалаг"</t>
  </si>
  <si>
    <t>ТП -1-18 ПС"Хумалаг"</t>
  </si>
  <si>
    <t>ТП -4-52 ПС"Хумалаг"</t>
  </si>
  <si>
    <t>ТП -6-1 ПС"Хумалаг"</t>
  </si>
  <si>
    <t>ТП -6-2 ПС"Хумалаг"</t>
  </si>
  <si>
    <t>ТП -6-4 ПС"Хумалаг"</t>
  </si>
  <si>
    <t>ТП -6-5 ПС"Хумалаг"</t>
  </si>
  <si>
    <t>ТП -6-6 ПС"Хумалаг"</t>
  </si>
  <si>
    <t>ТП -6-7 ПС"Хумалаг"</t>
  </si>
  <si>
    <t>ТП -6-8 ПС"Хумалаг"</t>
  </si>
  <si>
    <t>ТП -2-2 ПС"Хумалаг"</t>
  </si>
  <si>
    <t>ТП -2-4 ПС"Хумалаг"</t>
  </si>
  <si>
    <t>ТП -2-5 ПС"Хумалаг"</t>
  </si>
  <si>
    <t>ТП -2-6 ПС"Хумалаг"</t>
  </si>
  <si>
    <t>ТП -2-7 ПС"Хумалаг"</t>
  </si>
  <si>
    <t>ТП -2-8 ПС"Хумалаг"</t>
  </si>
  <si>
    <t>ТП -2-9 ПС"Хумалаг"</t>
  </si>
  <si>
    <t>ТП -2-11 ПС"Хумалаг"</t>
  </si>
  <si>
    <t>ТП -2-16 ПС"Хумалаг"</t>
  </si>
  <si>
    <t>ТП -5-3, ПС"Хумалаг"</t>
  </si>
  <si>
    <t>ТП -8-13 ПС"Хумалаг"</t>
  </si>
  <si>
    <t>ТП -4-13 ПС"Хумалаг"</t>
  </si>
  <si>
    <t>ТП -4-14 ПС"Хумалаг"</t>
  </si>
  <si>
    <t>ТП -4-34 ПС"Хумалаг"</t>
  </si>
  <si>
    <t>ТП -4-35 ПС"Хумалаг"</t>
  </si>
  <si>
    <t>ТП -4-36 ПС"Хумалаг"</t>
  </si>
  <si>
    <t>ТП -4-38 ПС"Хумалаг"</t>
  </si>
  <si>
    <t>ТП -4-39 ПС"Хумалаг"</t>
  </si>
  <si>
    <t>ТП -4-42 ПС"Хумалаг"</t>
  </si>
  <si>
    <t>ТП -4-43ПС"Хумалаг"</t>
  </si>
  <si>
    <t>ТП -1-1 ПС"Цалык"</t>
  </si>
  <si>
    <t>ТП -1-2 ПС"Цалык"</t>
  </si>
  <si>
    <t>ТП -1-3 ПС"Цалык"</t>
  </si>
  <si>
    <t>ТП -5-1 ПС"Цалык"</t>
  </si>
  <si>
    <t>ТП -5-2 ПС"Цалык"</t>
  </si>
  <si>
    <t>ТП -5-3 ПС"Цалык"</t>
  </si>
  <si>
    <t>ТП -5-4 ПС"Цалык"</t>
  </si>
  <si>
    <t>ТП -5-5 ПС"Цалык"</t>
  </si>
  <si>
    <t>ТП -5-8 ПС"Цалык"</t>
  </si>
  <si>
    <t>ТП -5-9 ПС"Цалык"</t>
  </si>
  <si>
    <t>ТП -7-8 ПС"Цалык"</t>
  </si>
  <si>
    <t>с.ст.Батако</t>
  </si>
  <si>
    <t>ТП -4-6 ПС"Цалык"</t>
  </si>
  <si>
    <t>ТП -4-8 ПС"Цалык"</t>
  </si>
  <si>
    <t>ТП -4-9 ПС"Цалык"</t>
  </si>
  <si>
    <t>ТП -4-10 ПС"Цалык"</t>
  </si>
  <si>
    <t>ТП -4-11 ПС"Цалык"</t>
  </si>
  <si>
    <t>ТП -4-12 ПС"Цалык"</t>
  </si>
  <si>
    <t>ТП -4-13 ПС"Цалык"</t>
  </si>
  <si>
    <t>ТП -3-28 ПС"Ольгинская"</t>
  </si>
  <si>
    <t>ТП -5-2 ПС"Ольгинская"</t>
  </si>
  <si>
    <t>ТП -5-21 ПС"Ольгинская"</t>
  </si>
  <si>
    <t>ТП -5-25 ПС"Ольгинская"</t>
  </si>
  <si>
    <t>ТП -5-26 ПС"Ольгинская"</t>
  </si>
  <si>
    <t>ТП -6-7 ПС"Ольгинская"</t>
  </si>
  <si>
    <t>ТП -6-10 ПС"Ольгинская"</t>
  </si>
  <si>
    <t>ТП -6-14 ПС"Ольгинская"</t>
  </si>
  <si>
    <t>ТП -6-15 ПС"Ольгинская"</t>
  </si>
  <si>
    <t>ТП -6-16 ПС"Ольгинская"</t>
  </si>
  <si>
    <t>ТП -6-17 ПС"Ольгинская"</t>
  </si>
  <si>
    <t>ТП -6-18 ПС"Ольгинская"</t>
  </si>
  <si>
    <t>ТП -6-19 ПС"Ольгинская"</t>
  </si>
  <si>
    <t>ТП -6-20 ПС"Ольгинская"</t>
  </si>
  <si>
    <t>с.Фарн</t>
  </si>
  <si>
    <t>ТП 2-2 ПС "Заманкул"</t>
  </si>
  <si>
    <t>ТП 3-12 ПС "Заманкул"</t>
  </si>
  <si>
    <t>ТП -5-2 ПС"Заманкул"</t>
  </si>
  <si>
    <t>с.Раздзог</t>
  </si>
  <si>
    <t>с.Даргкох</t>
  </si>
  <si>
    <t>ТП 4-62 ПС Даргкох</t>
  </si>
  <si>
    <t>с.Брут</t>
  </si>
  <si>
    <t xml:space="preserve">РСО Алания       </t>
  </si>
  <si>
    <t>Существующая нагрузка  ТП, в %</t>
  </si>
  <si>
    <t>Статус центра питания</t>
  </si>
  <si>
    <t>недогружен</t>
  </si>
  <si>
    <t>номинальная загрузка</t>
  </si>
  <si>
    <t>закрытый</t>
  </si>
  <si>
    <t>Статус центра питания с учетом присоединенных потребителей</t>
  </si>
  <si>
    <t>Статус центра питания с учетом присоединенных потребителей и поданных заявок на ТП</t>
  </si>
  <si>
    <t>Нагрузка  ТП  с учетом присоединенных потребителей и поданных заявок на ТП, в %</t>
  </si>
  <si>
    <t xml:space="preserve"> 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</si>
  <si>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 01 июля 2015г.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</si>
  <si>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 на 01 июля 2015г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</si>
  <si>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нана 01 июля 2015г.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</si>
  <si>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напряженияна на на 01 июля 2015г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</si>
  <si>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 на 01 июля 2015г.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</si>
</sst>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0" fillId="0" borderId="0"/>
  </cellStyleXfs>
  <cellXfs count="8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2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ont="1"/>
    <xf numFmtId="0" fontId="6" fillId="0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0" xfId="0" applyFont="1" applyFill="1"/>
    <xf numFmtId="0" fontId="5" fillId="0" borderId="3" xfId="0" applyFont="1" applyBorder="1" applyAlignment="1">
      <alignment horizontal="right" vertical="top" wrapText="1"/>
    </xf>
    <xf numFmtId="49" fontId="11" fillId="0" borderId="5" xfId="3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/>
    <xf numFmtId="0" fontId="5" fillId="0" borderId="0" xfId="0" applyFont="1" applyFill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/>
    <xf numFmtId="2" fontId="0" fillId="0" borderId="1" xfId="0" applyNumberFormat="1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</cellXfs>
  <cellStyles count="4">
    <cellStyle name="Обычный" xfId="0" builtinId="0"/>
    <cellStyle name="Обычный_Кор Для Инв.на 01.07.10г" xfId="3"/>
    <cellStyle name="Обычный_Приложение1_Сбор_инфо_активы" xfId="2"/>
    <cellStyle name="Обычный_Сводная информация по ПС_Тамбов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J81"/>
  <sheetViews>
    <sheetView topLeftCell="B1" zoomScaleNormal="100" zoomScaleSheetLayoutView="100" workbookViewId="0">
      <selection activeCell="B4" sqref="B4:J4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6384" width="9.140625" style="30"/>
  </cols>
  <sheetData>
    <row r="1" spans="2:10" x14ac:dyDescent="0.25">
      <c r="E1" s="30" t="s">
        <v>978</v>
      </c>
    </row>
    <row r="3" spans="2:10" ht="94.5" customHeight="1" x14ac:dyDescent="0.25">
      <c r="B3" s="60" t="s">
        <v>4</v>
      </c>
      <c r="C3" s="61"/>
      <c r="D3" s="61"/>
      <c r="E3" s="61"/>
      <c r="F3" s="61"/>
      <c r="G3" s="61"/>
      <c r="H3" s="61"/>
      <c r="I3" s="61"/>
      <c r="J3" s="61"/>
    </row>
    <row r="4" spans="2:10" ht="51.75" customHeight="1" x14ac:dyDescent="0.25">
      <c r="B4" s="62" t="s">
        <v>979</v>
      </c>
      <c r="C4" s="63"/>
      <c r="D4" s="63"/>
      <c r="E4" s="63"/>
      <c r="F4" s="63"/>
      <c r="G4" s="63"/>
      <c r="H4" s="63"/>
      <c r="I4" s="63"/>
      <c r="J4" s="64"/>
    </row>
    <row r="5" spans="2:10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56" t="s">
        <v>3</v>
      </c>
      <c r="H5" s="57"/>
      <c r="I5" s="56" t="s">
        <v>5</v>
      </c>
      <c r="J5" s="57"/>
    </row>
    <row r="6" spans="2:10" ht="30" x14ac:dyDescent="0.25">
      <c r="B6" s="14" t="s">
        <v>114</v>
      </c>
      <c r="C6" s="15" t="s">
        <v>115</v>
      </c>
      <c r="D6" s="15"/>
      <c r="E6" s="14" t="s">
        <v>67</v>
      </c>
      <c r="F6" s="15">
        <v>144</v>
      </c>
      <c r="G6" s="58">
        <v>110</v>
      </c>
      <c r="H6" s="59"/>
      <c r="I6" s="58">
        <v>71</v>
      </c>
      <c r="J6" s="59"/>
    </row>
    <row r="7" spans="2:10" ht="30" x14ac:dyDescent="0.25">
      <c r="B7" s="14"/>
      <c r="C7" s="15"/>
      <c r="D7" s="15"/>
      <c r="E7" s="14" t="s">
        <v>116</v>
      </c>
      <c r="F7" s="15">
        <v>90</v>
      </c>
      <c r="G7" s="58">
        <v>45</v>
      </c>
      <c r="H7" s="59"/>
      <c r="I7" s="58">
        <f>F7-10</f>
        <v>80</v>
      </c>
      <c r="J7" s="59"/>
    </row>
    <row r="8" spans="2:10" ht="30" x14ac:dyDescent="0.25">
      <c r="B8" s="14"/>
      <c r="C8" s="15"/>
      <c r="D8" s="15"/>
      <c r="E8" s="14" t="s">
        <v>117</v>
      </c>
      <c r="F8" s="15">
        <v>360</v>
      </c>
      <c r="G8" s="58">
        <v>190</v>
      </c>
      <c r="H8" s="59"/>
      <c r="I8" s="58">
        <v>190</v>
      </c>
      <c r="J8" s="59"/>
    </row>
    <row r="9" spans="2:10" ht="30" x14ac:dyDescent="0.25">
      <c r="B9" s="14"/>
      <c r="C9" s="15"/>
      <c r="D9" s="15"/>
      <c r="E9" s="14" t="s">
        <v>85</v>
      </c>
      <c r="F9" s="15">
        <v>90</v>
      </c>
      <c r="G9" s="58">
        <v>45</v>
      </c>
      <c r="H9" s="59"/>
      <c r="I9" s="58">
        <v>45</v>
      </c>
      <c r="J9" s="59"/>
    </row>
    <row r="10" spans="2:10" ht="30" x14ac:dyDescent="0.25">
      <c r="B10" s="14"/>
      <c r="C10" s="15"/>
      <c r="D10" s="15"/>
      <c r="E10" s="14" t="s">
        <v>118</v>
      </c>
      <c r="F10" s="15">
        <v>45</v>
      </c>
      <c r="G10" s="58">
        <v>26</v>
      </c>
      <c r="H10" s="59"/>
      <c r="I10" s="58">
        <v>26</v>
      </c>
      <c r="J10" s="59"/>
    </row>
    <row r="11" spans="2:10" ht="30" x14ac:dyDescent="0.25">
      <c r="B11" s="14"/>
      <c r="C11" s="15"/>
      <c r="D11" s="15"/>
      <c r="E11" s="14" t="s">
        <v>119</v>
      </c>
      <c r="F11" s="15">
        <v>360</v>
      </c>
      <c r="G11" s="58">
        <v>225</v>
      </c>
      <c r="H11" s="59"/>
      <c r="I11" s="58">
        <f>G11-29</f>
        <v>196</v>
      </c>
      <c r="J11" s="59"/>
    </row>
    <row r="12" spans="2:10" ht="30" x14ac:dyDescent="0.25">
      <c r="B12" s="14"/>
      <c r="C12" s="15"/>
      <c r="D12" s="15"/>
      <c r="E12" s="14" t="s">
        <v>81</v>
      </c>
      <c r="F12" s="15">
        <v>90</v>
      </c>
      <c r="G12" s="58">
        <f t="shared" ref="G12" si="0">F12*0.7</f>
        <v>62.999999999999993</v>
      </c>
      <c r="H12" s="59"/>
      <c r="I12" s="58">
        <f>G12-15</f>
        <v>47.999999999999993</v>
      </c>
      <c r="J12" s="59"/>
    </row>
    <row r="13" spans="2:10" ht="30" x14ac:dyDescent="0.25">
      <c r="B13" s="14"/>
      <c r="C13" s="15"/>
      <c r="D13" s="15"/>
      <c r="E13" s="14" t="s">
        <v>182</v>
      </c>
      <c r="F13" s="15">
        <v>144</v>
      </c>
      <c r="G13" s="58">
        <v>100</v>
      </c>
      <c r="H13" s="59"/>
      <c r="I13" s="58">
        <v>85</v>
      </c>
      <c r="J13" s="59"/>
    </row>
    <row r="14" spans="2:10" ht="30" x14ac:dyDescent="0.25">
      <c r="B14" s="14"/>
      <c r="C14" s="15" t="s">
        <v>120</v>
      </c>
      <c r="D14" s="15"/>
      <c r="E14" s="14" t="s">
        <v>121</v>
      </c>
      <c r="F14" s="15">
        <v>144</v>
      </c>
      <c r="G14" s="58">
        <v>86</v>
      </c>
      <c r="H14" s="59"/>
      <c r="I14" s="58">
        <v>86</v>
      </c>
      <c r="J14" s="59"/>
    </row>
    <row r="15" spans="2:10" ht="30" x14ac:dyDescent="0.25">
      <c r="B15" s="14"/>
      <c r="C15" s="15"/>
      <c r="D15" s="15"/>
      <c r="E15" s="14" t="s">
        <v>122</v>
      </c>
      <c r="F15" s="15">
        <v>225</v>
      </c>
      <c r="G15" s="16"/>
      <c r="H15" s="17">
        <v>140</v>
      </c>
      <c r="I15" s="16"/>
      <c r="J15" s="17">
        <v>110</v>
      </c>
    </row>
    <row r="16" spans="2:10" ht="30" x14ac:dyDescent="0.25">
      <c r="B16" s="14"/>
      <c r="C16" s="15"/>
      <c r="D16" s="15"/>
      <c r="E16" s="14" t="s">
        <v>123</v>
      </c>
      <c r="F16" s="15">
        <v>360</v>
      </c>
      <c r="G16" s="16"/>
      <c r="H16" s="17">
        <v>214</v>
      </c>
      <c r="I16" s="16"/>
      <c r="J16" s="17">
        <f t="shared" ref="J16:J79" si="1">H16-10</f>
        <v>204</v>
      </c>
    </row>
    <row r="17" spans="2:10" ht="30" x14ac:dyDescent="0.25">
      <c r="B17" s="14"/>
      <c r="C17" s="15"/>
      <c r="D17" s="15"/>
      <c r="E17" s="14" t="s">
        <v>124</v>
      </c>
      <c r="F17" s="15">
        <v>144</v>
      </c>
      <c r="G17" s="16"/>
      <c r="H17" s="17">
        <v>98</v>
      </c>
      <c r="I17" s="16"/>
      <c r="J17" s="17">
        <f>H17-27</f>
        <v>71</v>
      </c>
    </row>
    <row r="18" spans="2:10" ht="30" x14ac:dyDescent="0.25">
      <c r="B18" s="14"/>
      <c r="C18" s="15"/>
      <c r="D18" s="15"/>
      <c r="E18" s="14" t="s">
        <v>125</v>
      </c>
      <c r="F18" s="15">
        <v>90</v>
      </c>
      <c r="G18" s="16"/>
      <c r="H18" s="17">
        <v>40</v>
      </c>
      <c r="I18" s="16"/>
      <c r="J18" s="17">
        <v>25</v>
      </c>
    </row>
    <row r="19" spans="2:10" ht="30" x14ac:dyDescent="0.25">
      <c r="B19" s="14"/>
      <c r="C19" s="15" t="s">
        <v>126</v>
      </c>
      <c r="D19" s="15"/>
      <c r="E19" s="14" t="s">
        <v>127</v>
      </c>
      <c r="F19" s="15">
        <v>56.7</v>
      </c>
      <c r="G19" s="16"/>
      <c r="H19" s="17">
        <v>30</v>
      </c>
      <c r="I19" s="16"/>
      <c r="J19" s="17">
        <v>0</v>
      </c>
    </row>
    <row r="20" spans="2:10" ht="30" x14ac:dyDescent="0.25">
      <c r="B20" s="14"/>
      <c r="C20" s="15"/>
      <c r="D20" s="15"/>
      <c r="E20" s="14" t="s">
        <v>128</v>
      </c>
      <c r="F20" s="15">
        <v>144</v>
      </c>
      <c r="G20" s="16"/>
      <c r="H20" s="17">
        <v>75</v>
      </c>
      <c r="I20" s="16"/>
      <c r="J20" s="17">
        <v>62</v>
      </c>
    </row>
    <row r="21" spans="2:10" ht="30" x14ac:dyDescent="0.25">
      <c r="B21" s="14"/>
      <c r="C21" s="15"/>
      <c r="D21" s="15"/>
      <c r="E21" s="14" t="s">
        <v>129</v>
      </c>
      <c r="F21" s="15">
        <v>144</v>
      </c>
      <c r="G21" s="16"/>
      <c r="H21" s="17">
        <v>100</v>
      </c>
      <c r="I21" s="16"/>
      <c r="J21" s="17">
        <f t="shared" si="1"/>
        <v>90</v>
      </c>
    </row>
    <row r="22" spans="2:10" ht="30" x14ac:dyDescent="0.25">
      <c r="B22" s="14"/>
      <c r="C22" s="15"/>
      <c r="D22" s="15"/>
      <c r="E22" s="14" t="s">
        <v>130</v>
      </c>
      <c r="F22" s="15">
        <v>144</v>
      </c>
      <c r="G22" s="16"/>
      <c r="H22" s="17">
        <v>65</v>
      </c>
      <c r="I22" s="16"/>
      <c r="J22" s="17">
        <v>10</v>
      </c>
    </row>
    <row r="23" spans="2:10" ht="30" x14ac:dyDescent="0.25">
      <c r="B23" s="14"/>
      <c r="C23" s="15" t="s">
        <v>131</v>
      </c>
      <c r="D23" s="15"/>
      <c r="E23" s="14" t="s">
        <v>132</v>
      </c>
      <c r="F23" s="15">
        <v>144</v>
      </c>
      <c r="G23" s="16"/>
      <c r="H23" s="17">
        <v>65</v>
      </c>
      <c r="I23" s="16"/>
      <c r="J23" s="17">
        <v>65</v>
      </c>
    </row>
    <row r="24" spans="2:10" ht="30" x14ac:dyDescent="0.25">
      <c r="B24" s="14"/>
      <c r="C24" s="15"/>
      <c r="D24" s="15"/>
      <c r="E24" s="14" t="s">
        <v>24</v>
      </c>
      <c r="F24" s="15">
        <v>144</v>
      </c>
      <c r="G24" s="16"/>
      <c r="H24" s="17">
        <v>46</v>
      </c>
      <c r="I24" s="16"/>
      <c r="J24" s="17">
        <v>87</v>
      </c>
    </row>
    <row r="25" spans="2:10" ht="30" x14ac:dyDescent="0.25">
      <c r="B25" s="14"/>
      <c r="C25" s="15"/>
      <c r="D25" s="15"/>
      <c r="E25" s="14" t="s">
        <v>133</v>
      </c>
      <c r="F25" s="15">
        <v>90</v>
      </c>
      <c r="G25" s="16"/>
      <c r="H25" s="17">
        <v>50</v>
      </c>
      <c r="I25" s="16"/>
      <c r="J25" s="17">
        <v>50</v>
      </c>
    </row>
    <row r="26" spans="2:10" ht="30" x14ac:dyDescent="0.25">
      <c r="B26" s="14"/>
      <c r="C26" s="15"/>
      <c r="D26" s="15"/>
      <c r="E26" s="14" t="s">
        <v>134</v>
      </c>
      <c r="F26" s="15">
        <v>90</v>
      </c>
      <c r="G26" s="16"/>
      <c r="H26" s="17">
        <v>33</v>
      </c>
      <c r="I26" s="16"/>
      <c r="J26" s="17">
        <v>33</v>
      </c>
    </row>
    <row r="27" spans="2:10" ht="30" x14ac:dyDescent="0.25">
      <c r="B27" s="14"/>
      <c r="C27" s="15"/>
      <c r="D27" s="15"/>
      <c r="E27" s="14" t="s">
        <v>135</v>
      </c>
      <c r="F27" s="15">
        <v>360</v>
      </c>
      <c r="G27" s="16"/>
      <c r="H27" s="17">
        <v>201</v>
      </c>
      <c r="I27" s="16"/>
      <c r="J27" s="17">
        <v>181</v>
      </c>
    </row>
    <row r="28" spans="2:10" ht="30" x14ac:dyDescent="0.25">
      <c r="B28" s="14"/>
      <c r="C28" s="15"/>
      <c r="D28" s="15"/>
      <c r="E28" s="14" t="s">
        <v>136</v>
      </c>
      <c r="F28" s="15">
        <v>90</v>
      </c>
      <c r="G28" s="16"/>
      <c r="H28" s="17">
        <v>56</v>
      </c>
      <c r="I28" s="16"/>
      <c r="J28" s="17">
        <v>65</v>
      </c>
    </row>
    <row r="29" spans="2:10" ht="30" x14ac:dyDescent="0.25">
      <c r="B29" s="14"/>
      <c r="C29" s="15"/>
      <c r="D29" s="15"/>
      <c r="E29" s="14" t="s">
        <v>137</v>
      </c>
      <c r="F29" s="15">
        <v>144</v>
      </c>
      <c r="G29" s="16"/>
      <c r="H29" s="17">
        <v>89</v>
      </c>
      <c r="I29" s="16"/>
      <c r="J29" s="17">
        <v>84</v>
      </c>
    </row>
    <row r="30" spans="2:10" ht="30" x14ac:dyDescent="0.25">
      <c r="B30" s="14"/>
      <c r="C30" s="15"/>
      <c r="D30" s="15"/>
      <c r="E30" s="14" t="s">
        <v>92</v>
      </c>
      <c r="F30" s="15">
        <v>360</v>
      </c>
      <c r="G30" s="16"/>
      <c r="H30" s="17">
        <v>211</v>
      </c>
      <c r="I30" s="16"/>
      <c r="J30" s="17">
        <v>211</v>
      </c>
    </row>
    <row r="31" spans="2:10" ht="30" x14ac:dyDescent="0.25">
      <c r="B31" s="14"/>
      <c r="C31" s="15"/>
      <c r="D31" s="15"/>
      <c r="E31" s="14" t="s">
        <v>124</v>
      </c>
      <c r="F31" s="15">
        <v>144</v>
      </c>
      <c r="G31" s="16"/>
      <c r="H31" s="17">
        <v>89</v>
      </c>
      <c r="I31" s="16"/>
      <c r="J31" s="17">
        <f>H31-22</f>
        <v>67</v>
      </c>
    </row>
    <row r="32" spans="2:10" ht="30" x14ac:dyDescent="0.25">
      <c r="B32" s="14"/>
      <c r="C32" s="15"/>
      <c r="D32" s="15"/>
      <c r="E32" s="14" t="s">
        <v>138</v>
      </c>
      <c r="F32" s="15">
        <v>90</v>
      </c>
      <c r="G32" s="16"/>
      <c r="H32" s="17">
        <v>50</v>
      </c>
      <c r="I32" s="16"/>
      <c r="J32" s="17">
        <v>50</v>
      </c>
    </row>
    <row r="33" spans="2:10" ht="30" x14ac:dyDescent="0.25">
      <c r="B33" s="14"/>
      <c r="C33" s="15"/>
      <c r="D33" s="15"/>
      <c r="E33" s="14" t="s">
        <v>142</v>
      </c>
      <c r="F33" s="15">
        <v>90</v>
      </c>
      <c r="G33" s="16"/>
      <c r="H33" s="17">
        <v>39</v>
      </c>
      <c r="I33" s="16"/>
      <c r="J33" s="17">
        <v>20</v>
      </c>
    </row>
    <row r="34" spans="2:10" ht="30" x14ac:dyDescent="0.25">
      <c r="B34" s="14"/>
      <c r="C34" s="15" t="s">
        <v>139</v>
      </c>
      <c r="D34" s="15"/>
      <c r="E34" s="14" t="s">
        <v>140</v>
      </c>
      <c r="F34" s="15">
        <v>90</v>
      </c>
      <c r="G34" s="16"/>
      <c r="H34" s="17">
        <v>44</v>
      </c>
      <c r="I34" s="16"/>
      <c r="J34" s="17">
        <v>44</v>
      </c>
    </row>
    <row r="35" spans="2:10" ht="30" x14ac:dyDescent="0.25">
      <c r="B35" s="14"/>
      <c r="C35" s="15"/>
      <c r="D35" s="15"/>
      <c r="E35" s="14" t="s">
        <v>141</v>
      </c>
      <c r="F35" s="15">
        <v>90</v>
      </c>
      <c r="G35" s="16"/>
      <c r="H35" s="17">
        <v>33</v>
      </c>
      <c r="I35" s="16"/>
      <c r="J35" s="17">
        <f t="shared" si="1"/>
        <v>23</v>
      </c>
    </row>
    <row r="36" spans="2:10" ht="30" x14ac:dyDescent="0.25">
      <c r="B36" s="14"/>
      <c r="C36" s="15"/>
      <c r="D36" s="15"/>
      <c r="E36" s="14" t="s">
        <v>24</v>
      </c>
      <c r="F36" s="15">
        <v>144</v>
      </c>
      <c r="G36" s="16"/>
      <c r="H36" s="17">
        <v>88</v>
      </c>
      <c r="I36" s="16"/>
      <c r="J36" s="17">
        <v>68</v>
      </c>
    </row>
    <row r="37" spans="2:10" ht="30" x14ac:dyDescent="0.25">
      <c r="B37" s="14"/>
      <c r="C37" s="15"/>
      <c r="D37" s="15"/>
      <c r="E37" s="14" t="s">
        <v>143</v>
      </c>
      <c r="F37" s="15">
        <v>90</v>
      </c>
      <c r="G37" s="16"/>
      <c r="H37" s="17">
        <v>29</v>
      </c>
      <c r="I37" s="16"/>
      <c r="J37" s="17">
        <f t="shared" si="1"/>
        <v>19</v>
      </c>
    </row>
    <row r="38" spans="2:10" ht="30" x14ac:dyDescent="0.25">
      <c r="B38" s="14"/>
      <c r="C38" s="15"/>
      <c r="D38" s="15"/>
      <c r="E38" s="14" t="s">
        <v>144</v>
      </c>
      <c r="F38" s="15">
        <v>45</v>
      </c>
      <c r="G38" s="16"/>
      <c r="H38" s="17">
        <v>15</v>
      </c>
      <c r="I38" s="16"/>
      <c r="J38" s="17">
        <v>15</v>
      </c>
    </row>
    <row r="39" spans="2:10" ht="30" x14ac:dyDescent="0.25">
      <c r="B39" s="14"/>
      <c r="C39" s="15"/>
      <c r="D39" s="15"/>
      <c r="E39" s="14" t="s">
        <v>145</v>
      </c>
      <c r="F39" s="15">
        <v>90</v>
      </c>
      <c r="G39" s="16"/>
      <c r="H39" s="17">
        <v>60</v>
      </c>
      <c r="I39" s="16"/>
      <c r="J39" s="17">
        <f t="shared" si="1"/>
        <v>50</v>
      </c>
    </row>
    <row r="40" spans="2:10" ht="30" x14ac:dyDescent="0.25">
      <c r="B40" s="14"/>
      <c r="C40" s="15"/>
      <c r="D40" s="15"/>
      <c r="E40" s="14" t="s">
        <v>146</v>
      </c>
      <c r="F40" s="15">
        <v>225</v>
      </c>
      <c r="G40" s="16"/>
      <c r="H40" s="17">
        <v>120</v>
      </c>
      <c r="I40" s="16"/>
      <c r="J40" s="17">
        <v>90</v>
      </c>
    </row>
    <row r="41" spans="2:10" ht="30" x14ac:dyDescent="0.25">
      <c r="B41" s="14"/>
      <c r="C41" s="15"/>
      <c r="D41" s="15"/>
      <c r="E41" s="14" t="s">
        <v>147</v>
      </c>
      <c r="F41" s="15">
        <v>144</v>
      </c>
      <c r="G41" s="16"/>
      <c r="H41" s="17">
        <v>70</v>
      </c>
      <c r="I41" s="16"/>
      <c r="J41" s="17">
        <v>51</v>
      </c>
    </row>
    <row r="42" spans="2:10" ht="30" x14ac:dyDescent="0.25">
      <c r="B42" s="14"/>
      <c r="C42" s="15"/>
      <c r="D42" s="15"/>
      <c r="E42" s="14" t="s">
        <v>148</v>
      </c>
      <c r="F42" s="15">
        <v>225</v>
      </c>
      <c r="G42" s="16"/>
      <c r="H42" s="17">
        <v>96</v>
      </c>
      <c r="I42" s="16"/>
      <c r="J42" s="17">
        <v>134</v>
      </c>
    </row>
    <row r="43" spans="2:10" ht="30" x14ac:dyDescent="0.25">
      <c r="B43" s="14"/>
      <c r="C43" s="15"/>
      <c r="D43" s="15"/>
      <c r="E43" s="14" t="s">
        <v>149</v>
      </c>
      <c r="F43" s="15">
        <v>144</v>
      </c>
      <c r="G43" s="16"/>
      <c r="H43" s="17">
        <v>80</v>
      </c>
      <c r="I43" s="16"/>
      <c r="J43" s="17">
        <v>60</v>
      </c>
    </row>
    <row r="44" spans="2:10" ht="30" x14ac:dyDescent="0.25">
      <c r="B44" s="14"/>
      <c r="C44" s="15"/>
      <c r="D44" s="15"/>
      <c r="E44" s="14" t="s">
        <v>150</v>
      </c>
      <c r="F44" s="15">
        <v>225</v>
      </c>
      <c r="G44" s="16"/>
      <c r="H44" s="17">
        <v>136</v>
      </c>
      <c r="I44" s="16"/>
      <c r="J44" s="17">
        <v>136</v>
      </c>
    </row>
    <row r="45" spans="2:10" ht="30" x14ac:dyDescent="0.25">
      <c r="B45" s="14"/>
      <c r="C45" s="15"/>
      <c r="D45" s="15"/>
      <c r="E45" s="14" t="s">
        <v>151</v>
      </c>
      <c r="F45" s="15">
        <v>144</v>
      </c>
      <c r="G45" s="16"/>
      <c r="H45" s="17">
        <v>99</v>
      </c>
      <c r="I45" s="16"/>
      <c r="J45" s="17">
        <v>94</v>
      </c>
    </row>
    <row r="46" spans="2:10" ht="30" x14ac:dyDescent="0.25">
      <c r="B46" s="14"/>
      <c r="C46" s="15"/>
      <c r="D46" s="15"/>
      <c r="E46" s="14" t="s">
        <v>152</v>
      </c>
      <c r="F46" s="15">
        <v>225</v>
      </c>
      <c r="G46" s="16"/>
      <c r="H46" s="17">
        <v>143</v>
      </c>
      <c r="I46" s="16"/>
      <c r="J46" s="17">
        <v>123</v>
      </c>
    </row>
    <row r="47" spans="2:10" ht="30" x14ac:dyDescent="0.25">
      <c r="B47" s="14"/>
      <c r="C47" s="15"/>
      <c r="D47" s="15"/>
      <c r="E47" s="14" t="s">
        <v>153</v>
      </c>
      <c r="F47" s="15">
        <v>90</v>
      </c>
      <c r="G47" s="16"/>
      <c r="H47" s="17">
        <v>56</v>
      </c>
      <c r="I47" s="16"/>
      <c r="J47" s="17">
        <v>56</v>
      </c>
    </row>
    <row r="48" spans="2:10" ht="30" x14ac:dyDescent="0.25">
      <c r="B48" s="14"/>
      <c r="C48" s="15"/>
      <c r="D48" s="15"/>
      <c r="E48" s="14" t="s">
        <v>122</v>
      </c>
      <c r="F48" s="15">
        <v>225</v>
      </c>
      <c r="G48" s="16"/>
      <c r="H48" s="17">
        <v>126</v>
      </c>
      <c r="I48" s="16"/>
      <c r="J48" s="17">
        <v>110</v>
      </c>
    </row>
    <row r="49" spans="2:10" ht="30" x14ac:dyDescent="0.25">
      <c r="B49" s="14"/>
      <c r="C49" s="15"/>
      <c r="D49" s="15"/>
      <c r="E49" s="14" t="s">
        <v>154</v>
      </c>
      <c r="F49" s="15">
        <v>90</v>
      </c>
      <c r="G49" s="16"/>
      <c r="H49" s="17">
        <v>49</v>
      </c>
      <c r="I49" s="16"/>
      <c r="J49" s="17">
        <v>49</v>
      </c>
    </row>
    <row r="50" spans="2:10" ht="30" x14ac:dyDescent="0.25">
      <c r="B50" s="14"/>
      <c r="C50" s="15"/>
      <c r="D50" s="15"/>
      <c r="E50" s="14" t="s">
        <v>155</v>
      </c>
      <c r="F50" s="15">
        <v>225</v>
      </c>
      <c r="G50" s="16"/>
      <c r="H50" s="17">
        <v>143</v>
      </c>
      <c r="I50" s="16"/>
      <c r="J50" s="17">
        <v>143</v>
      </c>
    </row>
    <row r="51" spans="2:10" ht="30" x14ac:dyDescent="0.25">
      <c r="B51" s="14"/>
      <c r="C51" s="15"/>
      <c r="D51" s="15"/>
      <c r="E51" s="14" t="s">
        <v>156</v>
      </c>
      <c r="F51" s="15">
        <v>90</v>
      </c>
      <c r="G51" s="16"/>
      <c r="H51" s="17">
        <v>46</v>
      </c>
      <c r="I51" s="16"/>
      <c r="J51" s="17">
        <v>46</v>
      </c>
    </row>
    <row r="52" spans="2:10" ht="30" x14ac:dyDescent="0.25">
      <c r="B52" s="14"/>
      <c r="C52" s="15"/>
      <c r="D52" s="15"/>
      <c r="E52" s="14" t="s">
        <v>157</v>
      </c>
      <c r="F52" s="15">
        <v>225</v>
      </c>
      <c r="G52" s="16"/>
      <c r="H52" s="17">
        <v>137</v>
      </c>
      <c r="I52" s="16"/>
      <c r="J52" s="17">
        <v>112</v>
      </c>
    </row>
    <row r="53" spans="2:10" ht="30" x14ac:dyDescent="0.25">
      <c r="B53" s="14"/>
      <c r="C53" s="15"/>
      <c r="D53" s="15"/>
      <c r="E53" s="14" t="s">
        <v>124</v>
      </c>
      <c r="F53" s="15">
        <v>144</v>
      </c>
      <c r="G53" s="16"/>
      <c r="H53" s="17">
        <v>73</v>
      </c>
      <c r="I53" s="16"/>
      <c r="J53" s="17">
        <f>H53-22</f>
        <v>51</v>
      </c>
    </row>
    <row r="54" spans="2:10" ht="30" x14ac:dyDescent="0.25">
      <c r="B54" s="14"/>
      <c r="C54" s="15" t="s">
        <v>158</v>
      </c>
      <c r="D54" s="15"/>
      <c r="E54" s="14" t="s">
        <v>159</v>
      </c>
      <c r="F54" s="15">
        <v>360</v>
      </c>
      <c r="G54" s="16"/>
      <c r="H54" s="17">
        <v>218</v>
      </c>
      <c r="I54" s="16"/>
      <c r="J54" s="17">
        <v>190</v>
      </c>
    </row>
    <row r="55" spans="2:10" ht="30" x14ac:dyDescent="0.25">
      <c r="B55" s="14"/>
      <c r="C55" s="15"/>
      <c r="D55" s="15"/>
      <c r="E55" s="14" t="s">
        <v>160</v>
      </c>
      <c r="F55" s="15">
        <v>225</v>
      </c>
      <c r="G55" s="16"/>
      <c r="H55" s="17">
        <v>140</v>
      </c>
      <c r="I55" s="16"/>
      <c r="J55" s="17">
        <v>140</v>
      </c>
    </row>
    <row r="56" spans="2:10" ht="30" x14ac:dyDescent="0.25">
      <c r="B56" s="14"/>
      <c r="C56" s="15"/>
      <c r="D56" s="15"/>
      <c r="E56" s="14" t="s">
        <v>97</v>
      </c>
      <c r="F56" s="15">
        <v>144</v>
      </c>
      <c r="G56" s="16"/>
      <c r="H56" s="17">
        <v>93</v>
      </c>
      <c r="I56" s="16"/>
      <c r="J56" s="17">
        <v>73</v>
      </c>
    </row>
    <row r="57" spans="2:10" ht="30" x14ac:dyDescent="0.25">
      <c r="B57" s="14"/>
      <c r="C57" s="15"/>
      <c r="D57" s="15"/>
      <c r="E57" s="14" t="s">
        <v>161</v>
      </c>
      <c r="F57" s="15">
        <v>90</v>
      </c>
      <c r="G57" s="16"/>
      <c r="H57" s="17">
        <v>45</v>
      </c>
      <c r="I57" s="16"/>
      <c r="J57" s="17">
        <v>40</v>
      </c>
    </row>
    <row r="58" spans="2:10" ht="30" x14ac:dyDescent="0.25">
      <c r="B58" s="14"/>
      <c r="C58" s="15"/>
      <c r="D58" s="15"/>
      <c r="E58" s="14" t="s">
        <v>162</v>
      </c>
      <c r="F58" s="15">
        <v>90</v>
      </c>
      <c r="G58" s="16"/>
      <c r="H58" s="17">
        <v>50</v>
      </c>
      <c r="I58" s="16"/>
      <c r="J58" s="17">
        <v>30</v>
      </c>
    </row>
    <row r="59" spans="2:10" ht="30" x14ac:dyDescent="0.25">
      <c r="B59" s="14"/>
      <c r="C59" s="15"/>
      <c r="D59" s="15"/>
      <c r="E59" s="14" t="s">
        <v>163</v>
      </c>
      <c r="F59" s="15">
        <v>90</v>
      </c>
      <c r="G59" s="16"/>
      <c r="H59" s="17">
        <v>42</v>
      </c>
      <c r="I59" s="16"/>
      <c r="J59" s="17">
        <f>H59-5</f>
        <v>37</v>
      </c>
    </row>
    <row r="60" spans="2:10" ht="30" x14ac:dyDescent="0.25">
      <c r="B60" s="14"/>
      <c r="C60" s="15"/>
      <c r="D60" s="15"/>
      <c r="E60" s="14" t="s">
        <v>164</v>
      </c>
      <c r="F60" s="15">
        <v>144</v>
      </c>
      <c r="G60" s="16"/>
      <c r="H60" s="17">
        <v>92</v>
      </c>
      <c r="I60" s="16"/>
      <c r="J60" s="17">
        <v>72</v>
      </c>
    </row>
    <row r="61" spans="2:10" ht="30" x14ac:dyDescent="0.25">
      <c r="B61" s="14"/>
      <c r="C61" s="15" t="s">
        <v>165</v>
      </c>
      <c r="D61" s="15"/>
      <c r="E61" s="14" t="s">
        <v>166</v>
      </c>
      <c r="F61" s="15">
        <v>144</v>
      </c>
      <c r="G61" s="16"/>
      <c r="H61" s="17">
        <v>86</v>
      </c>
      <c r="I61" s="16"/>
      <c r="J61" s="17">
        <v>86</v>
      </c>
    </row>
    <row r="62" spans="2:10" ht="30" x14ac:dyDescent="0.25">
      <c r="B62" s="14"/>
      <c r="C62" s="15"/>
      <c r="D62" s="15"/>
      <c r="E62" s="14" t="s">
        <v>167</v>
      </c>
      <c r="F62" s="15">
        <v>144</v>
      </c>
      <c r="G62" s="16"/>
      <c r="H62" s="17">
        <v>101</v>
      </c>
      <c r="I62" s="16"/>
      <c r="J62" s="17">
        <v>101</v>
      </c>
    </row>
    <row r="63" spans="2:10" ht="30" x14ac:dyDescent="0.25">
      <c r="B63" s="14"/>
      <c r="C63" s="15"/>
      <c r="D63" s="15"/>
      <c r="E63" s="14" t="s">
        <v>183</v>
      </c>
      <c r="F63" s="15">
        <v>162</v>
      </c>
      <c r="G63" s="16"/>
      <c r="H63" s="17">
        <v>113</v>
      </c>
      <c r="I63" s="16"/>
      <c r="J63" s="17">
        <f t="shared" si="1"/>
        <v>103</v>
      </c>
    </row>
    <row r="64" spans="2:10" ht="30" x14ac:dyDescent="0.25">
      <c r="B64" s="14"/>
      <c r="C64" s="15"/>
      <c r="D64" s="15"/>
      <c r="E64" s="14" t="s">
        <v>184</v>
      </c>
      <c r="F64" s="15">
        <v>225</v>
      </c>
      <c r="G64" s="16"/>
      <c r="H64" s="17">
        <v>150</v>
      </c>
      <c r="I64" s="16"/>
      <c r="J64" s="17">
        <f>H64-15</f>
        <v>135</v>
      </c>
    </row>
    <row r="65" spans="2:10" ht="30" x14ac:dyDescent="0.25">
      <c r="B65" s="14"/>
      <c r="C65" s="15"/>
      <c r="D65" s="15"/>
      <c r="E65" s="14" t="s">
        <v>185</v>
      </c>
      <c r="F65" s="15">
        <v>144</v>
      </c>
      <c r="G65" s="16"/>
      <c r="H65" s="17">
        <v>100</v>
      </c>
      <c r="I65" s="16"/>
      <c r="J65" s="17">
        <v>75</v>
      </c>
    </row>
    <row r="66" spans="2:10" ht="30" x14ac:dyDescent="0.25">
      <c r="B66" s="14"/>
      <c r="C66" s="15"/>
      <c r="D66" s="15"/>
      <c r="E66" s="14" t="s">
        <v>186</v>
      </c>
      <c r="F66" s="15">
        <v>144</v>
      </c>
      <c r="G66" s="16"/>
      <c r="H66" s="17">
        <v>66</v>
      </c>
      <c r="I66" s="16"/>
      <c r="J66" s="17">
        <v>31</v>
      </c>
    </row>
    <row r="67" spans="2:10" ht="30" x14ac:dyDescent="0.25">
      <c r="B67" s="14"/>
      <c r="C67" s="15"/>
      <c r="D67" s="15"/>
      <c r="E67" s="14" t="s">
        <v>187</v>
      </c>
      <c r="F67" s="15">
        <v>144</v>
      </c>
      <c r="G67" s="16"/>
      <c r="H67" s="17">
        <v>59</v>
      </c>
      <c r="I67" s="16"/>
      <c r="J67" s="17">
        <v>59</v>
      </c>
    </row>
    <row r="68" spans="2:10" ht="30" x14ac:dyDescent="0.25">
      <c r="B68" s="14"/>
      <c r="C68" s="15" t="s">
        <v>168</v>
      </c>
      <c r="D68" s="15"/>
      <c r="E68" s="14" t="s">
        <v>170</v>
      </c>
      <c r="F68" s="15">
        <v>56.7</v>
      </c>
      <c r="G68" s="16"/>
      <c r="H68" s="17">
        <v>12</v>
      </c>
      <c r="I68" s="16"/>
      <c r="J68" s="17">
        <v>0</v>
      </c>
    </row>
    <row r="69" spans="2:10" ht="30" x14ac:dyDescent="0.25">
      <c r="B69" s="14"/>
      <c r="C69" s="15"/>
      <c r="D69" s="15"/>
      <c r="E69" s="14" t="s">
        <v>171</v>
      </c>
      <c r="F69" s="15">
        <v>144</v>
      </c>
      <c r="G69" s="16"/>
      <c r="H69" s="17">
        <v>69</v>
      </c>
      <c r="I69" s="16"/>
      <c r="J69" s="17">
        <f>H69-15</f>
        <v>54</v>
      </c>
    </row>
    <row r="70" spans="2:10" ht="30" x14ac:dyDescent="0.25">
      <c r="B70" s="14"/>
      <c r="C70" s="15"/>
      <c r="D70" s="15"/>
      <c r="E70" s="14" t="s">
        <v>172</v>
      </c>
      <c r="F70" s="15">
        <v>144</v>
      </c>
      <c r="G70" s="16"/>
      <c r="H70" s="17">
        <v>78</v>
      </c>
      <c r="I70" s="16"/>
      <c r="J70" s="17">
        <v>78</v>
      </c>
    </row>
    <row r="71" spans="2:10" ht="30" x14ac:dyDescent="0.25">
      <c r="B71" s="14"/>
      <c r="C71" s="15"/>
      <c r="D71" s="15"/>
      <c r="E71" s="14" t="s">
        <v>173</v>
      </c>
      <c r="F71" s="15">
        <v>56.7</v>
      </c>
      <c r="G71" s="16"/>
      <c r="H71" s="17">
        <v>45</v>
      </c>
      <c r="I71" s="16"/>
      <c r="J71" s="17">
        <v>0</v>
      </c>
    </row>
    <row r="72" spans="2:10" ht="30" x14ac:dyDescent="0.25">
      <c r="B72" s="14"/>
      <c r="C72" s="15"/>
      <c r="D72" s="15"/>
      <c r="E72" s="14" t="s">
        <v>174</v>
      </c>
      <c r="F72" s="15">
        <v>90</v>
      </c>
      <c r="G72" s="16"/>
      <c r="H72" s="17">
        <v>60</v>
      </c>
      <c r="I72" s="16"/>
      <c r="J72" s="17">
        <v>60</v>
      </c>
    </row>
    <row r="73" spans="2:10" ht="30" x14ac:dyDescent="0.25">
      <c r="B73" s="14"/>
      <c r="C73" s="15"/>
      <c r="D73" s="15"/>
      <c r="E73" s="14" t="s">
        <v>169</v>
      </c>
      <c r="F73" s="15">
        <v>56.7</v>
      </c>
      <c r="G73" s="16"/>
      <c r="H73" s="17">
        <v>39</v>
      </c>
      <c r="I73" s="16"/>
      <c r="J73" s="17">
        <f>H73-15</f>
        <v>24</v>
      </c>
    </row>
    <row r="74" spans="2:10" ht="30" x14ac:dyDescent="0.25">
      <c r="B74" s="14"/>
      <c r="C74" s="15" t="s">
        <v>175</v>
      </c>
      <c r="D74" s="15"/>
      <c r="E74" s="14" t="s">
        <v>176</v>
      </c>
      <c r="F74" s="15">
        <v>180</v>
      </c>
      <c r="G74" s="16"/>
      <c r="H74" s="17">
        <f t="shared" ref="H74" si="2">F74*0.7</f>
        <v>125.99999999999999</v>
      </c>
      <c r="I74" s="16"/>
      <c r="J74" s="17">
        <v>126</v>
      </c>
    </row>
    <row r="75" spans="2:10" ht="30" x14ac:dyDescent="0.25">
      <c r="B75" s="14"/>
      <c r="C75" s="15"/>
      <c r="D75" s="15"/>
      <c r="E75" s="14" t="s">
        <v>177</v>
      </c>
      <c r="F75" s="15">
        <v>90</v>
      </c>
      <c r="G75" s="16"/>
      <c r="H75" s="17">
        <v>77</v>
      </c>
      <c r="I75" s="16"/>
      <c r="J75" s="17">
        <v>77</v>
      </c>
    </row>
    <row r="76" spans="2:10" ht="30" x14ac:dyDescent="0.25">
      <c r="B76" s="14"/>
      <c r="C76" s="15"/>
      <c r="D76" s="15"/>
      <c r="E76" s="14" t="s">
        <v>178</v>
      </c>
      <c r="F76" s="15">
        <v>144</v>
      </c>
      <c r="G76" s="16"/>
      <c r="H76" s="17">
        <v>83</v>
      </c>
      <c r="I76" s="16"/>
      <c r="J76" s="17">
        <v>68</v>
      </c>
    </row>
    <row r="77" spans="2:10" ht="30" x14ac:dyDescent="0.25">
      <c r="B77" s="14"/>
      <c r="C77" s="15"/>
      <c r="D77" s="15"/>
      <c r="E77" s="14" t="s">
        <v>188</v>
      </c>
      <c r="F77" s="15">
        <v>90</v>
      </c>
      <c r="G77" s="16"/>
      <c r="H77" s="17">
        <v>61</v>
      </c>
      <c r="I77" s="16"/>
      <c r="J77" s="17">
        <f>H77-12</f>
        <v>49</v>
      </c>
    </row>
    <row r="78" spans="2:10" ht="30" x14ac:dyDescent="0.25">
      <c r="B78" s="14"/>
      <c r="C78" s="15" t="s">
        <v>179</v>
      </c>
      <c r="D78" s="15"/>
      <c r="E78" s="14" t="s">
        <v>180</v>
      </c>
      <c r="F78" s="15">
        <v>162</v>
      </c>
      <c r="G78" s="16"/>
      <c r="H78" s="17">
        <v>113</v>
      </c>
      <c r="I78" s="16"/>
      <c r="J78" s="17">
        <f t="shared" si="1"/>
        <v>103</v>
      </c>
    </row>
    <row r="79" spans="2:10" ht="30" x14ac:dyDescent="0.25">
      <c r="B79" s="14"/>
      <c r="C79" s="15"/>
      <c r="D79" s="15"/>
      <c r="E79" s="14" t="s">
        <v>181</v>
      </c>
      <c r="F79" s="15">
        <v>144</v>
      </c>
      <c r="G79" s="16"/>
      <c r="H79" s="17">
        <v>100</v>
      </c>
      <c r="I79" s="16"/>
      <c r="J79" s="17">
        <f t="shared" si="1"/>
        <v>90</v>
      </c>
    </row>
    <row r="80" spans="2:10" ht="30" x14ac:dyDescent="0.25">
      <c r="B80" s="14"/>
      <c r="C80" s="15"/>
      <c r="D80" s="15"/>
      <c r="E80" s="14" t="s">
        <v>176</v>
      </c>
      <c r="F80" s="15">
        <v>180</v>
      </c>
      <c r="G80" s="16"/>
      <c r="H80" s="17">
        <v>134</v>
      </c>
      <c r="I80" s="16"/>
      <c r="J80" s="17">
        <v>134</v>
      </c>
    </row>
    <row r="81" spans="2:10" x14ac:dyDescent="0.25">
      <c r="B81" s="19"/>
      <c r="C81" s="12"/>
      <c r="D81" s="12"/>
      <c r="E81" s="19"/>
      <c r="F81" s="12"/>
      <c r="G81" s="56"/>
      <c r="H81" s="57"/>
      <c r="I81" s="56"/>
      <c r="J81" s="57"/>
    </row>
  </sheetData>
  <autoFilter ref="A5:J80">
    <filterColumn colId="6" showButton="0"/>
    <filterColumn colId="8" showButton="0"/>
  </autoFilter>
  <mergeCells count="24">
    <mergeCell ref="B3:J3"/>
    <mergeCell ref="B4:J4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81:H81"/>
    <mergeCell ref="I81:J81"/>
    <mergeCell ref="G13:H13"/>
    <mergeCell ref="I13:J13"/>
    <mergeCell ref="G14:H14"/>
    <mergeCell ref="I14:J14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B1:J104"/>
  <sheetViews>
    <sheetView zoomScaleNormal="100" zoomScaleSheetLayoutView="115" workbookViewId="0">
      <selection activeCell="G5" sqref="G5:H5"/>
    </sheetView>
  </sheetViews>
  <sheetFormatPr defaultRowHeight="15" x14ac:dyDescent="0.25"/>
  <cols>
    <col min="2" max="3" width="18.28515625" customWidth="1"/>
    <col min="4" max="4" width="18.5703125" customWidth="1"/>
    <col min="5" max="5" width="18.28515625" customWidth="1"/>
    <col min="6" max="6" width="18.28515625" hidden="1" customWidth="1"/>
    <col min="7" max="8" width="13.85546875" customWidth="1"/>
    <col min="9" max="9" width="14.5703125" customWidth="1"/>
    <col min="10" max="10" width="14.85546875" customWidth="1"/>
  </cols>
  <sheetData>
    <row r="1" spans="2:10" x14ac:dyDescent="0.25">
      <c r="D1" t="s">
        <v>978</v>
      </c>
    </row>
    <row r="3" spans="2:10" ht="94.5" customHeight="1" x14ac:dyDescent="0.25">
      <c r="B3" s="65" t="s">
        <v>4</v>
      </c>
      <c r="C3" s="66"/>
      <c r="D3" s="66"/>
      <c r="E3" s="66"/>
      <c r="F3" s="66"/>
      <c r="G3" s="66"/>
      <c r="H3" s="66"/>
      <c r="I3" s="66"/>
      <c r="J3" s="66"/>
    </row>
    <row r="4" spans="2:10" ht="82.5" customHeight="1" x14ac:dyDescent="0.25">
      <c r="B4" s="67" t="s">
        <v>980</v>
      </c>
      <c r="C4" s="68"/>
      <c r="D4" s="68"/>
      <c r="E4" s="68"/>
      <c r="F4" s="68"/>
      <c r="G4" s="68"/>
      <c r="H4" s="68"/>
      <c r="I4" s="68"/>
      <c r="J4" s="69"/>
    </row>
    <row r="5" spans="2:10" ht="132.75" customHeight="1" x14ac:dyDescent="0.25">
      <c r="B5" s="1" t="s">
        <v>0</v>
      </c>
      <c r="C5" s="1" t="s">
        <v>7</v>
      </c>
      <c r="D5" s="1" t="s">
        <v>1</v>
      </c>
      <c r="E5" s="1" t="s">
        <v>6</v>
      </c>
      <c r="F5" s="1" t="s">
        <v>2</v>
      </c>
      <c r="G5" s="70" t="s">
        <v>3</v>
      </c>
      <c r="H5" s="71"/>
      <c r="I5" s="70" t="s">
        <v>5</v>
      </c>
      <c r="J5" s="71"/>
    </row>
    <row r="6" spans="2:10" ht="47.25" x14ac:dyDescent="0.25">
      <c r="B6" s="4" t="s">
        <v>8</v>
      </c>
      <c r="C6" s="5" t="s">
        <v>9</v>
      </c>
      <c r="D6" s="5"/>
      <c r="E6" s="4" t="s">
        <v>10</v>
      </c>
      <c r="F6" s="5">
        <v>360</v>
      </c>
      <c r="G6" s="72">
        <v>101</v>
      </c>
      <c r="H6" s="73"/>
      <c r="I6" s="72">
        <f>G6-30</f>
        <v>71</v>
      </c>
      <c r="J6" s="73"/>
    </row>
    <row r="7" spans="2:10" ht="31.5" x14ac:dyDescent="0.25">
      <c r="B7" s="4"/>
      <c r="C7" s="5"/>
      <c r="D7" s="5"/>
      <c r="E7" s="4" t="s">
        <v>11</v>
      </c>
      <c r="F7" s="5">
        <v>225</v>
      </c>
      <c r="G7" s="72">
        <v>120</v>
      </c>
      <c r="H7" s="73"/>
      <c r="I7" s="72">
        <v>92</v>
      </c>
      <c r="J7" s="73"/>
    </row>
    <row r="8" spans="2:10" ht="31.5" x14ac:dyDescent="0.25">
      <c r="B8" s="4"/>
      <c r="C8" s="5"/>
      <c r="D8" s="5"/>
      <c r="E8" s="4" t="s">
        <v>12</v>
      </c>
      <c r="F8" s="5">
        <v>144</v>
      </c>
      <c r="G8" s="72">
        <v>84</v>
      </c>
      <c r="H8" s="73"/>
      <c r="I8" s="72">
        <v>45</v>
      </c>
      <c r="J8" s="73"/>
    </row>
    <row r="9" spans="2:10" ht="31.5" x14ac:dyDescent="0.25">
      <c r="B9" s="4"/>
      <c r="C9" s="5"/>
      <c r="D9" s="5"/>
      <c r="E9" s="4" t="s">
        <v>13</v>
      </c>
      <c r="F9" s="5">
        <v>90</v>
      </c>
      <c r="G9" s="72">
        <v>25</v>
      </c>
      <c r="H9" s="73"/>
      <c r="I9" s="72">
        <f>G9-25</f>
        <v>0</v>
      </c>
      <c r="J9" s="73"/>
    </row>
    <row r="10" spans="2:10" ht="31.5" x14ac:dyDescent="0.25">
      <c r="B10" s="4"/>
      <c r="C10" s="5"/>
      <c r="D10" s="5"/>
      <c r="E10" s="4" t="s">
        <v>19</v>
      </c>
      <c r="F10" s="5">
        <v>18</v>
      </c>
      <c r="G10" s="72">
        <v>8</v>
      </c>
      <c r="H10" s="73"/>
      <c r="I10" s="72">
        <v>8</v>
      </c>
      <c r="J10" s="73"/>
    </row>
    <row r="11" spans="2:10" ht="31.5" x14ac:dyDescent="0.25">
      <c r="B11" s="4"/>
      <c r="C11" s="5" t="s">
        <v>14</v>
      </c>
      <c r="D11" s="5"/>
      <c r="E11" s="4" t="s">
        <v>20</v>
      </c>
      <c r="F11" s="5">
        <v>567</v>
      </c>
      <c r="G11" s="72">
        <v>186</v>
      </c>
      <c r="H11" s="73"/>
      <c r="I11" s="72">
        <f>G11-5</f>
        <v>181</v>
      </c>
      <c r="J11" s="73"/>
    </row>
    <row r="12" spans="2:10" ht="31.5" x14ac:dyDescent="0.25">
      <c r="B12" s="4"/>
      <c r="C12" s="5"/>
      <c r="D12" s="5"/>
      <c r="E12" s="4" t="s">
        <v>21</v>
      </c>
      <c r="F12" s="5">
        <v>567</v>
      </c>
      <c r="G12" s="72">
        <v>300</v>
      </c>
      <c r="H12" s="73"/>
      <c r="I12" s="72">
        <f>G12-300</f>
        <v>0</v>
      </c>
      <c r="J12" s="73"/>
    </row>
    <row r="13" spans="2:10" ht="31.5" x14ac:dyDescent="0.25">
      <c r="B13" s="4"/>
      <c r="C13" s="5"/>
      <c r="D13" s="5"/>
      <c r="E13" s="4" t="s">
        <v>22</v>
      </c>
      <c r="F13" s="5">
        <v>360</v>
      </c>
      <c r="G13" s="72">
        <v>200</v>
      </c>
      <c r="H13" s="73"/>
      <c r="I13" s="72">
        <v>200</v>
      </c>
      <c r="J13" s="73"/>
    </row>
    <row r="14" spans="2:10" ht="31.5" x14ac:dyDescent="0.25">
      <c r="B14" s="4"/>
      <c r="C14" s="5"/>
      <c r="D14" s="5"/>
      <c r="E14" s="4" t="s">
        <v>23</v>
      </c>
      <c r="F14" s="5">
        <v>144</v>
      </c>
      <c r="G14" s="72">
        <v>60</v>
      </c>
      <c r="H14" s="73"/>
      <c r="I14" s="72">
        <v>60</v>
      </c>
      <c r="J14" s="73"/>
    </row>
    <row r="15" spans="2:10" ht="31.5" x14ac:dyDescent="0.25">
      <c r="B15" s="4"/>
      <c r="C15" s="5"/>
      <c r="D15" s="5"/>
      <c r="E15" s="4" t="s">
        <v>24</v>
      </c>
      <c r="F15" s="5">
        <v>144</v>
      </c>
      <c r="G15" s="6"/>
      <c r="H15" s="7">
        <v>45</v>
      </c>
      <c r="I15" s="72">
        <f>H15-10</f>
        <v>35</v>
      </c>
      <c r="J15" s="73"/>
    </row>
    <row r="16" spans="2:10" ht="31.5" x14ac:dyDescent="0.25">
      <c r="B16" s="4"/>
      <c r="C16" s="5"/>
      <c r="D16" s="5"/>
      <c r="E16" s="4" t="s">
        <v>25</v>
      </c>
      <c r="F16" s="5">
        <v>56.7</v>
      </c>
      <c r="G16" s="6"/>
      <c r="H16" s="7">
        <v>20</v>
      </c>
      <c r="I16" s="72">
        <f t="shared" ref="I16:I76" si="0">H16-10</f>
        <v>10</v>
      </c>
      <c r="J16" s="73"/>
    </row>
    <row r="17" spans="2:10" ht="31.5" x14ac:dyDescent="0.25">
      <c r="B17" s="4"/>
      <c r="C17" s="5"/>
      <c r="D17" s="5"/>
      <c r="E17" s="4" t="s">
        <v>26</v>
      </c>
      <c r="F17" s="5">
        <v>90</v>
      </c>
      <c r="G17" s="6"/>
      <c r="H17" s="7">
        <v>50</v>
      </c>
      <c r="I17" s="72">
        <v>30</v>
      </c>
      <c r="J17" s="73"/>
    </row>
    <row r="18" spans="2:10" ht="31.5" x14ac:dyDescent="0.25">
      <c r="B18" s="4"/>
      <c r="C18" s="5"/>
      <c r="D18" s="5"/>
      <c r="E18" s="4" t="s">
        <v>27</v>
      </c>
      <c r="F18" s="5">
        <v>144</v>
      </c>
      <c r="G18" s="6"/>
      <c r="H18" s="7">
        <v>68</v>
      </c>
      <c r="I18" s="72">
        <v>68</v>
      </c>
      <c r="J18" s="73"/>
    </row>
    <row r="19" spans="2:10" ht="31.5" x14ac:dyDescent="0.25">
      <c r="B19" s="4"/>
      <c r="C19" s="5"/>
      <c r="D19" s="5"/>
      <c r="E19" s="4" t="s">
        <v>28</v>
      </c>
      <c r="F19" s="5">
        <v>56.7</v>
      </c>
      <c r="G19" s="6"/>
      <c r="H19" s="7">
        <v>30</v>
      </c>
      <c r="I19" s="72">
        <v>25</v>
      </c>
      <c r="J19" s="73"/>
    </row>
    <row r="20" spans="2:10" ht="31.5" x14ac:dyDescent="0.25">
      <c r="B20" s="4"/>
      <c r="C20" s="5"/>
      <c r="D20" s="5"/>
      <c r="E20" s="4" t="s">
        <v>18</v>
      </c>
      <c r="F20" s="5">
        <v>144</v>
      </c>
      <c r="G20" s="6"/>
      <c r="H20" s="7">
        <v>54</v>
      </c>
      <c r="I20" s="72">
        <f>H20-52</f>
        <v>2</v>
      </c>
      <c r="J20" s="73"/>
    </row>
    <row r="21" spans="2:10" ht="31.5" x14ac:dyDescent="0.25">
      <c r="B21" s="4"/>
      <c r="C21" s="5"/>
      <c r="D21" s="5"/>
      <c r="E21" s="4" t="s">
        <v>17</v>
      </c>
      <c r="F21" s="5">
        <v>225</v>
      </c>
      <c r="G21" s="6"/>
      <c r="H21" s="7">
        <v>123</v>
      </c>
      <c r="I21" s="72">
        <v>123</v>
      </c>
      <c r="J21" s="73"/>
    </row>
    <row r="22" spans="2:10" ht="31.5" x14ac:dyDescent="0.25">
      <c r="B22" s="4"/>
      <c r="C22" s="5"/>
      <c r="D22" s="5"/>
      <c r="E22" s="4" t="s">
        <v>16</v>
      </c>
      <c r="F22" s="5">
        <v>144</v>
      </c>
      <c r="G22" s="6"/>
      <c r="H22" s="7">
        <v>101</v>
      </c>
      <c r="I22" s="72">
        <v>101</v>
      </c>
      <c r="J22" s="73"/>
    </row>
    <row r="23" spans="2:10" ht="31.5" x14ac:dyDescent="0.25">
      <c r="B23" s="4"/>
      <c r="C23" s="5"/>
      <c r="D23" s="5"/>
      <c r="E23" s="4" t="s">
        <v>15</v>
      </c>
      <c r="F23" s="5">
        <v>360</v>
      </c>
      <c r="G23" s="6"/>
      <c r="H23" s="7">
        <v>216</v>
      </c>
      <c r="I23" s="72">
        <f>H23-44</f>
        <v>172</v>
      </c>
      <c r="J23" s="73"/>
    </row>
    <row r="24" spans="2:10" ht="31.5" x14ac:dyDescent="0.25">
      <c r="B24" s="4"/>
      <c r="C24" s="5"/>
      <c r="D24" s="5"/>
      <c r="E24" s="4" t="s">
        <v>29</v>
      </c>
      <c r="F24" s="5">
        <v>225</v>
      </c>
      <c r="G24" s="6"/>
      <c r="H24" s="7">
        <v>145</v>
      </c>
      <c r="I24" s="72">
        <f t="shared" si="0"/>
        <v>135</v>
      </c>
      <c r="J24" s="73"/>
    </row>
    <row r="25" spans="2:10" ht="31.5" x14ac:dyDescent="0.25">
      <c r="B25" s="4"/>
      <c r="C25" s="5"/>
      <c r="D25" s="5"/>
      <c r="E25" s="4" t="s">
        <v>30</v>
      </c>
      <c r="F25" s="5">
        <v>144</v>
      </c>
      <c r="G25" s="6"/>
      <c r="H25" s="7">
        <v>110</v>
      </c>
      <c r="I25" s="72">
        <v>74</v>
      </c>
      <c r="J25" s="73"/>
    </row>
    <row r="26" spans="2:10" ht="31.5" x14ac:dyDescent="0.25">
      <c r="B26" s="4"/>
      <c r="C26" s="5"/>
      <c r="D26" s="5"/>
      <c r="E26" s="4" t="s">
        <v>31</v>
      </c>
      <c r="F26" s="5">
        <v>144</v>
      </c>
      <c r="G26" s="6"/>
      <c r="H26" s="7">
        <v>80</v>
      </c>
      <c r="I26" s="72">
        <f>H26-30</f>
        <v>50</v>
      </c>
      <c r="J26" s="73"/>
    </row>
    <row r="27" spans="2:10" ht="31.5" x14ac:dyDescent="0.25">
      <c r="B27" s="4"/>
      <c r="C27" s="5"/>
      <c r="D27" s="5"/>
      <c r="E27" s="4" t="s">
        <v>32</v>
      </c>
      <c r="F27" s="5">
        <v>225</v>
      </c>
      <c r="G27" s="6"/>
      <c r="H27" s="7">
        <v>129</v>
      </c>
      <c r="I27" s="72">
        <f>H27-17</f>
        <v>112</v>
      </c>
      <c r="J27" s="73"/>
    </row>
    <row r="28" spans="2:10" ht="31.5" x14ac:dyDescent="0.25">
      <c r="B28" s="4"/>
      <c r="C28" s="5"/>
      <c r="D28" s="5"/>
      <c r="E28" s="4" t="s">
        <v>33</v>
      </c>
      <c r="F28" s="5">
        <v>144</v>
      </c>
      <c r="G28" s="6"/>
      <c r="H28" s="7">
        <v>69</v>
      </c>
      <c r="I28" s="72">
        <v>64</v>
      </c>
      <c r="J28" s="73"/>
    </row>
    <row r="29" spans="2:10" ht="31.5" x14ac:dyDescent="0.25">
      <c r="B29" s="4"/>
      <c r="C29" s="5"/>
      <c r="D29" s="5"/>
      <c r="E29" s="4" t="s">
        <v>34</v>
      </c>
      <c r="F29" s="5">
        <v>90</v>
      </c>
      <c r="G29" s="6"/>
      <c r="H29" s="7">
        <v>32</v>
      </c>
      <c r="I29" s="72">
        <v>32</v>
      </c>
      <c r="J29" s="73"/>
    </row>
    <row r="30" spans="2:10" ht="31.5" x14ac:dyDescent="0.25">
      <c r="B30" s="4"/>
      <c r="C30" s="5"/>
      <c r="D30" s="5"/>
      <c r="E30" s="4" t="s">
        <v>35</v>
      </c>
      <c r="F30" s="5">
        <v>144</v>
      </c>
      <c r="G30" s="6"/>
      <c r="H30" s="7">
        <v>130</v>
      </c>
      <c r="I30" s="72">
        <v>130</v>
      </c>
      <c r="J30" s="73"/>
    </row>
    <row r="31" spans="2:10" ht="31.5" x14ac:dyDescent="0.25">
      <c r="B31" s="4"/>
      <c r="C31" s="5"/>
      <c r="D31" s="5"/>
      <c r="E31" s="4" t="s">
        <v>36</v>
      </c>
      <c r="F31" s="5">
        <v>360</v>
      </c>
      <c r="G31" s="6"/>
      <c r="H31" s="7">
        <v>200</v>
      </c>
      <c r="I31" s="72">
        <v>195</v>
      </c>
      <c r="J31" s="73"/>
    </row>
    <row r="32" spans="2:10" ht="31.5" x14ac:dyDescent="0.25">
      <c r="B32" s="4"/>
      <c r="C32" s="5"/>
      <c r="D32" s="5"/>
      <c r="E32" s="4" t="s">
        <v>37</v>
      </c>
      <c r="F32" s="5">
        <v>360</v>
      </c>
      <c r="G32" s="6"/>
      <c r="H32" s="7">
        <v>240</v>
      </c>
      <c r="I32" s="72">
        <v>240</v>
      </c>
      <c r="J32" s="73"/>
    </row>
    <row r="33" spans="2:10" ht="31.5" x14ac:dyDescent="0.25">
      <c r="B33" s="4"/>
      <c r="C33" s="5"/>
      <c r="D33" s="5"/>
      <c r="E33" s="4" t="s">
        <v>38</v>
      </c>
      <c r="F33" s="5">
        <v>144</v>
      </c>
      <c r="G33" s="6"/>
      <c r="H33" s="7">
        <v>89</v>
      </c>
      <c r="I33" s="72">
        <v>89</v>
      </c>
      <c r="J33" s="73"/>
    </row>
    <row r="34" spans="2:10" ht="31.5" x14ac:dyDescent="0.25">
      <c r="B34" s="4"/>
      <c r="C34" s="5"/>
      <c r="D34" s="5"/>
      <c r="E34" s="4" t="s">
        <v>39</v>
      </c>
      <c r="F34" s="5">
        <v>54</v>
      </c>
      <c r="G34" s="6"/>
      <c r="H34" s="7">
        <v>26</v>
      </c>
      <c r="I34" s="72">
        <v>26</v>
      </c>
      <c r="J34" s="73"/>
    </row>
    <row r="35" spans="2:10" ht="31.5" x14ac:dyDescent="0.25">
      <c r="B35" s="4"/>
      <c r="C35" s="5"/>
      <c r="D35" s="5"/>
      <c r="E35" s="4" t="s">
        <v>40</v>
      </c>
      <c r="F35" s="5">
        <v>144</v>
      </c>
      <c r="G35" s="6"/>
      <c r="H35" s="7">
        <v>101</v>
      </c>
      <c r="I35" s="72">
        <v>101</v>
      </c>
      <c r="J35" s="73"/>
    </row>
    <row r="36" spans="2:10" ht="31.5" x14ac:dyDescent="0.25">
      <c r="B36" s="4"/>
      <c r="C36" s="5"/>
      <c r="D36" s="5"/>
      <c r="E36" s="4" t="s">
        <v>41</v>
      </c>
      <c r="F36" s="5">
        <v>144</v>
      </c>
      <c r="G36" s="6"/>
      <c r="H36" s="7">
        <v>75</v>
      </c>
      <c r="I36" s="72">
        <v>60</v>
      </c>
      <c r="J36" s="73"/>
    </row>
    <row r="37" spans="2:10" ht="31.5" x14ac:dyDescent="0.25">
      <c r="B37" s="4"/>
      <c r="C37" s="5"/>
      <c r="D37" s="5"/>
      <c r="E37" s="4" t="s">
        <v>42</v>
      </c>
      <c r="F37" s="5">
        <v>45</v>
      </c>
      <c r="G37" s="6"/>
      <c r="H37" s="7">
        <v>30</v>
      </c>
      <c r="I37" s="72">
        <v>30</v>
      </c>
      <c r="J37" s="73"/>
    </row>
    <row r="38" spans="2:10" ht="31.5" x14ac:dyDescent="0.25">
      <c r="B38" s="4"/>
      <c r="C38" s="5" t="s">
        <v>43</v>
      </c>
      <c r="D38" s="5"/>
      <c r="E38" s="4" t="s">
        <v>44</v>
      </c>
      <c r="F38" s="5">
        <v>144</v>
      </c>
      <c r="G38" s="6"/>
      <c r="H38" s="7">
        <v>68</v>
      </c>
      <c r="I38" s="72">
        <f>H38-40</f>
        <v>28</v>
      </c>
      <c r="J38" s="73"/>
    </row>
    <row r="39" spans="2:10" ht="31.5" x14ac:dyDescent="0.25">
      <c r="B39" s="4"/>
      <c r="C39" s="5"/>
      <c r="D39" s="5"/>
      <c r="E39" s="4" t="s">
        <v>45</v>
      </c>
      <c r="F39" s="5">
        <v>90</v>
      </c>
      <c r="G39" s="6"/>
      <c r="H39" s="7">
        <v>81</v>
      </c>
      <c r="I39" s="72">
        <v>0</v>
      </c>
      <c r="J39" s="73"/>
    </row>
    <row r="40" spans="2:10" ht="31.5" x14ac:dyDescent="0.25">
      <c r="B40" s="4"/>
      <c r="C40" s="5"/>
      <c r="D40" s="5"/>
      <c r="E40" s="4" t="s">
        <v>48</v>
      </c>
      <c r="F40" s="5">
        <v>360</v>
      </c>
      <c r="G40" s="6"/>
      <c r="H40" s="7">
        <v>144</v>
      </c>
      <c r="I40" s="72">
        <v>90</v>
      </c>
      <c r="J40" s="73"/>
    </row>
    <row r="41" spans="2:10" ht="31.5" x14ac:dyDescent="0.25">
      <c r="B41" s="4"/>
      <c r="C41" s="5" t="s">
        <v>46</v>
      </c>
      <c r="D41" s="5"/>
      <c r="E41" s="4" t="s">
        <v>49</v>
      </c>
      <c r="F41" s="5">
        <v>22.5</v>
      </c>
      <c r="G41" s="6"/>
      <c r="H41" s="7">
        <v>5</v>
      </c>
      <c r="I41" s="72">
        <v>0</v>
      </c>
      <c r="J41" s="73"/>
    </row>
    <row r="42" spans="2:10" ht="31.5" x14ac:dyDescent="0.25">
      <c r="B42" s="4"/>
      <c r="C42" s="5"/>
      <c r="D42" s="5"/>
      <c r="E42" s="4" t="s">
        <v>47</v>
      </c>
      <c r="F42" s="5">
        <v>144</v>
      </c>
      <c r="G42" s="6"/>
      <c r="H42" s="7">
        <v>54</v>
      </c>
      <c r="I42" s="72">
        <v>51</v>
      </c>
      <c r="J42" s="73"/>
    </row>
    <row r="43" spans="2:10" ht="31.5" x14ac:dyDescent="0.25">
      <c r="B43" s="4"/>
      <c r="C43" s="5"/>
      <c r="D43" s="5"/>
      <c r="E43" s="4" t="s">
        <v>50</v>
      </c>
      <c r="F43" s="5">
        <v>360</v>
      </c>
      <c r="G43" s="6"/>
      <c r="H43" s="7">
        <v>140</v>
      </c>
      <c r="I43" s="72">
        <f>H43-15</f>
        <v>125</v>
      </c>
      <c r="J43" s="73"/>
    </row>
    <row r="44" spans="2:10" ht="31.5" x14ac:dyDescent="0.25">
      <c r="B44" s="4"/>
      <c r="C44" s="5"/>
      <c r="D44" s="5"/>
      <c r="E44" s="4" t="s">
        <v>51</v>
      </c>
      <c r="F44" s="5">
        <v>54</v>
      </c>
      <c r="G44" s="6"/>
      <c r="H44" s="7">
        <v>15</v>
      </c>
      <c r="I44" s="72">
        <v>15</v>
      </c>
      <c r="J44" s="73"/>
    </row>
    <row r="45" spans="2:10" ht="31.5" x14ac:dyDescent="0.25">
      <c r="B45" s="4"/>
      <c r="C45" s="5"/>
      <c r="D45" s="5"/>
      <c r="E45" s="4" t="s">
        <v>54</v>
      </c>
      <c r="F45" s="5">
        <v>90</v>
      </c>
      <c r="G45" s="6"/>
      <c r="H45" s="7">
        <v>22</v>
      </c>
      <c r="I45" s="72">
        <v>22</v>
      </c>
      <c r="J45" s="73"/>
    </row>
    <row r="46" spans="2:10" ht="31.5" x14ac:dyDescent="0.25">
      <c r="B46" s="4"/>
      <c r="C46" s="5"/>
      <c r="D46" s="5"/>
      <c r="E46" s="4" t="s">
        <v>55</v>
      </c>
      <c r="F46" s="5">
        <v>90</v>
      </c>
      <c r="G46" s="6"/>
      <c r="H46" s="7">
        <v>30</v>
      </c>
      <c r="I46" s="72">
        <v>20</v>
      </c>
      <c r="J46" s="73"/>
    </row>
    <row r="47" spans="2:10" ht="31.5" x14ac:dyDescent="0.25">
      <c r="B47" s="4"/>
      <c r="C47" s="5"/>
      <c r="D47" s="5"/>
      <c r="E47" s="4" t="s">
        <v>56</v>
      </c>
      <c r="F47" s="5">
        <v>225</v>
      </c>
      <c r="G47" s="6"/>
      <c r="H47" s="7">
        <v>68</v>
      </c>
      <c r="I47" s="72">
        <v>68</v>
      </c>
      <c r="J47" s="73"/>
    </row>
    <row r="48" spans="2:10" ht="31.5" x14ac:dyDescent="0.25">
      <c r="B48" s="4"/>
      <c r="C48" s="5"/>
      <c r="D48" s="5"/>
      <c r="E48" s="4" t="s">
        <v>57</v>
      </c>
      <c r="F48" s="5">
        <v>225</v>
      </c>
      <c r="G48" s="6"/>
      <c r="H48" s="7">
        <v>90</v>
      </c>
      <c r="I48" s="72">
        <v>90</v>
      </c>
      <c r="J48" s="73"/>
    </row>
    <row r="49" spans="2:10" ht="31.5" x14ac:dyDescent="0.25">
      <c r="B49" s="4"/>
      <c r="C49" s="5"/>
      <c r="D49" s="5"/>
      <c r="E49" s="4" t="s">
        <v>58</v>
      </c>
      <c r="F49" s="5">
        <v>90</v>
      </c>
      <c r="G49" s="6"/>
      <c r="H49" s="7">
        <v>25</v>
      </c>
      <c r="I49" s="72">
        <f>H49-12</f>
        <v>13</v>
      </c>
      <c r="J49" s="73"/>
    </row>
    <row r="50" spans="2:10" ht="31.5" x14ac:dyDescent="0.25">
      <c r="B50" s="4"/>
      <c r="C50" s="5"/>
      <c r="D50" s="5"/>
      <c r="E50" s="4" t="s">
        <v>59</v>
      </c>
      <c r="F50" s="5">
        <v>360</v>
      </c>
      <c r="G50" s="6"/>
      <c r="H50" s="7">
        <v>100</v>
      </c>
      <c r="I50" s="72">
        <v>75</v>
      </c>
      <c r="J50" s="73"/>
    </row>
    <row r="51" spans="2:10" ht="31.5" x14ac:dyDescent="0.25">
      <c r="B51" s="4"/>
      <c r="C51" s="5"/>
      <c r="D51" s="5"/>
      <c r="E51" s="4" t="s">
        <v>60</v>
      </c>
      <c r="F51" s="5">
        <v>225</v>
      </c>
      <c r="G51" s="6"/>
      <c r="H51" s="7">
        <v>66</v>
      </c>
      <c r="I51" s="72">
        <v>66</v>
      </c>
      <c r="J51" s="73"/>
    </row>
    <row r="52" spans="2:10" ht="31.5" x14ac:dyDescent="0.25">
      <c r="B52" s="4"/>
      <c r="C52" s="5" t="s">
        <v>52</v>
      </c>
      <c r="D52" s="5"/>
      <c r="E52" s="4" t="s">
        <v>53</v>
      </c>
      <c r="F52" s="5">
        <v>90</v>
      </c>
      <c r="G52" s="6"/>
      <c r="H52" s="7">
        <v>23</v>
      </c>
      <c r="I52" s="72">
        <v>23</v>
      </c>
      <c r="J52" s="73"/>
    </row>
    <row r="53" spans="2:10" ht="31.5" x14ac:dyDescent="0.25">
      <c r="B53" s="4"/>
      <c r="C53" s="5"/>
      <c r="D53" s="5"/>
      <c r="E53" s="4" t="s">
        <v>61</v>
      </c>
      <c r="F53" s="5">
        <v>567</v>
      </c>
      <c r="G53" s="6"/>
      <c r="H53" s="7">
        <v>169</v>
      </c>
      <c r="I53" s="72">
        <v>169</v>
      </c>
      <c r="J53" s="73"/>
    </row>
    <row r="54" spans="2:10" ht="31.5" x14ac:dyDescent="0.25">
      <c r="B54" s="4"/>
      <c r="C54" s="5"/>
      <c r="D54" s="5"/>
      <c r="E54" s="4" t="s">
        <v>62</v>
      </c>
      <c r="F54" s="5">
        <v>90</v>
      </c>
      <c r="G54" s="6"/>
      <c r="H54" s="7">
        <v>20</v>
      </c>
      <c r="I54" s="72">
        <v>20</v>
      </c>
      <c r="J54" s="73"/>
    </row>
    <row r="55" spans="2:10" ht="31.5" x14ac:dyDescent="0.25">
      <c r="B55" s="4"/>
      <c r="C55" s="5"/>
      <c r="D55" s="5"/>
      <c r="E55" s="4" t="s">
        <v>63</v>
      </c>
      <c r="F55" s="5">
        <v>27</v>
      </c>
      <c r="G55" s="6"/>
      <c r="H55" s="7">
        <v>7</v>
      </c>
      <c r="I55" s="72">
        <v>7</v>
      </c>
      <c r="J55" s="73"/>
    </row>
    <row r="56" spans="2:10" ht="31.5" x14ac:dyDescent="0.25">
      <c r="B56" s="4"/>
      <c r="C56" s="5"/>
      <c r="D56" s="5"/>
      <c r="E56" s="4" t="s">
        <v>64</v>
      </c>
      <c r="F56" s="5">
        <v>90</v>
      </c>
      <c r="G56" s="6"/>
      <c r="H56" s="7">
        <v>40</v>
      </c>
      <c r="I56" s="72">
        <v>40</v>
      </c>
      <c r="J56" s="73"/>
    </row>
    <row r="57" spans="2:10" ht="31.5" x14ac:dyDescent="0.25">
      <c r="B57" s="4"/>
      <c r="C57" s="5" t="s">
        <v>66</v>
      </c>
      <c r="D57" s="5"/>
      <c r="E57" s="4" t="s">
        <v>65</v>
      </c>
      <c r="F57" s="5">
        <v>90</v>
      </c>
      <c r="G57" s="6"/>
      <c r="H57" s="7">
        <v>32</v>
      </c>
      <c r="I57" s="72">
        <v>25</v>
      </c>
      <c r="J57" s="73"/>
    </row>
    <row r="58" spans="2:10" ht="31.5" x14ac:dyDescent="0.25">
      <c r="B58" s="4"/>
      <c r="C58" s="5" t="s">
        <v>52</v>
      </c>
      <c r="D58" s="5"/>
      <c r="E58" s="4" t="s">
        <v>45</v>
      </c>
      <c r="F58" s="5">
        <v>90</v>
      </c>
      <c r="G58" s="6"/>
      <c r="H58" s="7">
        <v>18</v>
      </c>
      <c r="I58" s="72">
        <v>0</v>
      </c>
      <c r="J58" s="73"/>
    </row>
    <row r="59" spans="2:10" ht="31.5" x14ac:dyDescent="0.25">
      <c r="B59" s="4"/>
      <c r="C59" s="5"/>
      <c r="D59" s="5"/>
      <c r="E59" s="4" t="s">
        <v>67</v>
      </c>
      <c r="F59" s="5">
        <v>144</v>
      </c>
      <c r="G59" s="6"/>
      <c r="H59" s="7">
        <f t="shared" ref="H59:H64" si="1">F59*0.25</f>
        <v>36</v>
      </c>
      <c r="I59" s="72">
        <f>H59-15</f>
        <v>21</v>
      </c>
      <c r="J59" s="73"/>
    </row>
    <row r="60" spans="2:10" ht="31.5" x14ac:dyDescent="0.25">
      <c r="B60" s="4"/>
      <c r="C60" s="5"/>
      <c r="D60" s="5"/>
      <c r="E60" s="4" t="s">
        <v>68</v>
      </c>
      <c r="F60" s="5">
        <v>90</v>
      </c>
      <c r="G60" s="6"/>
      <c r="H60" s="7">
        <v>29</v>
      </c>
      <c r="I60" s="72">
        <f>H60-27</f>
        <v>2</v>
      </c>
      <c r="J60" s="73"/>
    </row>
    <row r="61" spans="2:10" ht="31.5" x14ac:dyDescent="0.25">
      <c r="B61" s="4"/>
      <c r="C61" s="5"/>
      <c r="D61" s="5"/>
      <c r="E61" s="4" t="s">
        <v>69</v>
      </c>
      <c r="F61" s="5">
        <v>144</v>
      </c>
      <c r="G61" s="6"/>
      <c r="H61" s="7">
        <f t="shared" si="1"/>
        <v>36</v>
      </c>
      <c r="I61" s="72">
        <v>11</v>
      </c>
      <c r="J61" s="73"/>
    </row>
    <row r="62" spans="2:10" ht="31.5" x14ac:dyDescent="0.25">
      <c r="B62" s="4"/>
      <c r="C62" s="5"/>
      <c r="D62" s="5"/>
      <c r="E62" s="4" t="s">
        <v>70</v>
      </c>
      <c r="F62" s="5">
        <v>144</v>
      </c>
      <c r="G62" s="6"/>
      <c r="H62" s="7">
        <f t="shared" si="1"/>
        <v>36</v>
      </c>
      <c r="I62" s="72">
        <v>21</v>
      </c>
      <c r="J62" s="73"/>
    </row>
    <row r="63" spans="2:10" ht="31.5" x14ac:dyDescent="0.25">
      <c r="B63" s="4"/>
      <c r="C63" s="5"/>
      <c r="D63" s="5"/>
      <c r="E63" s="4" t="s">
        <v>71</v>
      </c>
      <c r="F63" s="5">
        <v>56.7</v>
      </c>
      <c r="G63" s="6"/>
      <c r="H63" s="7">
        <v>14</v>
      </c>
      <c r="I63" s="72">
        <f t="shared" si="0"/>
        <v>4</v>
      </c>
      <c r="J63" s="73"/>
    </row>
    <row r="64" spans="2:10" ht="31.5" x14ac:dyDescent="0.25">
      <c r="B64" s="4"/>
      <c r="C64" s="5"/>
      <c r="D64" s="5"/>
      <c r="E64" s="4" t="s">
        <v>72</v>
      </c>
      <c r="F64" s="5">
        <v>162</v>
      </c>
      <c r="G64" s="6"/>
      <c r="H64" s="7">
        <f t="shared" si="1"/>
        <v>40.5</v>
      </c>
      <c r="I64" s="72">
        <f t="shared" si="0"/>
        <v>30.5</v>
      </c>
      <c r="J64" s="73"/>
    </row>
    <row r="65" spans="2:10" ht="31.5" x14ac:dyDescent="0.25">
      <c r="B65" s="4"/>
      <c r="C65" s="5" t="s">
        <v>73</v>
      </c>
      <c r="D65" s="5"/>
      <c r="E65" s="4" t="s">
        <v>74</v>
      </c>
      <c r="F65" s="5">
        <v>144</v>
      </c>
      <c r="G65" s="6"/>
      <c r="H65" s="7">
        <v>56</v>
      </c>
      <c r="I65" s="72">
        <v>37</v>
      </c>
      <c r="J65" s="73"/>
    </row>
    <row r="66" spans="2:10" ht="31.5" x14ac:dyDescent="0.25">
      <c r="B66" s="4"/>
      <c r="C66" s="5"/>
      <c r="D66" s="5"/>
      <c r="E66" s="4" t="s">
        <v>75</v>
      </c>
      <c r="F66" s="5">
        <v>162</v>
      </c>
      <c r="G66" s="6"/>
      <c r="H66" s="7">
        <v>50</v>
      </c>
      <c r="I66" s="72">
        <f t="shared" si="0"/>
        <v>40</v>
      </c>
      <c r="J66" s="73"/>
    </row>
    <row r="67" spans="2:10" ht="31.5" x14ac:dyDescent="0.25">
      <c r="B67" s="4"/>
      <c r="C67" s="5"/>
      <c r="D67" s="5"/>
      <c r="E67" s="4" t="s">
        <v>76</v>
      </c>
      <c r="F67" s="5">
        <v>90</v>
      </c>
      <c r="G67" s="6"/>
      <c r="H67" s="7">
        <v>40</v>
      </c>
      <c r="I67" s="72">
        <v>0</v>
      </c>
      <c r="J67" s="73"/>
    </row>
    <row r="68" spans="2:10" ht="31.5" x14ac:dyDescent="0.25">
      <c r="B68" s="4"/>
      <c r="C68" s="5"/>
      <c r="D68" s="5"/>
      <c r="E68" s="4" t="s">
        <v>77</v>
      </c>
      <c r="F68" s="5">
        <v>225</v>
      </c>
      <c r="G68" s="6"/>
      <c r="H68" s="7">
        <v>135</v>
      </c>
      <c r="I68" s="72">
        <v>90</v>
      </c>
      <c r="J68" s="73"/>
    </row>
    <row r="69" spans="2:10" ht="31.5" x14ac:dyDescent="0.25">
      <c r="B69" s="4"/>
      <c r="C69" s="5"/>
      <c r="D69" s="5"/>
      <c r="E69" s="4" t="s">
        <v>78</v>
      </c>
      <c r="F69" s="5">
        <v>36</v>
      </c>
      <c r="G69" s="6"/>
      <c r="H69" s="7">
        <v>8</v>
      </c>
      <c r="I69" s="72">
        <v>0</v>
      </c>
      <c r="J69" s="73"/>
    </row>
    <row r="70" spans="2:10" ht="31.5" x14ac:dyDescent="0.25">
      <c r="B70" s="4"/>
      <c r="C70" s="5"/>
      <c r="D70" s="5"/>
      <c r="E70" s="4" t="s">
        <v>79</v>
      </c>
      <c r="F70" s="5">
        <v>18</v>
      </c>
      <c r="G70" s="6"/>
      <c r="H70" s="7">
        <v>6</v>
      </c>
      <c r="I70" s="72">
        <v>6</v>
      </c>
      <c r="J70" s="73"/>
    </row>
    <row r="71" spans="2:10" ht="31.5" x14ac:dyDescent="0.25">
      <c r="B71" s="4"/>
      <c r="C71" s="5" t="s">
        <v>80</v>
      </c>
      <c r="D71" s="5"/>
      <c r="E71" s="4" t="s">
        <v>81</v>
      </c>
      <c r="F71" s="5">
        <v>90</v>
      </c>
      <c r="G71" s="6"/>
      <c r="H71" s="7">
        <v>24</v>
      </c>
      <c r="I71" s="72">
        <v>19</v>
      </c>
      <c r="J71" s="73"/>
    </row>
    <row r="72" spans="2:10" ht="31.5" x14ac:dyDescent="0.25">
      <c r="B72" s="4"/>
      <c r="C72" s="5"/>
      <c r="D72" s="5"/>
      <c r="E72" s="4" t="s">
        <v>82</v>
      </c>
      <c r="F72" s="5">
        <v>144</v>
      </c>
      <c r="G72" s="6"/>
      <c r="H72" s="7">
        <v>130</v>
      </c>
      <c r="I72" s="72">
        <v>90</v>
      </c>
      <c r="J72" s="73"/>
    </row>
    <row r="73" spans="2:10" ht="31.5" x14ac:dyDescent="0.25">
      <c r="B73" s="4"/>
      <c r="C73" s="5"/>
      <c r="D73" s="5"/>
      <c r="E73" s="4" t="s">
        <v>83</v>
      </c>
      <c r="F73" s="5">
        <v>90</v>
      </c>
      <c r="G73" s="6"/>
      <c r="H73" s="7">
        <v>75</v>
      </c>
      <c r="I73" s="72">
        <v>70</v>
      </c>
      <c r="J73" s="73"/>
    </row>
    <row r="74" spans="2:10" ht="31.5" x14ac:dyDescent="0.25">
      <c r="B74" s="4"/>
      <c r="C74" s="5"/>
      <c r="D74" s="5"/>
      <c r="E74" s="4" t="s">
        <v>84</v>
      </c>
      <c r="F74" s="5">
        <v>90</v>
      </c>
      <c r="G74" s="6"/>
      <c r="H74" s="7">
        <v>60</v>
      </c>
      <c r="I74" s="72">
        <f>H74-14</f>
        <v>46</v>
      </c>
      <c r="J74" s="73"/>
    </row>
    <row r="75" spans="2:10" ht="31.5" x14ac:dyDescent="0.25">
      <c r="B75" s="4"/>
      <c r="C75" s="5"/>
      <c r="D75" s="5"/>
      <c r="E75" s="4" t="s">
        <v>85</v>
      </c>
      <c r="F75" s="5">
        <v>90</v>
      </c>
      <c r="G75" s="6"/>
      <c r="H75" s="7">
        <v>68</v>
      </c>
      <c r="I75" s="72">
        <v>68</v>
      </c>
      <c r="J75" s="73"/>
    </row>
    <row r="76" spans="2:10" ht="31.5" x14ac:dyDescent="0.25">
      <c r="B76" s="4"/>
      <c r="C76" s="5"/>
      <c r="D76" s="5"/>
      <c r="E76" s="4" t="s">
        <v>86</v>
      </c>
      <c r="F76" s="5">
        <v>162</v>
      </c>
      <c r="G76" s="6"/>
      <c r="H76" s="7">
        <v>55</v>
      </c>
      <c r="I76" s="72">
        <f t="shared" si="0"/>
        <v>45</v>
      </c>
      <c r="J76" s="73"/>
    </row>
    <row r="77" spans="2:10" ht="31.5" x14ac:dyDescent="0.25">
      <c r="B77" s="4"/>
      <c r="C77" s="5"/>
      <c r="D77" s="5"/>
      <c r="E77" s="4" t="s">
        <v>87</v>
      </c>
      <c r="F77" s="5">
        <v>144</v>
      </c>
      <c r="G77" s="6"/>
      <c r="H77" s="7">
        <v>50</v>
      </c>
      <c r="I77" s="72">
        <v>50</v>
      </c>
      <c r="J77" s="73"/>
    </row>
    <row r="78" spans="2:10" ht="31.5" x14ac:dyDescent="0.25">
      <c r="B78" s="4"/>
      <c r="C78" s="5" t="s">
        <v>73</v>
      </c>
      <c r="D78" s="5"/>
      <c r="E78" s="4" t="s">
        <v>88</v>
      </c>
      <c r="F78" s="5">
        <v>90</v>
      </c>
      <c r="G78" s="6"/>
      <c r="H78" s="7">
        <v>80</v>
      </c>
      <c r="I78" s="72">
        <f>H78-5</f>
        <v>75</v>
      </c>
      <c r="J78" s="73"/>
    </row>
    <row r="79" spans="2:10" ht="31.5" x14ac:dyDescent="0.25">
      <c r="B79" s="4"/>
      <c r="C79" s="5"/>
      <c r="D79" s="5"/>
      <c r="E79" s="4" t="s">
        <v>89</v>
      </c>
      <c r="F79" s="5">
        <v>144</v>
      </c>
      <c r="G79" s="6"/>
      <c r="H79" s="7">
        <v>76</v>
      </c>
      <c r="I79" s="72">
        <v>61</v>
      </c>
      <c r="J79" s="73"/>
    </row>
    <row r="80" spans="2:10" ht="31.5" x14ac:dyDescent="0.25">
      <c r="B80" s="4"/>
      <c r="C80" s="5"/>
      <c r="D80" s="5"/>
      <c r="E80" s="4" t="s">
        <v>90</v>
      </c>
      <c r="F80" s="5">
        <v>90</v>
      </c>
      <c r="G80" s="6"/>
      <c r="H80" s="7">
        <v>64</v>
      </c>
      <c r="I80" s="72">
        <v>64</v>
      </c>
      <c r="J80" s="73"/>
    </row>
    <row r="81" spans="2:10" ht="31.5" x14ac:dyDescent="0.25">
      <c r="B81" s="4"/>
      <c r="C81" s="5"/>
      <c r="D81" s="5"/>
      <c r="E81" s="4" t="s">
        <v>91</v>
      </c>
      <c r="F81" s="5">
        <v>360</v>
      </c>
      <c r="G81" s="6"/>
      <c r="H81" s="7">
        <v>75</v>
      </c>
      <c r="I81" s="72">
        <v>1</v>
      </c>
      <c r="J81" s="73"/>
    </row>
    <row r="82" spans="2:10" ht="31.5" x14ac:dyDescent="0.25">
      <c r="B82" s="4"/>
      <c r="C82" s="5"/>
      <c r="D82" s="5"/>
      <c r="E82" s="4" t="s">
        <v>92</v>
      </c>
      <c r="F82" s="5">
        <v>360</v>
      </c>
      <c r="G82" s="6"/>
      <c r="H82" s="7">
        <v>195</v>
      </c>
      <c r="I82" s="72">
        <f>H82-5</f>
        <v>190</v>
      </c>
      <c r="J82" s="73"/>
    </row>
    <row r="83" spans="2:10" ht="31.5" x14ac:dyDescent="0.25">
      <c r="B83" s="4"/>
      <c r="C83" s="5" t="s">
        <v>94</v>
      </c>
      <c r="D83" s="5"/>
      <c r="E83" s="4" t="s">
        <v>93</v>
      </c>
      <c r="F83" s="5">
        <v>162</v>
      </c>
      <c r="G83" s="6"/>
      <c r="H83" s="7">
        <f>F83*0.25</f>
        <v>40.5</v>
      </c>
      <c r="I83" s="72">
        <f>H83-17</f>
        <v>23.5</v>
      </c>
      <c r="J83" s="73"/>
    </row>
    <row r="84" spans="2:10" ht="31.5" x14ac:dyDescent="0.25">
      <c r="B84" s="4"/>
      <c r="C84" s="5"/>
      <c r="D84" s="5"/>
      <c r="E84" s="4" t="s">
        <v>95</v>
      </c>
      <c r="F84" s="5">
        <v>56.7</v>
      </c>
      <c r="G84" s="6"/>
      <c r="H84" s="7">
        <v>15</v>
      </c>
      <c r="I84" s="72">
        <v>0</v>
      </c>
      <c r="J84" s="73"/>
    </row>
    <row r="85" spans="2:10" ht="31.5" x14ac:dyDescent="0.25">
      <c r="B85" s="4"/>
      <c r="C85" s="5"/>
      <c r="D85" s="5"/>
      <c r="E85" s="4" t="s">
        <v>96</v>
      </c>
      <c r="F85" s="5">
        <v>288</v>
      </c>
      <c r="G85" s="6"/>
      <c r="H85" s="7">
        <f t="shared" ref="H85" si="2">F85*0.25</f>
        <v>72</v>
      </c>
      <c r="I85" s="72">
        <f>H85-30</f>
        <v>42</v>
      </c>
      <c r="J85" s="73"/>
    </row>
    <row r="86" spans="2:10" ht="31.5" x14ac:dyDescent="0.25">
      <c r="B86" s="4"/>
      <c r="C86" s="5"/>
      <c r="D86" s="5"/>
      <c r="E86" s="4" t="s">
        <v>97</v>
      </c>
      <c r="F86" s="5">
        <v>144</v>
      </c>
      <c r="G86" s="6"/>
      <c r="H86" s="7">
        <v>66</v>
      </c>
      <c r="I86" s="72">
        <v>2</v>
      </c>
      <c r="J86" s="73"/>
    </row>
    <row r="87" spans="2:10" ht="31.5" x14ac:dyDescent="0.25">
      <c r="B87" s="4"/>
      <c r="C87" s="5"/>
      <c r="D87" s="5"/>
      <c r="E87" s="4" t="s">
        <v>98</v>
      </c>
      <c r="F87" s="5">
        <v>56.7</v>
      </c>
      <c r="G87" s="6"/>
      <c r="H87" s="7">
        <v>18</v>
      </c>
      <c r="I87" s="72">
        <v>18</v>
      </c>
      <c r="J87" s="73"/>
    </row>
    <row r="88" spans="2:10" ht="31.5" x14ac:dyDescent="0.25">
      <c r="B88" s="4"/>
      <c r="C88" s="5"/>
      <c r="D88" s="5"/>
      <c r="E88" s="4" t="s">
        <v>99</v>
      </c>
      <c r="F88" s="5">
        <v>54</v>
      </c>
      <c r="G88" s="6"/>
      <c r="H88" s="7">
        <v>10</v>
      </c>
      <c r="I88" s="72">
        <f t="shared" ref="I88" si="3">H88-10</f>
        <v>0</v>
      </c>
      <c r="J88" s="73"/>
    </row>
    <row r="89" spans="2:10" ht="31.5" x14ac:dyDescent="0.25">
      <c r="B89" s="4"/>
      <c r="C89" s="5"/>
      <c r="D89" s="5"/>
      <c r="E89" s="4" t="s">
        <v>100</v>
      </c>
      <c r="F89" s="5">
        <v>27</v>
      </c>
      <c r="G89" s="6"/>
      <c r="H89" s="7">
        <v>8</v>
      </c>
      <c r="I89" s="72">
        <v>0</v>
      </c>
      <c r="J89" s="73"/>
    </row>
    <row r="90" spans="2:10" ht="31.5" x14ac:dyDescent="0.25">
      <c r="B90" s="4"/>
      <c r="C90" s="5"/>
      <c r="D90" s="5"/>
      <c r="E90" s="4" t="s">
        <v>101</v>
      </c>
      <c r="F90" s="5">
        <v>225</v>
      </c>
      <c r="G90" s="6"/>
      <c r="H90" s="7">
        <v>78</v>
      </c>
      <c r="I90" s="72">
        <v>73</v>
      </c>
      <c r="J90" s="73"/>
    </row>
    <row r="91" spans="2:10" ht="31.5" x14ac:dyDescent="0.25">
      <c r="B91" s="4"/>
      <c r="C91" s="5"/>
      <c r="D91" s="5"/>
      <c r="E91" s="4" t="s">
        <v>102</v>
      </c>
      <c r="F91" s="5">
        <v>567</v>
      </c>
      <c r="G91" s="6"/>
      <c r="H91" s="7">
        <v>289</v>
      </c>
      <c r="I91" s="72">
        <v>250</v>
      </c>
      <c r="J91" s="73"/>
    </row>
    <row r="92" spans="2:10" ht="31.5" x14ac:dyDescent="0.25">
      <c r="B92" s="4"/>
      <c r="C92" s="5"/>
      <c r="D92" s="5"/>
      <c r="E92" s="4" t="s">
        <v>103</v>
      </c>
      <c r="F92" s="5">
        <v>90</v>
      </c>
      <c r="G92" s="6"/>
      <c r="H92" s="7">
        <v>34</v>
      </c>
      <c r="I92" s="72">
        <v>34</v>
      </c>
      <c r="J92" s="73"/>
    </row>
    <row r="93" spans="2:10" ht="31.5" x14ac:dyDescent="0.25">
      <c r="B93" s="4"/>
      <c r="C93" s="5"/>
      <c r="D93" s="5"/>
      <c r="E93" s="4" t="s">
        <v>104</v>
      </c>
      <c r="F93" s="5">
        <v>54</v>
      </c>
      <c r="G93" s="6"/>
      <c r="H93" s="7">
        <v>14</v>
      </c>
      <c r="I93" s="72">
        <v>0</v>
      </c>
      <c r="J93" s="73"/>
    </row>
    <row r="94" spans="2:10" ht="31.5" x14ac:dyDescent="0.25">
      <c r="B94" s="4"/>
      <c r="C94" s="5" t="s">
        <v>105</v>
      </c>
      <c r="D94" s="5"/>
      <c r="E94" s="4" t="s">
        <v>106</v>
      </c>
      <c r="F94" s="5">
        <v>90</v>
      </c>
      <c r="G94" s="6"/>
      <c r="H94" s="7">
        <v>22</v>
      </c>
      <c r="I94" s="72">
        <v>22</v>
      </c>
      <c r="J94" s="73"/>
    </row>
    <row r="95" spans="2:10" ht="31.5" x14ac:dyDescent="0.25">
      <c r="B95" s="4"/>
      <c r="C95" s="5"/>
      <c r="D95" s="5"/>
      <c r="E95" s="4" t="s">
        <v>107</v>
      </c>
      <c r="F95" s="5">
        <v>90</v>
      </c>
      <c r="G95" s="6"/>
      <c r="H95" s="7">
        <v>40</v>
      </c>
      <c r="I95" s="72">
        <v>0</v>
      </c>
      <c r="J95" s="73"/>
    </row>
    <row r="96" spans="2:10" ht="31.5" x14ac:dyDescent="0.25">
      <c r="B96" s="4"/>
      <c r="C96" s="5"/>
      <c r="D96" s="5"/>
      <c r="E96" s="4" t="s">
        <v>108</v>
      </c>
      <c r="F96" s="5">
        <v>225</v>
      </c>
      <c r="G96" s="6"/>
      <c r="H96" s="7">
        <v>104</v>
      </c>
      <c r="I96" s="72">
        <v>0</v>
      </c>
      <c r="J96" s="73"/>
    </row>
    <row r="97" spans="2:10" ht="31.5" x14ac:dyDescent="0.25">
      <c r="B97" s="4"/>
      <c r="C97" s="5"/>
      <c r="D97" s="5"/>
      <c r="E97" s="4" t="s">
        <v>109</v>
      </c>
      <c r="F97" s="5">
        <v>90</v>
      </c>
      <c r="G97" s="6"/>
      <c r="H97" s="7">
        <v>20</v>
      </c>
      <c r="I97" s="72">
        <v>0</v>
      </c>
      <c r="J97" s="73"/>
    </row>
    <row r="98" spans="2:10" ht="31.5" x14ac:dyDescent="0.25">
      <c r="B98" s="4"/>
      <c r="C98" s="5"/>
      <c r="D98" s="5"/>
      <c r="E98" s="4" t="s">
        <v>110</v>
      </c>
      <c r="F98" s="5">
        <v>90</v>
      </c>
      <c r="G98" s="6"/>
      <c r="H98" s="7">
        <v>45</v>
      </c>
      <c r="I98" s="72">
        <f>H98-5</f>
        <v>40</v>
      </c>
      <c r="J98" s="73"/>
    </row>
    <row r="99" spans="2:10" ht="31.5" x14ac:dyDescent="0.25">
      <c r="B99" s="4"/>
      <c r="C99" s="5" t="s">
        <v>113</v>
      </c>
      <c r="D99" s="5"/>
      <c r="E99" s="4" t="s">
        <v>111</v>
      </c>
      <c r="F99" s="5">
        <v>144</v>
      </c>
      <c r="G99" s="6"/>
      <c r="H99" s="7">
        <v>60</v>
      </c>
      <c r="I99" s="72">
        <v>45</v>
      </c>
      <c r="J99" s="73"/>
    </row>
    <row r="100" spans="2:10" ht="31.5" x14ac:dyDescent="0.25">
      <c r="B100" s="4"/>
      <c r="C100" s="5"/>
      <c r="D100" s="5"/>
      <c r="E100" s="4" t="s">
        <v>112</v>
      </c>
      <c r="F100" s="5">
        <v>144</v>
      </c>
      <c r="G100" s="72">
        <v>110</v>
      </c>
      <c r="H100" s="73"/>
      <c r="I100" s="72">
        <v>80</v>
      </c>
      <c r="J100" s="73"/>
    </row>
    <row r="101" spans="2:10" ht="15.75" x14ac:dyDescent="0.25">
      <c r="B101" s="3"/>
      <c r="C101" s="2"/>
      <c r="D101" s="2"/>
      <c r="E101" s="3"/>
      <c r="F101" s="2"/>
      <c r="G101" s="70"/>
      <c r="H101" s="71"/>
      <c r="I101" s="70"/>
      <c r="J101" s="71"/>
    </row>
    <row r="102" spans="2:10" ht="15.75" x14ac:dyDescent="0.25">
      <c r="B102" s="3"/>
      <c r="C102" s="2"/>
      <c r="D102" s="2"/>
      <c r="E102" s="3"/>
      <c r="F102" s="2"/>
      <c r="G102" s="70"/>
      <c r="H102" s="71"/>
      <c r="I102" s="70"/>
      <c r="J102" s="71"/>
    </row>
    <row r="103" spans="2:10" ht="15.75" x14ac:dyDescent="0.25">
      <c r="B103" s="3"/>
      <c r="C103" s="2"/>
      <c r="D103" s="2"/>
      <c r="E103" s="3"/>
      <c r="F103" s="2"/>
      <c r="G103" s="70"/>
      <c r="H103" s="71"/>
      <c r="I103" s="70"/>
      <c r="J103" s="71"/>
    </row>
    <row r="104" spans="2:10" ht="15.75" x14ac:dyDescent="0.25">
      <c r="B104" s="3"/>
      <c r="C104" s="2"/>
      <c r="D104" s="2"/>
      <c r="E104" s="3"/>
      <c r="F104" s="2"/>
      <c r="G104" s="70"/>
      <c r="H104" s="71"/>
      <c r="I104" s="70"/>
      <c r="J104" s="71"/>
    </row>
  </sheetData>
  <autoFilter ref="B5:J100">
    <filterColumn colId="5" showButton="0"/>
    <filterColumn colId="7" showButton="0"/>
  </autoFilter>
  <mergeCells count="117">
    <mergeCell ref="G104:H104"/>
    <mergeCell ref="I104:J104"/>
    <mergeCell ref="G101:H101"/>
    <mergeCell ref="I101:J101"/>
    <mergeCell ref="G102:H102"/>
    <mergeCell ref="I102:J102"/>
    <mergeCell ref="G103:H103"/>
    <mergeCell ref="I103:J103"/>
    <mergeCell ref="I95:J95"/>
    <mergeCell ref="I96:J96"/>
    <mergeCell ref="I97:J97"/>
    <mergeCell ref="I98:J98"/>
    <mergeCell ref="I99:J99"/>
    <mergeCell ref="G100:H100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18:J18"/>
    <mergeCell ref="I19:J19"/>
    <mergeCell ref="I20:J20"/>
    <mergeCell ref="I21:J21"/>
    <mergeCell ref="I22:J22"/>
    <mergeCell ref="G13:H13"/>
    <mergeCell ref="I13:J13"/>
    <mergeCell ref="G14:H14"/>
    <mergeCell ref="I14:J14"/>
    <mergeCell ref="I15:J15"/>
    <mergeCell ref="I16:J16"/>
    <mergeCell ref="G12:H12"/>
    <mergeCell ref="I12:J12"/>
    <mergeCell ref="G7:H7"/>
    <mergeCell ref="I7:J7"/>
    <mergeCell ref="G8:H8"/>
    <mergeCell ref="I8:J8"/>
    <mergeCell ref="G9:H9"/>
    <mergeCell ref="I9:J9"/>
    <mergeCell ref="I17:J17"/>
    <mergeCell ref="B3:J3"/>
    <mergeCell ref="B4:J4"/>
    <mergeCell ref="G5:H5"/>
    <mergeCell ref="I5:J5"/>
    <mergeCell ref="G6:H6"/>
    <mergeCell ref="I6:J6"/>
    <mergeCell ref="G10:H10"/>
    <mergeCell ref="I10:J10"/>
    <mergeCell ref="G11:H11"/>
    <mergeCell ref="I11:J11"/>
  </mergeCells>
  <pageMargins left="0.7" right="0.7" top="0.75" bottom="0.75" header="0.3" footer="0.3"/>
  <pageSetup paperSize="9" scale="6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B2:L86"/>
  <sheetViews>
    <sheetView topLeftCell="B1" zoomScaleNormal="100" zoomScaleSheetLayoutView="115" workbookViewId="0">
      <selection activeCell="G7" sqref="G7:H7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1" width="13.42578125" style="54" customWidth="1"/>
    <col min="12" max="12" width="18.42578125" style="54" customWidth="1"/>
    <col min="13" max="16384" width="9.140625" style="30"/>
  </cols>
  <sheetData>
    <row r="2" spans="2:12" x14ac:dyDescent="0.25">
      <c r="F2" s="30" t="s">
        <v>978</v>
      </c>
    </row>
    <row r="3" spans="2:12" ht="94.5" customHeight="1" x14ac:dyDescent="0.25">
      <c r="B3" s="60" t="s">
        <v>4</v>
      </c>
      <c r="C3" s="61"/>
      <c r="D3" s="61"/>
      <c r="E3" s="61"/>
      <c r="F3" s="61"/>
      <c r="G3" s="61"/>
      <c r="H3" s="61"/>
      <c r="I3" s="61"/>
      <c r="J3" s="61"/>
    </row>
    <row r="4" spans="2:12" ht="51.75" customHeight="1" x14ac:dyDescent="0.25">
      <c r="B4" s="62" t="s">
        <v>981</v>
      </c>
      <c r="C4" s="63"/>
      <c r="D4" s="63"/>
      <c r="E4" s="63"/>
      <c r="F4" s="63"/>
      <c r="G4" s="63"/>
      <c r="H4" s="63"/>
      <c r="I4" s="63"/>
      <c r="J4" s="64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56" t="s">
        <v>3</v>
      </c>
      <c r="H5" s="57"/>
      <c r="I5" s="56" t="s">
        <v>5</v>
      </c>
      <c r="J5" s="57"/>
      <c r="K5" s="45" t="s">
        <v>970</v>
      </c>
      <c r="L5" s="46" t="s">
        <v>971</v>
      </c>
    </row>
    <row r="6" spans="2:12" ht="30" x14ac:dyDescent="0.25">
      <c r="B6" s="14" t="s">
        <v>189</v>
      </c>
      <c r="C6" s="15" t="s">
        <v>190</v>
      </c>
      <c r="D6" s="15"/>
      <c r="E6" s="14" t="s">
        <v>191</v>
      </c>
      <c r="F6" s="15">
        <v>225</v>
      </c>
      <c r="G6" s="58">
        <v>135</v>
      </c>
      <c r="H6" s="59"/>
      <c r="I6" s="58">
        <v>130</v>
      </c>
      <c r="J6" s="59"/>
      <c r="K6" s="55">
        <f>(F6-G6)/F6*100</f>
        <v>40</v>
      </c>
      <c r="L6" s="49" t="s">
        <v>972</v>
      </c>
    </row>
    <row r="7" spans="2:12" ht="30" x14ac:dyDescent="0.25">
      <c r="B7" s="14"/>
      <c r="C7" s="15"/>
      <c r="D7" s="15"/>
      <c r="E7" s="14" t="s">
        <v>192</v>
      </c>
      <c r="F7" s="15">
        <v>27</v>
      </c>
      <c r="G7" s="58">
        <v>15</v>
      </c>
      <c r="H7" s="59"/>
      <c r="I7" s="58">
        <v>15</v>
      </c>
      <c r="J7" s="59"/>
      <c r="K7" s="55">
        <f t="shared" ref="K7:K70" si="0">(F7-G7)/F7*100</f>
        <v>44.444444444444443</v>
      </c>
      <c r="L7" s="49" t="s">
        <v>972</v>
      </c>
    </row>
    <row r="8" spans="2:12" ht="30" x14ac:dyDescent="0.25">
      <c r="B8" s="14"/>
      <c r="C8" s="15"/>
      <c r="D8" s="15"/>
      <c r="E8" s="14" t="s">
        <v>193</v>
      </c>
      <c r="F8" s="15">
        <v>225</v>
      </c>
      <c r="G8" s="58">
        <v>119</v>
      </c>
      <c r="H8" s="59"/>
      <c r="I8" s="58">
        <f>G8-24</f>
        <v>95</v>
      </c>
      <c r="J8" s="59"/>
      <c r="K8" s="55">
        <f t="shared" si="0"/>
        <v>47.111111111111107</v>
      </c>
      <c r="L8" s="49" t="s">
        <v>972</v>
      </c>
    </row>
    <row r="9" spans="2:12" ht="30" x14ac:dyDescent="0.25">
      <c r="B9" s="14"/>
      <c r="C9" s="15"/>
      <c r="D9" s="15"/>
      <c r="E9" s="14" t="s">
        <v>194</v>
      </c>
      <c r="F9" s="15">
        <v>144</v>
      </c>
      <c r="G9" s="58">
        <v>80</v>
      </c>
      <c r="H9" s="59"/>
      <c r="I9" s="58">
        <v>40</v>
      </c>
      <c r="J9" s="59"/>
      <c r="K9" s="55">
        <f t="shared" si="0"/>
        <v>44.444444444444443</v>
      </c>
      <c r="L9" s="49" t="s">
        <v>972</v>
      </c>
    </row>
    <row r="10" spans="2:12" ht="30" x14ac:dyDescent="0.25">
      <c r="B10" s="14"/>
      <c r="C10" s="15"/>
      <c r="D10" s="15"/>
      <c r="E10" s="14" t="s">
        <v>195</v>
      </c>
      <c r="F10" s="15">
        <v>225</v>
      </c>
      <c r="G10" s="58">
        <v>131</v>
      </c>
      <c r="H10" s="59"/>
      <c r="I10" s="58">
        <f>G10-37</f>
        <v>94</v>
      </c>
      <c r="J10" s="59"/>
      <c r="K10" s="55">
        <f t="shared" si="0"/>
        <v>41.777777777777779</v>
      </c>
      <c r="L10" s="49" t="s">
        <v>972</v>
      </c>
    </row>
    <row r="11" spans="2:12" ht="31.5" x14ac:dyDescent="0.25">
      <c r="B11" s="14"/>
      <c r="C11" s="15"/>
      <c r="D11" s="15"/>
      <c r="E11" s="14" t="s">
        <v>196</v>
      </c>
      <c r="F11" s="15">
        <v>90</v>
      </c>
      <c r="G11" s="58">
        <v>35</v>
      </c>
      <c r="H11" s="74"/>
      <c r="I11" s="16"/>
      <c r="J11" s="17">
        <v>0</v>
      </c>
      <c r="K11" s="55">
        <f t="shared" si="0"/>
        <v>61.111111111111114</v>
      </c>
      <c r="L11" s="47" t="s">
        <v>973</v>
      </c>
    </row>
    <row r="12" spans="2:12" ht="31.5" x14ac:dyDescent="0.25">
      <c r="B12" s="14"/>
      <c r="C12" s="15"/>
      <c r="D12" s="15"/>
      <c r="E12" s="14" t="s">
        <v>197</v>
      </c>
      <c r="F12" s="15">
        <v>144</v>
      </c>
      <c r="G12" s="58">
        <v>54</v>
      </c>
      <c r="H12" s="74"/>
      <c r="I12" s="16"/>
      <c r="J12" s="17">
        <f>G12-5</f>
        <v>49</v>
      </c>
      <c r="K12" s="55">
        <f t="shared" si="0"/>
        <v>62.5</v>
      </c>
      <c r="L12" s="47" t="s">
        <v>973</v>
      </c>
    </row>
    <row r="13" spans="2:12" ht="31.5" x14ac:dyDescent="0.25">
      <c r="B13" s="14"/>
      <c r="C13" s="15"/>
      <c r="D13" s="15"/>
      <c r="E13" s="14" t="s">
        <v>198</v>
      </c>
      <c r="F13" s="15">
        <v>360</v>
      </c>
      <c r="G13" s="58">
        <v>135</v>
      </c>
      <c r="H13" s="74"/>
      <c r="I13" s="16"/>
      <c r="J13" s="17">
        <f>G13-10</f>
        <v>125</v>
      </c>
      <c r="K13" s="55">
        <f t="shared" si="0"/>
        <v>62.5</v>
      </c>
      <c r="L13" s="47" t="s">
        <v>973</v>
      </c>
    </row>
    <row r="14" spans="2:12" ht="31.5" x14ac:dyDescent="0.25">
      <c r="B14" s="14"/>
      <c r="C14" s="15"/>
      <c r="D14" s="15"/>
      <c r="E14" s="14" t="s">
        <v>199</v>
      </c>
      <c r="F14" s="15">
        <v>360</v>
      </c>
      <c r="G14" s="58">
        <v>129</v>
      </c>
      <c r="H14" s="74"/>
      <c r="I14" s="16"/>
      <c r="J14" s="17">
        <f>G14-37</f>
        <v>92</v>
      </c>
      <c r="K14" s="55">
        <f t="shared" si="0"/>
        <v>64.166666666666671</v>
      </c>
      <c r="L14" s="47" t="s">
        <v>973</v>
      </c>
    </row>
    <row r="15" spans="2:12" ht="31.5" x14ac:dyDescent="0.25">
      <c r="B15" s="14"/>
      <c r="C15" s="15"/>
      <c r="D15" s="15"/>
      <c r="E15" s="14" t="s">
        <v>200</v>
      </c>
      <c r="F15" s="15">
        <v>225</v>
      </c>
      <c r="G15" s="58">
        <v>89</v>
      </c>
      <c r="H15" s="74"/>
      <c r="I15" s="16"/>
      <c r="J15" s="17">
        <f>G15-5</f>
        <v>84</v>
      </c>
      <c r="K15" s="55">
        <f t="shared" si="0"/>
        <v>60.444444444444443</v>
      </c>
      <c r="L15" s="47" t="s">
        <v>973</v>
      </c>
    </row>
    <row r="16" spans="2:12" ht="31.5" x14ac:dyDescent="0.25">
      <c r="B16" s="14"/>
      <c r="C16" s="15"/>
      <c r="D16" s="15"/>
      <c r="E16" s="14" t="s">
        <v>201</v>
      </c>
      <c r="F16" s="15">
        <v>360</v>
      </c>
      <c r="G16" s="58">
        <v>140</v>
      </c>
      <c r="H16" s="74"/>
      <c r="I16" s="16"/>
      <c r="J16" s="17">
        <v>32</v>
      </c>
      <c r="K16" s="55">
        <f t="shared" si="0"/>
        <v>61.111111111111114</v>
      </c>
      <c r="L16" s="47" t="s">
        <v>973</v>
      </c>
    </row>
    <row r="17" spans="2:12" ht="31.5" x14ac:dyDescent="0.25">
      <c r="B17" s="14"/>
      <c r="C17" s="15"/>
      <c r="D17" s="15"/>
      <c r="E17" s="14" t="s">
        <v>202</v>
      </c>
      <c r="F17" s="15">
        <v>360</v>
      </c>
      <c r="G17" s="58">
        <v>131</v>
      </c>
      <c r="H17" s="74"/>
      <c r="I17" s="16"/>
      <c r="J17" s="17">
        <f>G17-0</f>
        <v>131</v>
      </c>
      <c r="K17" s="55">
        <f t="shared" si="0"/>
        <v>63.611111111111107</v>
      </c>
      <c r="L17" s="47" t="s">
        <v>973</v>
      </c>
    </row>
    <row r="18" spans="2:12" ht="31.5" x14ac:dyDescent="0.25">
      <c r="B18" s="14"/>
      <c r="C18" s="15"/>
      <c r="D18" s="15"/>
      <c r="E18" s="14" t="s">
        <v>203</v>
      </c>
      <c r="F18" s="15">
        <v>144</v>
      </c>
      <c r="G18" s="58">
        <v>42</v>
      </c>
      <c r="H18" s="74"/>
      <c r="I18" s="16"/>
      <c r="J18" s="17">
        <f t="shared" ref="J18:J20" si="1">G18-0</f>
        <v>42</v>
      </c>
      <c r="K18" s="55">
        <f t="shared" si="0"/>
        <v>70.833333333333343</v>
      </c>
      <c r="L18" s="47" t="s">
        <v>973</v>
      </c>
    </row>
    <row r="19" spans="2:12" ht="31.5" x14ac:dyDescent="0.25">
      <c r="B19" s="14"/>
      <c r="C19" s="15"/>
      <c r="D19" s="15"/>
      <c r="E19" s="14" t="s">
        <v>204</v>
      </c>
      <c r="F19" s="15">
        <v>144</v>
      </c>
      <c r="G19" s="58">
        <v>56</v>
      </c>
      <c r="H19" s="74"/>
      <c r="I19" s="16"/>
      <c r="J19" s="17">
        <f>G19-40</f>
        <v>16</v>
      </c>
      <c r="K19" s="55">
        <f t="shared" si="0"/>
        <v>61.111111111111114</v>
      </c>
      <c r="L19" s="47" t="s">
        <v>973</v>
      </c>
    </row>
    <row r="20" spans="2:12" ht="31.5" x14ac:dyDescent="0.25">
      <c r="B20" s="14"/>
      <c r="C20" s="15"/>
      <c r="D20" s="15"/>
      <c r="E20" s="14" t="s">
        <v>205</v>
      </c>
      <c r="F20" s="15">
        <v>90</v>
      </c>
      <c r="G20" s="58">
        <v>31</v>
      </c>
      <c r="H20" s="74"/>
      <c r="I20" s="16"/>
      <c r="J20" s="17">
        <f t="shared" si="1"/>
        <v>31</v>
      </c>
      <c r="K20" s="55">
        <f t="shared" si="0"/>
        <v>65.555555555555557</v>
      </c>
      <c r="L20" s="47" t="s">
        <v>973</v>
      </c>
    </row>
    <row r="21" spans="2:12" ht="31.5" x14ac:dyDescent="0.25">
      <c r="B21" s="14"/>
      <c r="C21" s="15"/>
      <c r="D21" s="15"/>
      <c r="E21" s="14" t="s">
        <v>206</v>
      </c>
      <c r="F21" s="15">
        <v>225</v>
      </c>
      <c r="G21" s="58">
        <v>75</v>
      </c>
      <c r="H21" s="74"/>
      <c r="I21" s="16"/>
      <c r="J21" s="17">
        <f>G21-45</f>
        <v>30</v>
      </c>
      <c r="K21" s="55">
        <f t="shared" si="0"/>
        <v>66.666666666666657</v>
      </c>
      <c r="L21" s="47" t="s">
        <v>973</v>
      </c>
    </row>
    <row r="22" spans="2:12" ht="31.5" x14ac:dyDescent="0.25">
      <c r="B22" s="14"/>
      <c r="C22" s="15"/>
      <c r="D22" s="15"/>
      <c r="E22" s="14" t="s">
        <v>207</v>
      </c>
      <c r="F22" s="15">
        <v>144</v>
      </c>
      <c r="G22" s="58">
        <v>62</v>
      </c>
      <c r="H22" s="74"/>
      <c r="I22" s="16"/>
      <c r="J22" s="17">
        <f>G22-12</f>
        <v>50</v>
      </c>
      <c r="K22" s="55">
        <f t="shared" si="0"/>
        <v>56.944444444444443</v>
      </c>
      <c r="L22" s="47" t="s">
        <v>973</v>
      </c>
    </row>
    <row r="23" spans="2:12" ht="30" x14ac:dyDescent="0.25">
      <c r="B23" s="14"/>
      <c r="C23" s="15"/>
      <c r="D23" s="15"/>
      <c r="E23" s="14" t="s">
        <v>208</v>
      </c>
      <c r="F23" s="15">
        <v>225</v>
      </c>
      <c r="G23" s="58">
        <v>115</v>
      </c>
      <c r="H23" s="74"/>
      <c r="I23" s="16"/>
      <c r="J23" s="17">
        <f>G23-8</f>
        <v>107</v>
      </c>
      <c r="K23" s="55">
        <f t="shared" si="0"/>
        <v>48.888888888888886</v>
      </c>
      <c r="L23" s="49" t="s">
        <v>972</v>
      </c>
    </row>
    <row r="24" spans="2:12" ht="30" x14ac:dyDescent="0.25">
      <c r="B24" s="14"/>
      <c r="C24" s="15"/>
      <c r="D24" s="15"/>
      <c r="E24" s="14" t="s">
        <v>209</v>
      </c>
      <c r="F24" s="15">
        <v>144</v>
      </c>
      <c r="G24" s="58">
        <v>126</v>
      </c>
      <c r="H24" s="74"/>
      <c r="I24" s="16"/>
      <c r="J24" s="17">
        <v>91</v>
      </c>
      <c r="K24" s="55">
        <f t="shared" si="0"/>
        <v>12.5</v>
      </c>
      <c r="L24" s="49" t="s">
        <v>972</v>
      </c>
    </row>
    <row r="25" spans="2:12" ht="31.5" x14ac:dyDescent="0.25">
      <c r="B25" s="14"/>
      <c r="C25" s="15"/>
      <c r="D25" s="15"/>
      <c r="E25" s="14" t="s">
        <v>210</v>
      </c>
      <c r="F25" s="15">
        <v>90</v>
      </c>
      <c r="G25" s="58">
        <v>42</v>
      </c>
      <c r="H25" s="74"/>
      <c r="I25" s="16"/>
      <c r="J25" s="17">
        <v>0</v>
      </c>
      <c r="K25" s="55">
        <f t="shared" si="0"/>
        <v>53.333333333333336</v>
      </c>
      <c r="L25" s="47" t="s">
        <v>973</v>
      </c>
    </row>
    <row r="26" spans="2:12" ht="31.5" x14ac:dyDescent="0.25">
      <c r="B26" s="14"/>
      <c r="C26" s="15"/>
      <c r="D26" s="15"/>
      <c r="E26" s="14" t="s">
        <v>211</v>
      </c>
      <c r="F26" s="15">
        <v>90</v>
      </c>
      <c r="G26" s="58">
        <v>33</v>
      </c>
      <c r="H26" s="74"/>
      <c r="I26" s="16"/>
      <c r="J26" s="17">
        <v>0</v>
      </c>
      <c r="K26" s="55">
        <f t="shared" si="0"/>
        <v>63.333333333333329</v>
      </c>
      <c r="L26" s="47" t="s">
        <v>973</v>
      </c>
    </row>
    <row r="27" spans="2:12" ht="30" x14ac:dyDescent="0.25">
      <c r="B27" s="14"/>
      <c r="C27" s="15" t="s">
        <v>212</v>
      </c>
      <c r="D27" s="15"/>
      <c r="E27" s="14" t="s">
        <v>213</v>
      </c>
      <c r="F27" s="15">
        <v>144</v>
      </c>
      <c r="G27" s="58">
        <v>73</v>
      </c>
      <c r="H27" s="59"/>
      <c r="I27" s="58">
        <f>G27-0</f>
        <v>73</v>
      </c>
      <c r="J27" s="59"/>
      <c r="K27" s="55">
        <f t="shared" si="0"/>
        <v>49.305555555555557</v>
      </c>
      <c r="L27" s="49" t="s">
        <v>972</v>
      </c>
    </row>
    <row r="28" spans="2:12" ht="31.5" x14ac:dyDescent="0.25">
      <c r="B28" s="14"/>
      <c r="C28" s="15"/>
      <c r="D28" s="15"/>
      <c r="E28" s="14" t="s">
        <v>214</v>
      </c>
      <c r="F28" s="15">
        <v>90</v>
      </c>
      <c r="G28" s="58">
        <v>40</v>
      </c>
      <c r="H28" s="59"/>
      <c r="I28" s="58">
        <f>G28-12</f>
        <v>28</v>
      </c>
      <c r="J28" s="59"/>
      <c r="K28" s="55">
        <f t="shared" si="0"/>
        <v>55.555555555555557</v>
      </c>
      <c r="L28" s="47" t="s">
        <v>973</v>
      </c>
    </row>
    <row r="29" spans="2:12" ht="31.5" x14ac:dyDescent="0.25">
      <c r="B29" s="14"/>
      <c r="C29" s="15"/>
      <c r="D29" s="15"/>
      <c r="E29" s="14" t="s">
        <v>215</v>
      </c>
      <c r="F29" s="15">
        <v>90</v>
      </c>
      <c r="G29" s="58">
        <v>36</v>
      </c>
      <c r="H29" s="59"/>
      <c r="I29" s="58">
        <f>G29-10</f>
        <v>26</v>
      </c>
      <c r="J29" s="59"/>
      <c r="K29" s="55">
        <f t="shared" si="0"/>
        <v>60</v>
      </c>
      <c r="L29" s="47" t="s">
        <v>973</v>
      </c>
    </row>
    <row r="30" spans="2:12" ht="31.5" x14ac:dyDescent="0.25">
      <c r="B30" s="14"/>
      <c r="C30" s="15" t="s">
        <v>216</v>
      </c>
      <c r="D30" s="15"/>
      <c r="E30" s="14" t="s">
        <v>217</v>
      </c>
      <c r="F30" s="15">
        <v>54</v>
      </c>
      <c r="G30" s="58">
        <v>20</v>
      </c>
      <c r="H30" s="59"/>
      <c r="I30" s="58">
        <f>G30-0</f>
        <v>20</v>
      </c>
      <c r="J30" s="59"/>
      <c r="K30" s="55">
        <f t="shared" si="0"/>
        <v>62.962962962962962</v>
      </c>
      <c r="L30" s="47" t="s">
        <v>973</v>
      </c>
    </row>
    <row r="31" spans="2:12" ht="30" x14ac:dyDescent="0.25">
      <c r="B31" s="14"/>
      <c r="C31" s="15" t="s">
        <v>218</v>
      </c>
      <c r="D31" s="15"/>
      <c r="E31" s="14" t="s">
        <v>219</v>
      </c>
      <c r="F31" s="15">
        <v>54</v>
      </c>
      <c r="G31" s="58">
        <v>35</v>
      </c>
      <c r="H31" s="74"/>
      <c r="I31" s="16"/>
      <c r="J31" s="17">
        <f>G31-0</f>
        <v>35</v>
      </c>
      <c r="K31" s="55">
        <f t="shared" si="0"/>
        <v>35.185185185185183</v>
      </c>
      <c r="L31" s="49" t="s">
        <v>972</v>
      </c>
    </row>
    <row r="32" spans="2:12" ht="30" x14ac:dyDescent="0.25">
      <c r="B32" s="14"/>
      <c r="C32" s="15"/>
      <c r="D32" s="15"/>
      <c r="E32" s="14" t="s">
        <v>220</v>
      </c>
      <c r="F32" s="15">
        <v>144</v>
      </c>
      <c r="G32" s="58">
        <v>73</v>
      </c>
      <c r="H32" s="74"/>
      <c r="I32" s="16"/>
      <c r="J32" s="17">
        <f>G32-5</f>
        <v>68</v>
      </c>
      <c r="K32" s="55">
        <f t="shared" si="0"/>
        <v>49.305555555555557</v>
      </c>
      <c r="L32" s="49" t="s">
        <v>972</v>
      </c>
    </row>
    <row r="33" spans="2:12" ht="30" x14ac:dyDescent="0.25">
      <c r="B33" s="14"/>
      <c r="C33" s="15"/>
      <c r="D33" s="15"/>
      <c r="E33" s="14" t="s">
        <v>221</v>
      </c>
      <c r="F33" s="15">
        <v>225</v>
      </c>
      <c r="G33" s="58">
        <v>120</v>
      </c>
      <c r="H33" s="74"/>
      <c r="I33" s="16"/>
      <c r="J33" s="17">
        <f>G33-15</f>
        <v>105</v>
      </c>
      <c r="K33" s="55">
        <f t="shared" si="0"/>
        <v>46.666666666666664</v>
      </c>
      <c r="L33" s="49" t="s">
        <v>972</v>
      </c>
    </row>
    <row r="34" spans="2:12" ht="30" x14ac:dyDescent="0.25">
      <c r="B34" s="14"/>
      <c r="C34" s="15"/>
      <c r="D34" s="15"/>
      <c r="E34" s="14" t="s">
        <v>222</v>
      </c>
      <c r="F34" s="15">
        <v>225</v>
      </c>
      <c r="G34" s="58">
        <v>118</v>
      </c>
      <c r="H34" s="74"/>
      <c r="I34" s="16"/>
      <c r="J34" s="17">
        <f t="shared" ref="J34:J84" si="2">G34-0</f>
        <v>118</v>
      </c>
      <c r="K34" s="55">
        <f t="shared" si="0"/>
        <v>47.555555555555557</v>
      </c>
      <c r="L34" s="49" t="s">
        <v>972</v>
      </c>
    </row>
    <row r="35" spans="2:12" ht="30" x14ac:dyDescent="0.25">
      <c r="B35" s="14"/>
      <c r="C35" s="15"/>
      <c r="D35" s="15"/>
      <c r="E35" s="14" t="s">
        <v>223</v>
      </c>
      <c r="F35" s="15">
        <v>90</v>
      </c>
      <c r="G35" s="58">
        <v>54</v>
      </c>
      <c r="H35" s="74"/>
      <c r="I35" s="16"/>
      <c r="J35" s="17">
        <f t="shared" si="2"/>
        <v>54</v>
      </c>
      <c r="K35" s="55">
        <f t="shared" si="0"/>
        <v>40</v>
      </c>
      <c r="L35" s="49" t="s">
        <v>972</v>
      </c>
    </row>
    <row r="36" spans="2:12" ht="30" x14ac:dyDescent="0.25">
      <c r="B36" s="14"/>
      <c r="C36" s="15"/>
      <c r="D36" s="15"/>
      <c r="E36" s="14" t="s">
        <v>224</v>
      </c>
      <c r="F36" s="15">
        <v>288</v>
      </c>
      <c r="G36" s="58">
        <v>153</v>
      </c>
      <c r="H36" s="74"/>
      <c r="I36" s="16"/>
      <c r="J36" s="17">
        <f t="shared" si="2"/>
        <v>153</v>
      </c>
      <c r="K36" s="55">
        <f t="shared" si="0"/>
        <v>46.875</v>
      </c>
      <c r="L36" s="49" t="s">
        <v>972</v>
      </c>
    </row>
    <row r="37" spans="2:12" ht="31.5" x14ac:dyDescent="0.25">
      <c r="B37" s="14"/>
      <c r="C37" s="15"/>
      <c r="D37" s="15"/>
      <c r="E37" s="14" t="s">
        <v>225</v>
      </c>
      <c r="F37" s="15">
        <v>90</v>
      </c>
      <c r="G37" s="58">
        <v>41</v>
      </c>
      <c r="H37" s="74"/>
      <c r="I37" s="16"/>
      <c r="J37" s="17">
        <v>24</v>
      </c>
      <c r="K37" s="55">
        <f t="shared" si="0"/>
        <v>54.444444444444443</v>
      </c>
      <c r="L37" s="47" t="s">
        <v>973</v>
      </c>
    </row>
    <row r="38" spans="2:12" ht="31.5" x14ac:dyDescent="0.25">
      <c r="B38" s="14"/>
      <c r="C38" s="15"/>
      <c r="D38" s="15"/>
      <c r="E38" s="14" t="s">
        <v>226</v>
      </c>
      <c r="F38" s="15">
        <v>225</v>
      </c>
      <c r="G38" s="58">
        <v>102</v>
      </c>
      <c r="H38" s="74"/>
      <c r="I38" s="16"/>
      <c r="J38" s="17">
        <f t="shared" si="2"/>
        <v>102</v>
      </c>
      <c r="K38" s="55">
        <f t="shared" si="0"/>
        <v>54.666666666666664</v>
      </c>
      <c r="L38" s="47" t="s">
        <v>973</v>
      </c>
    </row>
    <row r="39" spans="2:12" ht="31.5" x14ac:dyDescent="0.25">
      <c r="B39" s="14"/>
      <c r="C39" s="15"/>
      <c r="D39" s="15"/>
      <c r="E39" s="14" t="s">
        <v>227</v>
      </c>
      <c r="F39" s="15">
        <v>90</v>
      </c>
      <c r="G39" s="58">
        <v>19</v>
      </c>
      <c r="H39" s="74"/>
      <c r="I39" s="16"/>
      <c r="J39" s="17">
        <f t="shared" si="2"/>
        <v>19</v>
      </c>
      <c r="K39" s="55">
        <f t="shared" si="0"/>
        <v>78.888888888888886</v>
      </c>
      <c r="L39" s="47" t="s">
        <v>973</v>
      </c>
    </row>
    <row r="40" spans="2:12" ht="30" x14ac:dyDescent="0.25">
      <c r="B40" s="14"/>
      <c r="C40" s="15" t="s">
        <v>228</v>
      </c>
      <c r="D40" s="15"/>
      <c r="E40" s="14" t="s">
        <v>229</v>
      </c>
      <c r="F40" s="15">
        <v>90</v>
      </c>
      <c r="G40" s="58">
        <v>44</v>
      </c>
      <c r="H40" s="74"/>
      <c r="I40" s="16"/>
      <c r="J40" s="17">
        <v>10</v>
      </c>
      <c r="K40" s="55">
        <f t="shared" si="0"/>
        <v>51.111111111111107</v>
      </c>
      <c r="L40" s="49" t="s">
        <v>972</v>
      </c>
    </row>
    <row r="41" spans="2:12" ht="31.5" x14ac:dyDescent="0.25">
      <c r="B41" s="14"/>
      <c r="C41" s="15"/>
      <c r="D41" s="15"/>
      <c r="E41" s="14" t="s">
        <v>230</v>
      </c>
      <c r="F41" s="15">
        <v>56.7</v>
      </c>
      <c r="G41" s="58">
        <v>28</v>
      </c>
      <c r="H41" s="74"/>
      <c r="I41" s="16"/>
      <c r="J41" s="17">
        <f t="shared" si="2"/>
        <v>28</v>
      </c>
      <c r="K41" s="55">
        <f t="shared" si="0"/>
        <v>50.617283950617285</v>
      </c>
      <c r="L41" s="47" t="s">
        <v>973</v>
      </c>
    </row>
    <row r="42" spans="2:12" ht="31.5" x14ac:dyDescent="0.25">
      <c r="B42" s="14"/>
      <c r="C42" s="15"/>
      <c r="D42" s="15"/>
      <c r="E42" s="14" t="s">
        <v>231</v>
      </c>
      <c r="F42" s="15">
        <v>27</v>
      </c>
      <c r="G42" s="58">
        <v>12</v>
      </c>
      <c r="H42" s="74"/>
      <c r="I42" s="16"/>
      <c r="J42" s="17">
        <v>0</v>
      </c>
      <c r="K42" s="55">
        <f t="shared" si="0"/>
        <v>55.555555555555557</v>
      </c>
      <c r="L42" s="47" t="s">
        <v>973</v>
      </c>
    </row>
    <row r="43" spans="2:12" ht="30" x14ac:dyDescent="0.25">
      <c r="B43" s="14"/>
      <c r="C43" s="15"/>
      <c r="D43" s="15"/>
      <c r="E43" s="14" t="s">
        <v>232</v>
      </c>
      <c r="F43" s="15">
        <v>225</v>
      </c>
      <c r="G43" s="58">
        <v>90</v>
      </c>
      <c r="H43" s="74"/>
      <c r="I43" s="16"/>
      <c r="J43" s="17">
        <v>90</v>
      </c>
      <c r="K43" s="55">
        <f t="shared" si="0"/>
        <v>60</v>
      </c>
      <c r="L43" s="49" t="s">
        <v>972</v>
      </c>
    </row>
    <row r="44" spans="2:12" ht="31.5" x14ac:dyDescent="0.25">
      <c r="B44" s="14"/>
      <c r="C44" s="15"/>
      <c r="D44" s="15"/>
      <c r="E44" s="14" t="s">
        <v>233</v>
      </c>
      <c r="F44" s="15">
        <v>360</v>
      </c>
      <c r="G44" s="58">
        <v>170</v>
      </c>
      <c r="H44" s="74"/>
      <c r="I44" s="16"/>
      <c r="J44" s="17">
        <f t="shared" si="2"/>
        <v>170</v>
      </c>
      <c r="K44" s="55">
        <f t="shared" si="0"/>
        <v>52.777777777777779</v>
      </c>
      <c r="L44" s="47" t="s">
        <v>973</v>
      </c>
    </row>
    <row r="45" spans="2:12" ht="31.5" x14ac:dyDescent="0.25">
      <c r="B45" s="14"/>
      <c r="C45" s="15"/>
      <c r="D45" s="15"/>
      <c r="E45" s="14" t="s">
        <v>234</v>
      </c>
      <c r="F45" s="15">
        <v>45</v>
      </c>
      <c r="G45" s="58">
        <v>22</v>
      </c>
      <c r="H45" s="74"/>
      <c r="I45" s="16"/>
      <c r="J45" s="44">
        <f t="shared" si="2"/>
        <v>22</v>
      </c>
      <c r="K45" s="55">
        <f t="shared" si="0"/>
        <v>51.111111111111107</v>
      </c>
      <c r="L45" s="47" t="s">
        <v>973</v>
      </c>
    </row>
    <row r="46" spans="2:12" ht="30" x14ac:dyDescent="0.25">
      <c r="B46" s="14"/>
      <c r="C46" s="15"/>
      <c r="D46" s="15"/>
      <c r="E46" s="14" t="s">
        <v>235</v>
      </c>
      <c r="F46" s="15">
        <v>144</v>
      </c>
      <c r="G46" s="58">
        <v>74</v>
      </c>
      <c r="H46" s="74"/>
      <c r="I46" s="16"/>
      <c r="J46" s="44">
        <f t="shared" si="2"/>
        <v>74</v>
      </c>
      <c r="K46" s="55">
        <f t="shared" si="0"/>
        <v>48.611111111111107</v>
      </c>
      <c r="L46" s="49" t="s">
        <v>972</v>
      </c>
    </row>
    <row r="47" spans="2:12" ht="31.5" x14ac:dyDescent="0.25">
      <c r="B47" s="14"/>
      <c r="C47" s="15" t="s">
        <v>236</v>
      </c>
      <c r="D47" s="15"/>
      <c r="E47" s="14" t="s">
        <v>237</v>
      </c>
      <c r="F47" s="15">
        <v>90</v>
      </c>
      <c r="G47" s="58">
        <v>43</v>
      </c>
      <c r="H47" s="74"/>
      <c r="I47" s="16"/>
      <c r="J47" s="44">
        <f t="shared" si="2"/>
        <v>43</v>
      </c>
      <c r="K47" s="55">
        <f t="shared" si="0"/>
        <v>52.222222222222229</v>
      </c>
      <c r="L47" s="47" t="s">
        <v>973</v>
      </c>
    </row>
    <row r="48" spans="2:12" ht="30" x14ac:dyDescent="0.25">
      <c r="B48" s="14"/>
      <c r="C48" s="15"/>
      <c r="D48" s="15"/>
      <c r="E48" s="14" t="s">
        <v>238</v>
      </c>
      <c r="F48" s="15">
        <v>144</v>
      </c>
      <c r="G48" s="58">
        <v>45</v>
      </c>
      <c r="H48" s="74"/>
      <c r="I48" s="16"/>
      <c r="J48" s="44">
        <f t="shared" si="2"/>
        <v>45</v>
      </c>
      <c r="K48" s="55">
        <f t="shared" si="0"/>
        <v>68.75</v>
      </c>
      <c r="L48" s="49" t="s">
        <v>972</v>
      </c>
    </row>
    <row r="49" spans="2:12" ht="31.5" x14ac:dyDescent="0.25">
      <c r="B49" s="14"/>
      <c r="C49" s="15"/>
      <c r="D49" s="15"/>
      <c r="E49" s="14" t="s">
        <v>239</v>
      </c>
      <c r="F49" s="15">
        <v>144</v>
      </c>
      <c r="G49" s="58">
        <v>60</v>
      </c>
      <c r="H49" s="74"/>
      <c r="I49" s="16"/>
      <c r="J49" s="44">
        <f t="shared" si="2"/>
        <v>60</v>
      </c>
      <c r="K49" s="55">
        <f t="shared" si="0"/>
        <v>58.333333333333336</v>
      </c>
      <c r="L49" s="47" t="s">
        <v>973</v>
      </c>
    </row>
    <row r="50" spans="2:12" ht="30" x14ac:dyDescent="0.25">
      <c r="B50" s="14"/>
      <c r="C50" s="15"/>
      <c r="D50" s="15"/>
      <c r="E50" s="14" t="s">
        <v>240</v>
      </c>
      <c r="F50" s="15">
        <v>144</v>
      </c>
      <c r="G50" s="58">
        <v>77</v>
      </c>
      <c r="H50" s="74"/>
      <c r="I50" s="16"/>
      <c r="J50" s="44">
        <f t="shared" si="2"/>
        <v>77</v>
      </c>
      <c r="K50" s="55">
        <f t="shared" si="0"/>
        <v>46.527777777777779</v>
      </c>
      <c r="L50" s="49" t="s">
        <v>972</v>
      </c>
    </row>
    <row r="51" spans="2:12" ht="30" x14ac:dyDescent="0.25">
      <c r="B51" s="14"/>
      <c r="C51" s="15"/>
      <c r="D51" s="15"/>
      <c r="E51" s="14" t="s">
        <v>241</v>
      </c>
      <c r="F51" s="15">
        <v>144</v>
      </c>
      <c r="G51" s="58">
        <v>62</v>
      </c>
      <c r="H51" s="74"/>
      <c r="I51" s="16"/>
      <c r="J51" s="44">
        <f t="shared" si="2"/>
        <v>62</v>
      </c>
      <c r="K51" s="55">
        <f t="shared" si="0"/>
        <v>56.944444444444443</v>
      </c>
      <c r="L51" s="49" t="s">
        <v>972</v>
      </c>
    </row>
    <row r="52" spans="2:12" ht="30" x14ac:dyDescent="0.25">
      <c r="B52" s="14"/>
      <c r="C52" s="15" t="s">
        <v>242</v>
      </c>
      <c r="D52" s="15"/>
      <c r="E52" s="14" t="s">
        <v>243</v>
      </c>
      <c r="F52" s="15">
        <v>144</v>
      </c>
      <c r="G52" s="58">
        <v>86</v>
      </c>
      <c r="H52" s="74"/>
      <c r="I52" s="16"/>
      <c r="J52" s="44">
        <f t="shared" si="2"/>
        <v>86</v>
      </c>
      <c r="K52" s="55">
        <f t="shared" si="0"/>
        <v>40.277777777777779</v>
      </c>
      <c r="L52" s="49" t="s">
        <v>972</v>
      </c>
    </row>
    <row r="53" spans="2:12" ht="31.5" x14ac:dyDescent="0.25">
      <c r="B53" s="14"/>
      <c r="C53" s="15"/>
      <c r="D53" s="15"/>
      <c r="E53" s="14" t="s">
        <v>244</v>
      </c>
      <c r="F53" s="15">
        <v>144</v>
      </c>
      <c r="G53" s="58">
        <v>55</v>
      </c>
      <c r="H53" s="74"/>
      <c r="I53" s="16"/>
      <c r="J53" s="44">
        <f t="shared" si="2"/>
        <v>55</v>
      </c>
      <c r="K53" s="55">
        <f t="shared" si="0"/>
        <v>61.805555555555557</v>
      </c>
      <c r="L53" s="47" t="s">
        <v>973</v>
      </c>
    </row>
    <row r="54" spans="2:12" ht="31.5" x14ac:dyDescent="0.25">
      <c r="B54" s="14"/>
      <c r="C54" s="15"/>
      <c r="D54" s="15"/>
      <c r="E54" s="14" t="s">
        <v>245</v>
      </c>
      <c r="F54" s="15">
        <v>144</v>
      </c>
      <c r="G54" s="58">
        <v>44</v>
      </c>
      <c r="H54" s="74"/>
      <c r="I54" s="16"/>
      <c r="J54" s="44">
        <f t="shared" si="2"/>
        <v>44</v>
      </c>
      <c r="K54" s="55">
        <f t="shared" si="0"/>
        <v>69.444444444444443</v>
      </c>
      <c r="L54" s="47" t="s">
        <v>973</v>
      </c>
    </row>
    <row r="55" spans="2:12" ht="31.5" x14ac:dyDescent="0.25">
      <c r="B55" s="14"/>
      <c r="C55" s="15"/>
      <c r="D55" s="15"/>
      <c r="E55" s="14" t="s">
        <v>246</v>
      </c>
      <c r="F55" s="15">
        <v>90</v>
      </c>
      <c r="G55" s="58">
        <v>36</v>
      </c>
      <c r="H55" s="74"/>
      <c r="I55" s="16"/>
      <c r="J55" s="44">
        <f t="shared" si="2"/>
        <v>36</v>
      </c>
      <c r="K55" s="55">
        <f t="shared" si="0"/>
        <v>60</v>
      </c>
      <c r="L55" s="47" t="s">
        <v>973</v>
      </c>
    </row>
    <row r="56" spans="2:12" ht="30" x14ac:dyDescent="0.25">
      <c r="B56" s="14"/>
      <c r="C56" s="15"/>
      <c r="D56" s="15"/>
      <c r="E56" s="14" t="s">
        <v>247</v>
      </c>
      <c r="F56" s="15">
        <v>144</v>
      </c>
      <c r="G56" s="58">
        <v>112</v>
      </c>
      <c r="H56" s="74"/>
      <c r="I56" s="16"/>
      <c r="J56" s="44">
        <f t="shared" si="2"/>
        <v>112</v>
      </c>
      <c r="K56" s="55">
        <f t="shared" si="0"/>
        <v>22.222222222222221</v>
      </c>
      <c r="L56" s="49" t="s">
        <v>972</v>
      </c>
    </row>
    <row r="57" spans="2:12" ht="31.5" x14ac:dyDescent="0.25">
      <c r="B57" s="14"/>
      <c r="C57" s="15"/>
      <c r="D57" s="15"/>
      <c r="E57" s="14" t="s">
        <v>248</v>
      </c>
      <c r="F57" s="15">
        <v>90</v>
      </c>
      <c r="G57" s="58">
        <v>31</v>
      </c>
      <c r="H57" s="74"/>
      <c r="I57" s="16"/>
      <c r="J57" s="44">
        <f t="shared" si="2"/>
        <v>31</v>
      </c>
      <c r="K57" s="55">
        <f t="shared" si="0"/>
        <v>65.555555555555557</v>
      </c>
      <c r="L57" s="47" t="s">
        <v>973</v>
      </c>
    </row>
    <row r="58" spans="2:12" ht="30" x14ac:dyDescent="0.25">
      <c r="B58" s="14"/>
      <c r="C58" s="15"/>
      <c r="D58" s="15"/>
      <c r="E58" s="14" t="s">
        <v>249</v>
      </c>
      <c r="F58" s="15">
        <v>144</v>
      </c>
      <c r="G58" s="58">
        <v>100</v>
      </c>
      <c r="H58" s="74"/>
      <c r="I58" s="16"/>
      <c r="J58" s="44">
        <f t="shared" si="2"/>
        <v>100</v>
      </c>
      <c r="K58" s="55">
        <f t="shared" si="0"/>
        <v>30.555555555555557</v>
      </c>
      <c r="L58" s="49" t="s">
        <v>972</v>
      </c>
    </row>
    <row r="59" spans="2:12" ht="30" x14ac:dyDescent="0.25">
      <c r="B59" s="14"/>
      <c r="C59" s="15"/>
      <c r="D59" s="15"/>
      <c r="E59" s="14" t="s">
        <v>250</v>
      </c>
      <c r="F59" s="15">
        <v>90</v>
      </c>
      <c r="G59" s="58">
        <v>64</v>
      </c>
      <c r="H59" s="74"/>
      <c r="I59" s="16"/>
      <c r="J59" s="44">
        <f t="shared" si="2"/>
        <v>64</v>
      </c>
      <c r="K59" s="55">
        <f t="shared" si="0"/>
        <v>28.888888888888886</v>
      </c>
      <c r="L59" s="49" t="s">
        <v>972</v>
      </c>
    </row>
    <row r="60" spans="2:12" ht="30" x14ac:dyDescent="0.25">
      <c r="B60" s="14"/>
      <c r="C60" s="15" t="s">
        <v>251</v>
      </c>
      <c r="D60" s="15"/>
      <c r="E60" s="14" t="s">
        <v>252</v>
      </c>
      <c r="F60" s="15">
        <v>56.7</v>
      </c>
      <c r="G60" s="58">
        <v>30</v>
      </c>
      <c r="H60" s="74"/>
      <c r="I60" s="16"/>
      <c r="J60" s="44">
        <f t="shared" si="2"/>
        <v>30</v>
      </c>
      <c r="K60" s="55">
        <f t="shared" si="0"/>
        <v>47.089947089947096</v>
      </c>
      <c r="L60" s="49" t="s">
        <v>972</v>
      </c>
    </row>
    <row r="61" spans="2:12" ht="31.5" x14ac:dyDescent="0.25">
      <c r="B61" s="14"/>
      <c r="C61" s="15"/>
      <c r="D61" s="15"/>
      <c r="E61" s="14" t="s">
        <v>253</v>
      </c>
      <c r="F61" s="15">
        <v>360</v>
      </c>
      <c r="G61" s="58">
        <v>123</v>
      </c>
      <c r="H61" s="74"/>
      <c r="I61" s="16"/>
      <c r="J61" s="44">
        <f t="shared" si="2"/>
        <v>123</v>
      </c>
      <c r="K61" s="55">
        <f t="shared" si="0"/>
        <v>65.833333333333329</v>
      </c>
      <c r="L61" s="47" t="s">
        <v>973</v>
      </c>
    </row>
    <row r="62" spans="2:12" ht="31.5" x14ac:dyDescent="0.25">
      <c r="B62" s="14"/>
      <c r="C62" s="15"/>
      <c r="D62" s="15"/>
      <c r="E62" s="14" t="s">
        <v>254</v>
      </c>
      <c r="F62" s="15">
        <v>56.7</v>
      </c>
      <c r="G62" s="58">
        <v>20</v>
      </c>
      <c r="H62" s="74"/>
      <c r="I62" s="16"/>
      <c r="J62" s="44">
        <f t="shared" si="2"/>
        <v>20</v>
      </c>
      <c r="K62" s="55">
        <f t="shared" si="0"/>
        <v>64.726631393298064</v>
      </c>
      <c r="L62" s="47" t="s">
        <v>973</v>
      </c>
    </row>
    <row r="63" spans="2:12" ht="31.5" x14ac:dyDescent="0.25">
      <c r="B63" s="14"/>
      <c r="C63" s="15" t="s">
        <v>255</v>
      </c>
      <c r="D63" s="15"/>
      <c r="E63" s="14" t="s">
        <v>256</v>
      </c>
      <c r="F63" s="15">
        <v>90</v>
      </c>
      <c r="G63" s="58">
        <v>29</v>
      </c>
      <c r="H63" s="74"/>
      <c r="I63" s="16"/>
      <c r="J63" s="44">
        <f t="shared" si="2"/>
        <v>29</v>
      </c>
      <c r="K63" s="55">
        <f t="shared" si="0"/>
        <v>67.777777777777786</v>
      </c>
      <c r="L63" s="47" t="s">
        <v>973</v>
      </c>
    </row>
    <row r="64" spans="2:12" ht="30" x14ac:dyDescent="0.25">
      <c r="B64" s="14"/>
      <c r="C64" s="15"/>
      <c r="D64" s="15"/>
      <c r="E64" s="14" t="s">
        <v>257</v>
      </c>
      <c r="F64" s="15">
        <v>144</v>
      </c>
      <c r="G64" s="58">
        <v>119</v>
      </c>
      <c r="H64" s="74"/>
      <c r="I64" s="16"/>
      <c r="J64" s="44">
        <f t="shared" si="2"/>
        <v>119</v>
      </c>
      <c r="K64" s="55">
        <f t="shared" si="0"/>
        <v>17.361111111111111</v>
      </c>
      <c r="L64" s="49" t="s">
        <v>972</v>
      </c>
    </row>
    <row r="65" spans="2:12" ht="30" x14ac:dyDescent="0.25">
      <c r="B65" s="14"/>
      <c r="C65" s="15"/>
      <c r="D65" s="15"/>
      <c r="E65" s="14" t="s">
        <v>258</v>
      </c>
      <c r="F65" s="15">
        <v>144</v>
      </c>
      <c r="G65" s="58">
        <v>136</v>
      </c>
      <c r="H65" s="74"/>
      <c r="I65" s="16"/>
      <c r="J65" s="44">
        <f t="shared" si="2"/>
        <v>136</v>
      </c>
      <c r="K65" s="55">
        <f t="shared" si="0"/>
        <v>5.5555555555555554</v>
      </c>
      <c r="L65" s="49" t="s">
        <v>972</v>
      </c>
    </row>
    <row r="66" spans="2:12" ht="30" x14ac:dyDescent="0.25">
      <c r="B66" s="14"/>
      <c r="C66" s="15"/>
      <c r="D66" s="15"/>
      <c r="E66" s="14" t="s">
        <v>259</v>
      </c>
      <c r="F66" s="15">
        <v>144</v>
      </c>
      <c r="G66" s="58">
        <v>112</v>
      </c>
      <c r="H66" s="74"/>
      <c r="I66" s="16"/>
      <c r="J66" s="44">
        <f t="shared" si="2"/>
        <v>112</v>
      </c>
      <c r="K66" s="55">
        <f t="shared" si="0"/>
        <v>22.222222222222221</v>
      </c>
      <c r="L66" s="49" t="s">
        <v>972</v>
      </c>
    </row>
    <row r="67" spans="2:12" ht="31.5" x14ac:dyDescent="0.25">
      <c r="B67" s="14"/>
      <c r="C67" s="15"/>
      <c r="D67" s="15"/>
      <c r="E67" s="14" t="s">
        <v>260</v>
      </c>
      <c r="F67" s="15">
        <v>90</v>
      </c>
      <c r="G67" s="58">
        <v>40</v>
      </c>
      <c r="H67" s="74"/>
      <c r="I67" s="16"/>
      <c r="J67" s="44">
        <f t="shared" si="2"/>
        <v>40</v>
      </c>
      <c r="K67" s="55">
        <f t="shared" si="0"/>
        <v>55.555555555555557</v>
      </c>
      <c r="L67" s="47" t="s">
        <v>973</v>
      </c>
    </row>
    <row r="68" spans="2:12" ht="31.5" x14ac:dyDescent="0.25">
      <c r="B68" s="14"/>
      <c r="C68" s="15"/>
      <c r="D68" s="15"/>
      <c r="E68" s="14" t="s">
        <v>261</v>
      </c>
      <c r="F68" s="15">
        <v>90</v>
      </c>
      <c r="G68" s="58">
        <v>45</v>
      </c>
      <c r="H68" s="74"/>
      <c r="I68" s="16"/>
      <c r="J68" s="44">
        <f t="shared" si="2"/>
        <v>45</v>
      </c>
      <c r="K68" s="55">
        <f t="shared" si="0"/>
        <v>50</v>
      </c>
      <c r="L68" s="47" t="s">
        <v>973</v>
      </c>
    </row>
    <row r="69" spans="2:12" ht="31.5" x14ac:dyDescent="0.25">
      <c r="B69" s="14"/>
      <c r="C69" s="15" t="s">
        <v>262</v>
      </c>
      <c r="D69" s="15"/>
      <c r="E69" s="14" t="s">
        <v>263</v>
      </c>
      <c r="F69" s="15">
        <v>56.7</v>
      </c>
      <c r="G69" s="58">
        <v>28</v>
      </c>
      <c r="H69" s="74"/>
      <c r="I69" s="16"/>
      <c r="J69" s="44">
        <f t="shared" si="2"/>
        <v>28</v>
      </c>
      <c r="K69" s="55">
        <f t="shared" si="0"/>
        <v>50.617283950617285</v>
      </c>
      <c r="L69" s="47" t="s">
        <v>973</v>
      </c>
    </row>
    <row r="70" spans="2:12" ht="31.5" x14ac:dyDescent="0.25">
      <c r="B70" s="14"/>
      <c r="C70" s="15" t="s">
        <v>264</v>
      </c>
      <c r="D70" s="15"/>
      <c r="E70" s="14" t="s">
        <v>265</v>
      </c>
      <c r="F70" s="15">
        <v>90</v>
      </c>
      <c r="G70" s="58">
        <v>42</v>
      </c>
      <c r="H70" s="74"/>
      <c r="I70" s="16"/>
      <c r="J70" s="44">
        <f t="shared" si="2"/>
        <v>42</v>
      </c>
      <c r="K70" s="55">
        <f t="shared" si="0"/>
        <v>53.333333333333336</v>
      </c>
      <c r="L70" s="47" t="s">
        <v>973</v>
      </c>
    </row>
    <row r="71" spans="2:12" ht="31.5" x14ac:dyDescent="0.25">
      <c r="B71" s="14"/>
      <c r="C71" s="15" t="s">
        <v>266</v>
      </c>
      <c r="D71" s="15"/>
      <c r="E71" s="14" t="s">
        <v>267</v>
      </c>
      <c r="F71" s="15">
        <v>90</v>
      </c>
      <c r="G71" s="58">
        <v>36</v>
      </c>
      <c r="H71" s="74"/>
      <c r="I71" s="16"/>
      <c r="J71" s="44">
        <f t="shared" si="2"/>
        <v>36</v>
      </c>
      <c r="K71" s="55">
        <f t="shared" ref="K71:K84" si="3">(F71-G71)/F71*100</f>
        <v>60</v>
      </c>
      <c r="L71" s="47" t="s">
        <v>973</v>
      </c>
    </row>
    <row r="72" spans="2:12" ht="31.5" x14ac:dyDescent="0.25">
      <c r="B72" s="14"/>
      <c r="C72" s="15" t="s">
        <v>268</v>
      </c>
      <c r="D72" s="15"/>
      <c r="E72" s="14" t="s">
        <v>269</v>
      </c>
      <c r="F72" s="15">
        <v>225</v>
      </c>
      <c r="G72" s="58">
        <v>102</v>
      </c>
      <c r="H72" s="74"/>
      <c r="I72" s="16"/>
      <c r="J72" s="44">
        <f t="shared" si="2"/>
        <v>102</v>
      </c>
      <c r="K72" s="55">
        <f t="shared" si="3"/>
        <v>54.666666666666664</v>
      </c>
      <c r="L72" s="47" t="s">
        <v>973</v>
      </c>
    </row>
    <row r="73" spans="2:12" ht="31.5" x14ac:dyDescent="0.25">
      <c r="B73" s="14"/>
      <c r="C73" s="15" t="s">
        <v>270</v>
      </c>
      <c r="D73" s="15"/>
      <c r="E73" s="14" t="s">
        <v>271</v>
      </c>
      <c r="F73" s="15">
        <v>36</v>
      </c>
      <c r="G73" s="58">
        <v>18</v>
      </c>
      <c r="H73" s="74"/>
      <c r="I73" s="16"/>
      <c r="J73" s="44">
        <f t="shared" si="2"/>
        <v>18</v>
      </c>
      <c r="K73" s="55">
        <f t="shared" si="3"/>
        <v>50</v>
      </c>
      <c r="L73" s="47" t="s">
        <v>973</v>
      </c>
    </row>
    <row r="74" spans="2:12" ht="31.5" x14ac:dyDescent="0.25">
      <c r="B74" s="14"/>
      <c r="C74" s="15" t="s">
        <v>272</v>
      </c>
      <c r="D74" s="15"/>
      <c r="E74" s="14" t="s">
        <v>273</v>
      </c>
      <c r="F74" s="15">
        <v>54</v>
      </c>
      <c r="G74" s="58">
        <v>22</v>
      </c>
      <c r="H74" s="74"/>
      <c r="I74" s="16"/>
      <c r="J74" s="44">
        <f t="shared" si="2"/>
        <v>22</v>
      </c>
      <c r="K74" s="55">
        <f t="shared" si="3"/>
        <v>59.259259259259252</v>
      </c>
      <c r="L74" s="47" t="s">
        <v>973</v>
      </c>
    </row>
    <row r="75" spans="2:12" ht="31.5" x14ac:dyDescent="0.25">
      <c r="B75" s="14"/>
      <c r="C75" s="15" t="s">
        <v>274</v>
      </c>
      <c r="D75" s="15"/>
      <c r="E75" s="14" t="s">
        <v>275</v>
      </c>
      <c r="F75" s="15">
        <v>56.7</v>
      </c>
      <c r="G75" s="58">
        <v>19</v>
      </c>
      <c r="H75" s="74"/>
      <c r="I75" s="16"/>
      <c r="J75" s="44">
        <f t="shared" si="2"/>
        <v>19</v>
      </c>
      <c r="K75" s="55">
        <f t="shared" si="3"/>
        <v>66.490299823633165</v>
      </c>
      <c r="L75" s="47" t="s">
        <v>973</v>
      </c>
    </row>
    <row r="76" spans="2:12" ht="31.5" x14ac:dyDescent="0.25">
      <c r="B76" s="14"/>
      <c r="C76" s="15" t="s">
        <v>276</v>
      </c>
      <c r="D76" s="15"/>
      <c r="E76" s="14" t="s">
        <v>277</v>
      </c>
      <c r="F76" s="15">
        <v>144</v>
      </c>
      <c r="G76" s="58">
        <v>44</v>
      </c>
      <c r="H76" s="74"/>
      <c r="I76" s="16"/>
      <c r="J76" s="44">
        <f t="shared" si="2"/>
        <v>44</v>
      </c>
      <c r="K76" s="55">
        <f t="shared" si="3"/>
        <v>69.444444444444443</v>
      </c>
      <c r="L76" s="47" t="s">
        <v>973</v>
      </c>
    </row>
    <row r="77" spans="2:12" ht="31.5" x14ac:dyDescent="0.25">
      <c r="B77" s="14"/>
      <c r="C77" s="15" t="s">
        <v>278</v>
      </c>
      <c r="D77" s="15"/>
      <c r="E77" s="14" t="s">
        <v>279</v>
      </c>
      <c r="F77" s="15">
        <v>90</v>
      </c>
      <c r="G77" s="58">
        <v>29</v>
      </c>
      <c r="H77" s="74"/>
      <c r="I77" s="16"/>
      <c r="J77" s="44">
        <f t="shared" si="2"/>
        <v>29</v>
      </c>
      <c r="K77" s="55">
        <f t="shared" si="3"/>
        <v>67.777777777777786</v>
      </c>
      <c r="L77" s="47" t="s">
        <v>973</v>
      </c>
    </row>
    <row r="78" spans="2:12" ht="31.5" x14ac:dyDescent="0.25">
      <c r="B78" s="14"/>
      <c r="C78" s="15" t="s">
        <v>280</v>
      </c>
      <c r="D78" s="15"/>
      <c r="E78" s="14" t="s">
        <v>281</v>
      </c>
      <c r="F78" s="15">
        <v>56.7</v>
      </c>
      <c r="G78" s="58">
        <v>21</v>
      </c>
      <c r="H78" s="74"/>
      <c r="I78" s="16"/>
      <c r="J78" s="44">
        <f t="shared" si="2"/>
        <v>21</v>
      </c>
      <c r="K78" s="55">
        <f t="shared" si="3"/>
        <v>62.962962962962962</v>
      </c>
      <c r="L78" s="47" t="s">
        <v>973</v>
      </c>
    </row>
    <row r="79" spans="2:12" ht="31.5" x14ac:dyDescent="0.25">
      <c r="B79" s="14"/>
      <c r="C79" s="15" t="s">
        <v>282</v>
      </c>
      <c r="D79" s="15"/>
      <c r="E79" s="14" t="s">
        <v>283</v>
      </c>
      <c r="F79" s="15">
        <v>36</v>
      </c>
      <c r="G79" s="58">
        <v>13</v>
      </c>
      <c r="H79" s="74"/>
      <c r="I79" s="16"/>
      <c r="J79" s="44">
        <f t="shared" si="2"/>
        <v>13</v>
      </c>
      <c r="K79" s="55">
        <f t="shared" si="3"/>
        <v>63.888888888888886</v>
      </c>
      <c r="L79" s="47" t="s">
        <v>973</v>
      </c>
    </row>
    <row r="80" spans="2:12" ht="31.5" x14ac:dyDescent="0.25">
      <c r="B80" s="14"/>
      <c r="C80" s="15" t="s">
        <v>284</v>
      </c>
      <c r="D80" s="15"/>
      <c r="E80" s="14" t="s">
        <v>285</v>
      </c>
      <c r="F80" s="15">
        <v>36</v>
      </c>
      <c r="G80" s="58">
        <v>11</v>
      </c>
      <c r="H80" s="74"/>
      <c r="I80" s="16"/>
      <c r="J80" s="44">
        <f t="shared" si="2"/>
        <v>11</v>
      </c>
      <c r="K80" s="55">
        <f t="shared" si="3"/>
        <v>69.444444444444443</v>
      </c>
      <c r="L80" s="47" t="s">
        <v>973</v>
      </c>
    </row>
    <row r="81" spans="2:12" ht="31.5" x14ac:dyDescent="0.25">
      <c r="B81" s="14"/>
      <c r="C81" s="15" t="s">
        <v>286</v>
      </c>
      <c r="D81" s="15"/>
      <c r="E81" s="14" t="s">
        <v>287</v>
      </c>
      <c r="F81" s="15">
        <v>225</v>
      </c>
      <c r="G81" s="58">
        <v>98</v>
      </c>
      <c r="H81" s="74"/>
      <c r="I81" s="16"/>
      <c r="J81" s="44">
        <f t="shared" si="2"/>
        <v>98</v>
      </c>
      <c r="K81" s="55">
        <f t="shared" si="3"/>
        <v>56.444444444444443</v>
      </c>
      <c r="L81" s="47" t="s">
        <v>973</v>
      </c>
    </row>
    <row r="82" spans="2:12" ht="31.5" x14ac:dyDescent="0.25">
      <c r="B82" s="14"/>
      <c r="C82" s="15" t="s">
        <v>288</v>
      </c>
      <c r="D82" s="15"/>
      <c r="E82" s="14" t="s">
        <v>289</v>
      </c>
      <c r="F82" s="15">
        <v>90</v>
      </c>
      <c r="G82" s="58">
        <v>19</v>
      </c>
      <c r="H82" s="74"/>
      <c r="I82" s="16"/>
      <c r="J82" s="44">
        <f t="shared" si="2"/>
        <v>19</v>
      </c>
      <c r="K82" s="55">
        <f t="shared" si="3"/>
        <v>78.888888888888886</v>
      </c>
      <c r="L82" s="47" t="s">
        <v>973</v>
      </c>
    </row>
    <row r="83" spans="2:12" ht="31.5" x14ac:dyDescent="0.25">
      <c r="B83" s="14"/>
      <c r="C83" s="15" t="s">
        <v>290</v>
      </c>
      <c r="D83" s="15"/>
      <c r="E83" s="14" t="s">
        <v>291</v>
      </c>
      <c r="F83" s="15">
        <v>90</v>
      </c>
      <c r="G83" s="58">
        <v>16</v>
      </c>
      <c r="H83" s="74"/>
      <c r="I83" s="16"/>
      <c r="J83" s="44">
        <f t="shared" si="2"/>
        <v>16</v>
      </c>
      <c r="K83" s="55">
        <f t="shared" si="3"/>
        <v>82.222222222222214</v>
      </c>
      <c r="L83" s="47" t="s">
        <v>973</v>
      </c>
    </row>
    <row r="84" spans="2:12" ht="31.5" x14ac:dyDescent="0.25">
      <c r="B84" s="14"/>
      <c r="C84" s="15" t="s">
        <v>292</v>
      </c>
      <c r="D84" s="15"/>
      <c r="E84" s="14" t="s">
        <v>293</v>
      </c>
      <c r="F84" s="15">
        <v>56.7</v>
      </c>
      <c r="G84" s="58">
        <v>15</v>
      </c>
      <c r="H84" s="74"/>
      <c r="I84" s="16"/>
      <c r="J84" s="44">
        <f t="shared" si="2"/>
        <v>15</v>
      </c>
      <c r="K84" s="55">
        <f t="shared" si="3"/>
        <v>73.544973544973544</v>
      </c>
      <c r="L84" s="47" t="s">
        <v>973</v>
      </c>
    </row>
    <row r="85" spans="2:12" x14ac:dyDescent="0.25">
      <c r="B85" s="19"/>
      <c r="C85" s="12"/>
      <c r="D85" s="12"/>
      <c r="E85" s="19"/>
      <c r="F85" s="12">
        <f>SUM(F6:F84)</f>
        <v>11061.900000000005</v>
      </c>
      <c r="G85" s="75">
        <f>SUM(G6:H84)</f>
        <v>5101</v>
      </c>
      <c r="H85" s="76"/>
      <c r="I85" s="56"/>
      <c r="J85" s="57"/>
    </row>
    <row r="86" spans="2:12" x14ac:dyDescent="0.25">
      <c r="B86" s="19"/>
      <c r="C86" s="12"/>
      <c r="D86" s="12"/>
      <c r="E86" s="19"/>
      <c r="F86" s="12"/>
      <c r="G86" s="56"/>
      <c r="H86" s="57"/>
      <c r="I86" s="56"/>
      <c r="J86" s="57"/>
    </row>
  </sheetData>
  <autoFilter ref="A5:J85">
    <filterColumn colId="6" showButton="0"/>
    <filterColumn colId="8" showButton="0"/>
  </autoFilter>
  <mergeCells count="96">
    <mergeCell ref="B3:J3"/>
    <mergeCell ref="B4:J4"/>
    <mergeCell ref="G5:H5"/>
    <mergeCell ref="I5:J5"/>
    <mergeCell ref="G6:H6"/>
    <mergeCell ref="I6:J6"/>
    <mergeCell ref="G14:H14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G12:H12"/>
    <mergeCell ref="G13:H13"/>
    <mergeCell ref="G26:H26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34:H34"/>
    <mergeCell ref="G27:H27"/>
    <mergeCell ref="I27:J27"/>
    <mergeCell ref="G28:H28"/>
    <mergeCell ref="I28:J28"/>
    <mergeCell ref="G29:H29"/>
    <mergeCell ref="I29:J29"/>
    <mergeCell ref="G30:H30"/>
    <mergeCell ref="I30:J30"/>
    <mergeCell ref="G31:H31"/>
    <mergeCell ref="G32:H32"/>
    <mergeCell ref="G33:H33"/>
    <mergeCell ref="G46:H46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58:H58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70:H70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82:H82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3:H83"/>
    <mergeCell ref="G84:H84"/>
    <mergeCell ref="G85:H85"/>
    <mergeCell ref="I85:J85"/>
    <mergeCell ref="G86:H86"/>
    <mergeCell ref="I86:J8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M112"/>
  <sheetViews>
    <sheetView topLeftCell="B1" zoomScaleNormal="100" zoomScaleSheetLayoutView="120" workbookViewId="0">
      <selection activeCell="G7" sqref="G7"/>
    </sheetView>
  </sheetViews>
  <sheetFormatPr defaultRowHeight="15" x14ac:dyDescent="0.25"/>
  <cols>
    <col min="1" max="1" width="9.140625" style="10"/>
    <col min="2" max="2" width="26.5703125" style="10" customWidth="1"/>
    <col min="3" max="3" width="18.28515625" style="11" customWidth="1"/>
    <col min="4" max="4" width="18.5703125" style="11" customWidth="1"/>
    <col min="5" max="5" width="19.85546875" style="10" customWidth="1"/>
    <col min="6" max="6" width="18.28515625" style="11" customWidth="1"/>
    <col min="7" max="7" width="26.85546875" style="43" customWidth="1"/>
    <col min="8" max="8" width="14.5703125" style="43" customWidth="1"/>
    <col min="9" max="9" width="14.85546875" style="43" customWidth="1"/>
    <col min="10" max="10" width="15.7109375" style="43" customWidth="1"/>
    <col min="11" max="11" width="17.7109375" style="43" customWidth="1"/>
    <col min="12" max="12" width="15.7109375" style="43" customWidth="1"/>
    <col min="13" max="13" width="18.7109375" style="43" customWidth="1"/>
    <col min="14" max="16384" width="9.140625" style="10"/>
  </cols>
  <sheetData>
    <row r="2" spans="2:13" x14ac:dyDescent="0.25">
      <c r="F2" s="11" t="s">
        <v>978</v>
      </c>
    </row>
    <row r="3" spans="2:13" ht="94.5" customHeight="1" x14ac:dyDescent="0.25">
      <c r="B3" s="60" t="s">
        <v>4</v>
      </c>
      <c r="C3" s="79"/>
      <c r="D3" s="79"/>
      <c r="E3" s="61"/>
      <c r="F3" s="61"/>
      <c r="G3" s="61"/>
      <c r="H3" s="61"/>
      <c r="I3" s="61"/>
    </row>
    <row r="4" spans="2:13" ht="51.75" customHeight="1" x14ac:dyDescent="0.25">
      <c r="B4" s="62" t="s">
        <v>980</v>
      </c>
      <c r="C4" s="80"/>
      <c r="D4" s="80"/>
      <c r="E4" s="63"/>
      <c r="F4" s="63"/>
      <c r="G4" s="63"/>
      <c r="H4" s="63"/>
      <c r="I4" s="64"/>
    </row>
    <row r="5" spans="2:13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38" t="s">
        <v>3</v>
      </c>
      <c r="H5" s="81" t="s">
        <v>5</v>
      </c>
      <c r="I5" s="82"/>
      <c r="J5" s="45" t="s">
        <v>970</v>
      </c>
      <c r="K5" s="46" t="s">
        <v>975</v>
      </c>
      <c r="L5" s="45" t="s">
        <v>977</v>
      </c>
      <c r="M5" s="47" t="s">
        <v>976</v>
      </c>
    </row>
    <row r="6" spans="2:13" ht="31.5" customHeight="1" x14ac:dyDescent="0.25">
      <c r="B6" s="14" t="s">
        <v>324</v>
      </c>
      <c r="C6" s="13" t="s">
        <v>886</v>
      </c>
      <c r="D6" s="15"/>
      <c r="E6" s="24" t="s">
        <v>887</v>
      </c>
      <c r="F6" s="31">
        <v>400</v>
      </c>
      <c r="G6" s="39">
        <v>215</v>
      </c>
      <c r="H6" s="77">
        <f>G6-10</f>
        <v>205</v>
      </c>
      <c r="I6" s="78"/>
      <c r="J6" s="48">
        <f>(F6-G6)/F6*100</f>
        <v>46.25</v>
      </c>
      <c r="K6" s="49" t="s">
        <v>972</v>
      </c>
      <c r="L6" s="48">
        <f>(F6-H6)/F6*100</f>
        <v>48.75</v>
      </c>
      <c r="M6" s="49" t="s">
        <v>972</v>
      </c>
    </row>
    <row r="7" spans="2:13" ht="31.5" customHeight="1" x14ac:dyDescent="0.25">
      <c r="B7" s="14" t="s">
        <v>324</v>
      </c>
      <c r="C7" s="29" t="s">
        <v>886</v>
      </c>
      <c r="D7" s="15"/>
      <c r="E7" s="24" t="s">
        <v>888</v>
      </c>
      <c r="F7" s="21">
        <v>250</v>
      </c>
      <c r="G7" s="39">
        <v>80</v>
      </c>
      <c r="H7" s="77">
        <v>51</v>
      </c>
      <c r="I7" s="78"/>
      <c r="J7" s="48">
        <f t="shared" ref="J7:J70" si="0">(F7-G7)/F7*100</f>
        <v>68</v>
      </c>
      <c r="K7" s="47" t="s">
        <v>973</v>
      </c>
      <c r="L7" s="48">
        <f t="shared" ref="L7:L9" si="1">(F7-H7)/F7*100</f>
        <v>79.600000000000009</v>
      </c>
      <c r="M7" s="48"/>
    </row>
    <row r="8" spans="2:13" ht="31.5" customHeight="1" x14ac:dyDescent="0.25">
      <c r="B8" s="14" t="s">
        <v>324</v>
      </c>
      <c r="C8" s="29" t="s">
        <v>886</v>
      </c>
      <c r="D8" s="15"/>
      <c r="E8" s="24" t="s">
        <v>889</v>
      </c>
      <c r="F8" s="21">
        <v>100</v>
      </c>
      <c r="G8" s="39">
        <v>60</v>
      </c>
      <c r="H8" s="77">
        <f t="shared" ref="H8" si="2">G8-0</f>
        <v>60</v>
      </c>
      <c r="I8" s="78"/>
      <c r="J8" s="48">
        <f t="shared" si="0"/>
        <v>40</v>
      </c>
      <c r="K8" s="49" t="s">
        <v>972</v>
      </c>
      <c r="L8" s="48">
        <f t="shared" si="1"/>
        <v>40</v>
      </c>
      <c r="M8" s="49" t="s">
        <v>972</v>
      </c>
    </row>
    <row r="9" spans="2:13" ht="31.5" customHeight="1" x14ac:dyDescent="0.25">
      <c r="B9" s="14" t="s">
        <v>324</v>
      </c>
      <c r="C9" s="29" t="s">
        <v>886</v>
      </c>
      <c r="D9" s="15"/>
      <c r="E9" s="24" t="s">
        <v>891</v>
      </c>
      <c r="F9" s="21">
        <v>160</v>
      </c>
      <c r="G9" s="39">
        <v>65</v>
      </c>
      <c r="H9" s="77">
        <f>G9-9</f>
        <v>56</v>
      </c>
      <c r="I9" s="78"/>
      <c r="J9" s="48">
        <f t="shared" si="0"/>
        <v>59.375</v>
      </c>
      <c r="K9" s="47" t="s">
        <v>973</v>
      </c>
      <c r="L9" s="48">
        <f t="shared" si="1"/>
        <v>65</v>
      </c>
      <c r="M9" s="48"/>
    </row>
    <row r="10" spans="2:13" ht="31.5" customHeight="1" x14ac:dyDescent="0.25">
      <c r="B10" s="14" t="s">
        <v>324</v>
      </c>
      <c r="C10" s="29" t="s">
        <v>886</v>
      </c>
      <c r="D10" s="15"/>
      <c r="E10" s="24" t="s">
        <v>892</v>
      </c>
      <c r="F10" s="21">
        <v>160</v>
      </c>
      <c r="G10" s="39">
        <v>70</v>
      </c>
      <c r="H10" s="39"/>
      <c r="I10" s="40">
        <v>10</v>
      </c>
      <c r="J10" s="48">
        <f t="shared" si="0"/>
        <v>56.25</v>
      </c>
      <c r="K10" s="47" t="s">
        <v>973</v>
      </c>
      <c r="L10" s="48">
        <f>(F10-I10)/F10*100</f>
        <v>93.75</v>
      </c>
      <c r="M10" s="48"/>
    </row>
    <row r="11" spans="2:13" ht="31.5" customHeight="1" x14ac:dyDescent="0.25">
      <c r="B11" s="14" t="s">
        <v>324</v>
      </c>
      <c r="C11" s="13" t="s">
        <v>327</v>
      </c>
      <c r="D11" s="15"/>
      <c r="E11" s="24" t="s">
        <v>947</v>
      </c>
      <c r="F11" s="23">
        <v>100</v>
      </c>
      <c r="G11" s="39">
        <v>40</v>
      </c>
      <c r="H11" s="39"/>
      <c r="I11" s="40">
        <f>G11-20</f>
        <v>20</v>
      </c>
      <c r="J11" s="48">
        <f t="shared" si="0"/>
        <v>60</v>
      </c>
      <c r="K11" s="47" t="s">
        <v>973</v>
      </c>
      <c r="L11" s="48">
        <f t="shared" ref="L11:L74" si="3">(F11-I11)/F11*100</f>
        <v>80</v>
      </c>
      <c r="M11" s="48"/>
    </row>
    <row r="12" spans="2:13" ht="31.5" customHeight="1" x14ac:dyDescent="0.25">
      <c r="B12" s="14" t="s">
        <v>324</v>
      </c>
      <c r="C12" s="13" t="s">
        <v>327</v>
      </c>
      <c r="D12" s="15"/>
      <c r="E12" s="24" t="s">
        <v>948</v>
      </c>
      <c r="F12" s="23">
        <v>100</v>
      </c>
      <c r="G12" s="39">
        <v>30</v>
      </c>
      <c r="H12" s="39"/>
      <c r="I12" s="40">
        <f>G12-5</f>
        <v>25</v>
      </c>
      <c r="J12" s="48">
        <f t="shared" si="0"/>
        <v>70</v>
      </c>
      <c r="K12" s="47" t="s">
        <v>973</v>
      </c>
      <c r="L12" s="48">
        <f t="shared" si="3"/>
        <v>75</v>
      </c>
      <c r="M12" s="48"/>
    </row>
    <row r="13" spans="2:13" ht="31.5" customHeight="1" x14ac:dyDescent="0.25">
      <c r="B13" s="14" t="s">
        <v>324</v>
      </c>
      <c r="C13" s="29" t="s">
        <v>886</v>
      </c>
      <c r="D13" s="15"/>
      <c r="E13" s="24" t="s">
        <v>893</v>
      </c>
      <c r="F13" s="23">
        <v>250</v>
      </c>
      <c r="G13" s="39">
        <v>40</v>
      </c>
      <c r="H13" s="39"/>
      <c r="I13" s="40">
        <f>G13-15</f>
        <v>25</v>
      </c>
      <c r="J13" s="48">
        <f t="shared" si="0"/>
        <v>84</v>
      </c>
      <c r="K13" s="47" t="s">
        <v>973</v>
      </c>
      <c r="L13" s="48">
        <f t="shared" si="3"/>
        <v>90</v>
      </c>
      <c r="M13" s="48"/>
    </row>
    <row r="14" spans="2:13" ht="31.5" customHeight="1" x14ac:dyDescent="0.25">
      <c r="B14" s="14" t="s">
        <v>324</v>
      </c>
      <c r="C14" s="29" t="s">
        <v>886</v>
      </c>
      <c r="D14" s="15"/>
      <c r="E14" s="24" t="s">
        <v>890</v>
      </c>
      <c r="F14" s="23">
        <v>100</v>
      </c>
      <c r="G14" s="39">
        <v>127</v>
      </c>
      <c r="H14" s="39"/>
      <c r="I14" s="40">
        <f>G14-8</f>
        <v>119</v>
      </c>
      <c r="J14" s="48">
        <f t="shared" si="0"/>
        <v>-27</v>
      </c>
      <c r="K14" s="49" t="s">
        <v>974</v>
      </c>
      <c r="L14" s="48">
        <f t="shared" si="3"/>
        <v>-19</v>
      </c>
      <c r="M14" s="48"/>
    </row>
    <row r="15" spans="2:13" ht="31.5" customHeight="1" x14ac:dyDescent="0.25">
      <c r="B15" s="14" t="s">
        <v>324</v>
      </c>
      <c r="C15" s="29" t="s">
        <v>886</v>
      </c>
      <c r="D15" s="15"/>
      <c r="E15" s="24" t="s">
        <v>894</v>
      </c>
      <c r="F15" s="23">
        <v>250</v>
      </c>
      <c r="G15" s="39">
        <v>143</v>
      </c>
      <c r="H15" s="39"/>
      <c r="I15" s="40">
        <f>G15-50</f>
        <v>93</v>
      </c>
      <c r="J15" s="48">
        <f t="shared" si="0"/>
        <v>42.8</v>
      </c>
      <c r="K15" s="49" t="s">
        <v>972</v>
      </c>
      <c r="L15" s="48">
        <f t="shared" si="3"/>
        <v>62.8</v>
      </c>
      <c r="M15" s="49" t="s">
        <v>972</v>
      </c>
    </row>
    <row r="16" spans="2:13" ht="31.5" customHeight="1" x14ac:dyDescent="0.25">
      <c r="B16" s="14" t="s">
        <v>324</v>
      </c>
      <c r="C16" s="29" t="s">
        <v>886</v>
      </c>
      <c r="D16" s="15"/>
      <c r="E16" s="24" t="s">
        <v>895</v>
      </c>
      <c r="F16" s="23">
        <v>250</v>
      </c>
      <c r="G16" s="39">
        <v>100</v>
      </c>
      <c r="H16" s="39"/>
      <c r="I16" s="40">
        <f>G16-69</f>
        <v>31</v>
      </c>
      <c r="J16" s="48">
        <f t="shared" si="0"/>
        <v>60</v>
      </c>
      <c r="K16" s="47" t="s">
        <v>973</v>
      </c>
      <c r="L16" s="48">
        <f t="shared" si="3"/>
        <v>87.6</v>
      </c>
      <c r="M16" s="48"/>
    </row>
    <row r="17" spans="2:13" ht="31.5" customHeight="1" x14ac:dyDescent="0.25">
      <c r="B17" s="14" t="s">
        <v>324</v>
      </c>
      <c r="C17" s="29" t="s">
        <v>886</v>
      </c>
      <c r="D17" s="15"/>
      <c r="E17" s="24" t="s">
        <v>896</v>
      </c>
      <c r="F17" s="23">
        <v>400</v>
      </c>
      <c r="G17" s="39">
        <v>60</v>
      </c>
      <c r="H17" s="39"/>
      <c r="I17" s="40">
        <f>G17-5</f>
        <v>55</v>
      </c>
      <c r="J17" s="48">
        <f t="shared" si="0"/>
        <v>85</v>
      </c>
      <c r="K17" s="47" t="s">
        <v>973</v>
      </c>
      <c r="L17" s="48">
        <f t="shared" si="3"/>
        <v>86.25</v>
      </c>
      <c r="M17" s="48"/>
    </row>
    <row r="18" spans="2:13" ht="31.5" customHeight="1" x14ac:dyDescent="0.25">
      <c r="B18" s="14" t="s">
        <v>324</v>
      </c>
      <c r="C18" s="29" t="s">
        <v>886</v>
      </c>
      <c r="D18" s="15"/>
      <c r="E18" s="24" t="s">
        <v>897</v>
      </c>
      <c r="F18" s="23">
        <v>250</v>
      </c>
      <c r="G18" s="39">
        <v>82</v>
      </c>
      <c r="H18" s="39"/>
      <c r="I18" s="40">
        <f>G18-7.5</f>
        <v>74.5</v>
      </c>
      <c r="J18" s="48">
        <f t="shared" si="0"/>
        <v>67.2</v>
      </c>
      <c r="K18" s="47" t="s">
        <v>973</v>
      </c>
      <c r="L18" s="48">
        <f t="shared" si="3"/>
        <v>70.199999999999989</v>
      </c>
      <c r="M18" s="48"/>
    </row>
    <row r="19" spans="2:13" ht="31.5" customHeight="1" x14ac:dyDescent="0.25">
      <c r="B19" s="14" t="s">
        <v>324</v>
      </c>
      <c r="C19" s="13" t="s">
        <v>328</v>
      </c>
      <c r="D19" s="15"/>
      <c r="E19" s="24" t="s">
        <v>295</v>
      </c>
      <c r="F19" s="23">
        <v>100</v>
      </c>
      <c r="G19" s="39">
        <v>90</v>
      </c>
      <c r="H19" s="39"/>
      <c r="I19" s="40">
        <v>10</v>
      </c>
      <c r="J19" s="48">
        <f t="shared" si="0"/>
        <v>10</v>
      </c>
      <c r="K19" s="49" t="s">
        <v>972</v>
      </c>
      <c r="L19" s="48">
        <f t="shared" si="3"/>
        <v>90</v>
      </c>
      <c r="M19" s="48"/>
    </row>
    <row r="20" spans="2:13" ht="31.5" customHeight="1" x14ac:dyDescent="0.25">
      <c r="B20" s="14" t="s">
        <v>324</v>
      </c>
      <c r="C20" s="29" t="s">
        <v>886</v>
      </c>
      <c r="D20" s="15"/>
      <c r="E20" s="24" t="s">
        <v>308</v>
      </c>
      <c r="F20" s="23">
        <v>160</v>
      </c>
      <c r="G20" s="39">
        <v>132</v>
      </c>
      <c r="H20" s="39"/>
      <c r="I20" s="40">
        <f>G20-44</f>
        <v>88</v>
      </c>
      <c r="J20" s="48">
        <f t="shared" si="0"/>
        <v>17.5</v>
      </c>
      <c r="K20" s="49" t="s">
        <v>972</v>
      </c>
      <c r="L20" s="48">
        <f t="shared" si="3"/>
        <v>45</v>
      </c>
      <c r="M20" s="49" t="s">
        <v>972</v>
      </c>
    </row>
    <row r="21" spans="2:13" ht="31.5" customHeight="1" x14ac:dyDescent="0.25">
      <c r="B21" s="14" t="s">
        <v>324</v>
      </c>
      <c r="C21" s="13" t="s">
        <v>328</v>
      </c>
      <c r="D21" s="15"/>
      <c r="E21" s="24" t="s">
        <v>296</v>
      </c>
      <c r="F21" s="23">
        <v>160</v>
      </c>
      <c r="G21" s="39">
        <v>120</v>
      </c>
      <c r="H21" s="39"/>
      <c r="I21" s="40">
        <f t="shared" ref="I21:I22" si="4">G21-0</f>
        <v>120</v>
      </c>
      <c r="J21" s="48">
        <f t="shared" si="0"/>
        <v>25</v>
      </c>
      <c r="K21" s="49" t="s">
        <v>972</v>
      </c>
      <c r="L21" s="48">
        <f t="shared" si="3"/>
        <v>25</v>
      </c>
      <c r="M21" s="49" t="s">
        <v>972</v>
      </c>
    </row>
    <row r="22" spans="2:13" ht="31.5" customHeight="1" x14ac:dyDescent="0.25">
      <c r="B22" s="14" t="s">
        <v>324</v>
      </c>
      <c r="C22" s="13" t="s">
        <v>325</v>
      </c>
      <c r="D22" s="15"/>
      <c r="E22" s="24" t="s">
        <v>898</v>
      </c>
      <c r="F22" s="23">
        <v>100</v>
      </c>
      <c r="G22" s="39">
        <v>45</v>
      </c>
      <c r="H22" s="39"/>
      <c r="I22" s="40">
        <f t="shared" si="4"/>
        <v>45</v>
      </c>
      <c r="J22" s="48">
        <f t="shared" si="0"/>
        <v>55.000000000000007</v>
      </c>
      <c r="K22" s="47" t="s">
        <v>973</v>
      </c>
      <c r="L22" s="48">
        <f t="shared" si="3"/>
        <v>55.000000000000007</v>
      </c>
      <c r="M22" s="48"/>
    </row>
    <row r="23" spans="2:13" ht="31.5" customHeight="1" x14ac:dyDescent="0.25">
      <c r="B23" s="14" t="s">
        <v>324</v>
      </c>
      <c r="C23" s="13" t="s">
        <v>328</v>
      </c>
      <c r="D23" s="15"/>
      <c r="E23" s="24" t="s">
        <v>297</v>
      </c>
      <c r="F23" s="23">
        <v>100</v>
      </c>
      <c r="G23" s="39">
        <v>60</v>
      </c>
      <c r="H23" s="39"/>
      <c r="I23" s="40">
        <f>G23-11</f>
        <v>49</v>
      </c>
      <c r="J23" s="48">
        <f t="shared" si="0"/>
        <v>40</v>
      </c>
      <c r="K23" s="49" t="s">
        <v>972</v>
      </c>
      <c r="L23" s="48">
        <f t="shared" si="3"/>
        <v>51</v>
      </c>
      <c r="M23" s="48"/>
    </row>
    <row r="24" spans="2:13" ht="31.5" customHeight="1" x14ac:dyDescent="0.25">
      <c r="B24" s="8" t="s">
        <v>323</v>
      </c>
      <c r="C24" s="13" t="s">
        <v>321</v>
      </c>
      <c r="D24" s="20" t="s">
        <v>322</v>
      </c>
      <c r="E24" s="24" t="s">
        <v>298</v>
      </c>
      <c r="F24" s="23">
        <v>400</v>
      </c>
      <c r="G24" s="39">
        <v>46</v>
      </c>
      <c r="H24" s="77">
        <f>G24-12</f>
        <v>34</v>
      </c>
      <c r="I24" s="78"/>
      <c r="J24" s="48">
        <f t="shared" si="0"/>
        <v>88.5</v>
      </c>
      <c r="K24" s="47" t="s">
        <v>973</v>
      </c>
      <c r="L24" s="48">
        <f>(F24-H24)/F24*100</f>
        <v>91.5</v>
      </c>
      <c r="M24" s="48"/>
    </row>
    <row r="25" spans="2:13" ht="31.5" customHeight="1" x14ac:dyDescent="0.25">
      <c r="B25" s="8" t="s">
        <v>323</v>
      </c>
      <c r="C25" s="13" t="s">
        <v>321</v>
      </c>
      <c r="D25" s="20" t="s">
        <v>322</v>
      </c>
      <c r="E25" s="24" t="s">
        <v>299</v>
      </c>
      <c r="F25" s="23">
        <v>250</v>
      </c>
      <c r="G25" s="39">
        <v>32</v>
      </c>
      <c r="H25" s="77">
        <f>G25-21.5</f>
        <v>10.5</v>
      </c>
      <c r="I25" s="78"/>
      <c r="J25" s="48">
        <f t="shared" si="0"/>
        <v>87.2</v>
      </c>
      <c r="K25" s="47" t="s">
        <v>973</v>
      </c>
      <c r="L25" s="48">
        <f t="shared" ref="L25:L26" si="5">(F25-H25)/F25*100</f>
        <v>95.8</v>
      </c>
      <c r="M25" s="48"/>
    </row>
    <row r="26" spans="2:13" ht="31.5" customHeight="1" x14ac:dyDescent="0.25">
      <c r="B26" s="14" t="s">
        <v>324</v>
      </c>
      <c r="C26" s="29" t="s">
        <v>325</v>
      </c>
      <c r="D26" s="15"/>
      <c r="E26" s="24" t="s">
        <v>899</v>
      </c>
      <c r="F26" s="23">
        <v>630</v>
      </c>
      <c r="G26" s="39">
        <v>130</v>
      </c>
      <c r="H26" s="77">
        <f>G26-5</f>
        <v>125</v>
      </c>
      <c r="I26" s="78"/>
      <c r="J26" s="48">
        <f t="shared" si="0"/>
        <v>79.365079365079367</v>
      </c>
      <c r="K26" s="47" t="s">
        <v>973</v>
      </c>
      <c r="L26" s="48">
        <f t="shared" si="5"/>
        <v>80.158730158730165</v>
      </c>
      <c r="M26" s="48"/>
    </row>
    <row r="27" spans="2:13" ht="31.5" customHeight="1" x14ac:dyDescent="0.25">
      <c r="B27" s="14" t="s">
        <v>324</v>
      </c>
      <c r="C27" s="13" t="s">
        <v>326</v>
      </c>
      <c r="D27" s="15"/>
      <c r="E27" s="24" t="s">
        <v>928</v>
      </c>
      <c r="F27" s="23">
        <v>63</v>
      </c>
      <c r="G27" s="39">
        <v>75</v>
      </c>
      <c r="H27" s="39"/>
      <c r="I27" s="40">
        <f>G27-23</f>
        <v>52</v>
      </c>
      <c r="J27" s="48">
        <f t="shared" si="0"/>
        <v>-19.047619047619047</v>
      </c>
      <c r="K27" s="49" t="s">
        <v>974</v>
      </c>
      <c r="L27" s="48">
        <f t="shared" si="3"/>
        <v>17.460317460317459</v>
      </c>
      <c r="M27" s="48"/>
    </row>
    <row r="28" spans="2:13" ht="31.5" customHeight="1" x14ac:dyDescent="0.25">
      <c r="B28" s="14" t="s">
        <v>324</v>
      </c>
      <c r="C28" s="29" t="s">
        <v>966</v>
      </c>
      <c r="D28" s="15"/>
      <c r="E28" s="24" t="s">
        <v>967</v>
      </c>
      <c r="F28" s="23">
        <v>160</v>
      </c>
      <c r="G28" s="39">
        <v>68</v>
      </c>
      <c r="H28" s="39"/>
      <c r="I28" s="40">
        <f>G28-45</f>
        <v>23</v>
      </c>
      <c r="J28" s="48">
        <f t="shared" si="0"/>
        <v>57.499999999999993</v>
      </c>
      <c r="K28" s="47" t="s">
        <v>973</v>
      </c>
      <c r="L28" s="48">
        <f t="shared" si="3"/>
        <v>85.625</v>
      </c>
      <c r="M28" s="48"/>
    </row>
    <row r="29" spans="2:13" ht="31.5" customHeight="1" x14ac:dyDescent="0.25">
      <c r="B29" s="14" t="s">
        <v>324</v>
      </c>
      <c r="C29" s="29" t="s">
        <v>325</v>
      </c>
      <c r="D29" s="15"/>
      <c r="E29" s="24" t="s">
        <v>320</v>
      </c>
      <c r="F29" s="23">
        <v>630</v>
      </c>
      <c r="G29" s="39">
        <v>50</v>
      </c>
      <c r="H29" s="39"/>
      <c r="I29" s="40">
        <f>G29-10</f>
        <v>40</v>
      </c>
      <c r="J29" s="48">
        <f t="shared" si="0"/>
        <v>92.063492063492063</v>
      </c>
      <c r="K29" s="47" t="s">
        <v>973</v>
      </c>
      <c r="L29" s="48">
        <f t="shared" si="3"/>
        <v>93.650793650793645</v>
      </c>
      <c r="M29" s="48"/>
    </row>
    <row r="30" spans="2:13" ht="31.5" customHeight="1" x14ac:dyDescent="0.25">
      <c r="B30" s="14" t="s">
        <v>324</v>
      </c>
      <c r="C30" s="29" t="s">
        <v>325</v>
      </c>
      <c r="D30" s="15"/>
      <c r="E30" s="24" t="s">
        <v>900</v>
      </c>
      <c r="F30" s="23">
        <v>160</v>
      </c>
      <c r="G30" s="39">
        <v>129</v>
      </c>
      <c r="H30" s="39"/>
      <c r="I30" s="40">
        <f>G30-5</f>
        <v>124</v>
      </c>
      <c r="J30" s="48">
        <f t="shared" si="0"/>
        <v>19.375</v>
      </c>
      <c r="K30" s="49" t="s">
        <v>972</v>
      </c>
      <c r="L30" s="48">
        <f t="shared" si="3"/>
        <v>22.5</v>
      </c>
      <c r="M30" s="48"/>
    </row>
    <row r="31" spans="2:13" ht="31.5" customHeight="1" x14ac:dyDescent="0.25">
      <c r="B31" s="14" t="s">
        <v>324</v>
      </c>
      <c r="C31" s="29" t="s">
        <v>325</v>
      </c>
      <c r="D31" s="15"/>
      <c r="E31" s="24" t="s">
        <v>901</v>
      </c>
      <c r="F31" s="23">
        <v>100</v>
      </c>
      <c r="G31" s="39">
        <v>64</v>
      </c>
      <c r="H31" s="39"/>
      <c r="I31" s="40">
        <f>G31-5-15</f>
        <v>44</v>
      </c>
      <c r="J31" s="48">
        <f t="shared" si="0"/>
        <v>36</v>
      </c>
      <c r="K31" s="49" t="s">
        <v>972</v>
      </c>
      <c r="L31" s="48">
        <f t="shared" si="3"/>
        <v>56.000000000000007</v>
      </c>
      <c r="M31" s="48"/>
    </row>
    <row r="32" spans="2:13" ht="31.5" customHeight="1" x14ac:dyDescent="0.25">
      <c r="B32" s="14" t="s">
        <v>324</v>
      </c>
      <c r="C32" s="13" t="s">
        <v>326</v>
      </c>
      <c r="D32" s="15"/>
      <c r="E32" s="24" t="s">
        <v>929</v>
      </c>
      <c r="F32" s="23">
        <v>250</v>
      </c>
      <c r="G32" s="39">
        <v>140</v>
      </c>
      <c r="H32" s="39"/>
      <c r="I32" s="40">
        <f t="shared" ref="I32:I39" si="6">G32-0</f>
        <v>140</v>
      </c>
      <c r="J32" s="48">
        <f t="shared" si="0"/>
        <v>44</v>
      </c>
      <c r="K32" s="49" t="s">
        <v>972</v>
      </c>
      <c r="L32" s="48">
        <f t="shared" si="3"/>
        <v>44</v>
      </c>
      <c r="M32" s="48"/>
    </row>
    <row r="33" spans="2:13" ht="31.5" customHeight="1" x14ac:dyDescent="0.25">
      <c r="B33" s="14" t="s">
        <v>324</v>
      </c>
      <c r="C33" s="13" t="s">
        <v>327</v>
      </c>
      <c r="D33" s="15"/>
      <c r="E33" s="24" t="s">
        <v>949</v>
      </c>
      <c r="F33" s="23">
        <v>63</v>
      </c>
      <c r="G33" s="39">
        <v>30</v>
      </c>
      <c r="H33" s="39"/>
      <c r="I33" s="40">
        <f t="shared" si="6"/>
        <v>30</v>
      </c>
      <c r="J33" s="48">
        <f t="shared" si="0"/>
        <v>52.380952380952387</v>
      </c>
      <c r="K33" s="47" t="s">
        <v>973</v>
      </c>
      <c r="L33" s="48">
        <f t="shared" si="3"/>
        <v>52.380952380952387</v>
      </c>
      <c r="M33" s="48"/>
    </row>
    <row r="34" spans="2:13" ht="31.5" customHeight="1" x14ac:dyDescent="0.25">
      <c r="B34" s="14" t="s">
        <v>324</v>
      </c>
      <c r="C34" s="29" t="s">
        <v>325</v>
      </c>
      <c r="D34" s="15"/>
      <c r="E34" s="24" t="s">
        <v>902</v>
      </c>
      <c r="F34" s="23">
        <v>250</v>
      </c>
      <c r="G34" s="39">
        <v>240</v>
      </c>
      <c r="H34" s="39"/>
      <c r="I34" s="40">
        <f>G34-5</f>
        <v>235</v>
      </c>
      <c r="J34" s="48">
        <f t="shared" si="0"/>
        <v>4</v>
      </c>
      <c r="K34" s="49" t="s">
        <v>972</v>
      </c>
      <c r="L34" s="48">
        <f t="shared" si="3"/>
        <v>6</v>
      </c>
      <c r="M34" s="48"/>
    </row>
    <row r="35" spans="2:13" ht="31.5" customHeight="1" x14ac:dyDescent="0.25">
      <c r="B35" s="14" t="s">
        <v>324</v>
      </c>
      <c r="C35" s="13" t="s">
        <v>327</v>
      </c>
      <c r="D35" s="15"/>
      <c r="E35" s="24" t="s">
        <v>950</v>
      </c>
      <c r="F35" s="23">
        <v>400</v>
      </c>
      <c r="G35" s="39">
        <v>300</v>
      </c>
      <c r="H35" s="39"/>
      <c r="I35" s="40">
        <f t="shared" si="6"/>
        <v>300</v>
      </c>
      <c r="J35" s="48">
        <f t="shared" si="0"/>
        <v>25</v>
      </c>
      <c r="K35" s="49" t="s">
        <v>972</v>
      </c>
      <c r="L35" s="48">
        <f t="shared" si="3"/>
        <v>25</v>
      </c>
      <c r="M35" s="48"/>
    </row>
    <row r="36" spans="2:13" ht="31.5" customHeight="1" x14ac:dyDescent="0.25">
      <c r="B36" s="14" t="s">
        <v>324</v>
      </c>
      <c r="C36" s="13" t="s">
        <v>327</v>
      </c>
      <c r="D36" s="15"/>
      <c r="E36" s="24" t="s">
        <v>951</v>
      </c>
      <c r="F36" s="23">
        <v>400</v>
      </c>
      <c r="G36" s="39">
        <v>110</v>
      </c>
      <c r="H36" s="39"/>
      <c r="I36" s="40">
        <f t="shared" si="6"/>
        <v>110</v>
      </c>
      <c r="J36" s="48">
        <f t="shared" si="0"/>
        <v>72.5</v>
      </c>
      <c r="K36" s="47" t="s">
        <v>973</v>
      </c>
      <c r="L36" s="48">
        <f t="shared" si="3"/>
        <v>72.5</v>
      </c>
      <c r="M36" s="48"/>
    </row>
    <row r="37" spans="2:13" ht="31.5" customHeight="1" x14ac:dyDescent="0.25">
      <c r="B37" s="14" t="s">
        <v>324</v>
      </c>
      <c r="C37" s="13" t="s">
        <v>326</v>
      </c>
      <c r="D37" s="15"/>
      <c r="E37" s="24" t="s">
        <v>930</v>
      </c>
      <c r="F37" s="23">
        <v>160</v>
      </c>
      <c r="G37" s="39">
        <v>50</v>
      </c>
      <c r="H37" s="39"/>
      <c r="I37" s="40">
        <f>G37-7</f>
        <v>43</v>
      </c>
      <c r="J37" s="48">
        <f t="shared" si="0"/>
        <v>68.75</v>
      </c>
      <c r="K37" s="47" t="s">
        <v>973</v>
      </c>
      <c r="L37" s="48">
        <f t="shared" si="3"/>
        <v>73.125</v>
      </c>
      <c r="M37" s="48"/>
    </row>
    <row r="38" spans="2:13" ht="31.5" customHeight="1" x14ac:dyDescent="0.25">
      <c r="B38" s="14" t="s">
        <v>324</v>
      </c>
      <c r="C38" s="29" t="s">
        <v>325</v>
      </c>
      <c r="D38" s="15"/>
      <c r="E38" s="24" t="s">
        <v>903</v>
      </c>
      <c r="F38" s="23">
        <v>400</v>
      </c>
      <c r="G38" s="39">
        <v>48</v>
      </c>
      <c r="H38" s="39"/>
      <c r="I38" s="40">
        <f>G38-30-3-6-5</f>
        <v>4</v>
      </c>
      <c r="J38" s="48">
        <f t="shared" si="0"/>
        <v>88</v>
      </c>
      <c r="K38" s="47" t="s">
        <v>973</v>
      </c>
      <c r="L38" s="48">
        <f t="shared" si="3"/>
        <v>99</v>
      </c>
      <c r="M38" s="48"/>
    </row>
    <row r="39" spans="2:13" ht="31.5" customHeight="1" x14ac:dyDescent="0.25">
      <c r="B39" s="14" t="s">
        <v>324</v>
      </c>
      <c r="C39" s="29" t="s">
        <v>325</v>
      </c>
      <c r="D39" s="15"/>
      <c r="E39" s="24" t="s">
        <v>904</v>
      </c>
      <c r="F39" s="23">
        <v>250</v>
      </c>
      <c r="G39" s="39">
        <v>20</v>
      </c>
      <c r="H39" s="39"/>
      <c r="I39" s="40">
        <f t="shared" si="6"/>
        <v>20</v>
      </c>
      <c r="J39" s="48">
        <f t="shared" si="0"/>
        <v>92</v>
      </c>
      <c r="K39" s="47" t="s">
        <v>973</v>
      </c>
      <c r="L39" s="48">
        <f t="shared" si="3"/>
        <v>92</v>
      </c>
      <c r="M39" s="48"/>
    </row>
    <row r="40" spans="2:13" ht="31.5" customHeight="1" x14ac:dyDescent="0.25">
      <c r="B40" s="14" t="s">
        <v>324</v>
      </c>
      <c r="C40" s="13" t="s">
        <v>327</v>
      </c>
      <c r="D40" s="15"/>
      <c r="E40" s="24" t="s">
        <v>952</v>
      </c>
      <c r="F40" s="23">
        <v>160</v>
      </c>
      <c r="G40" s="39">
        <v>10</v>
      </c>
      <c r="H40" s="39"/>
      <c r="I40" s="40">
        <f>G40-0-7</f>
        <v>3</v>
      </c>
      <c r="J40" s="48">
        <f t="shared" si="0"/>
        <v>93.75</v>
      </c>
      <c r="K40" s="47" t="s">
        <v>973</v>
      </c>
      <c r="L40" s="48">
        <f t="shared" si="3"/>
        <v>98.125</v>
      </c>
      <c r="M40" s="48"/>
    </row>
    <row r="41" spans="2:13" ht="31.5" customHeight="1" x14ac:dyDescent="0.25">
      <c r="B41" s="14" t="s">
        <v>324</v>
      </c>
      <c r="C41" s="13" t="s">
        <v>327</v>
      </c>
      <c r="D41" s="15"/>
      <c r="E41" s="24" t="s">
        <v>953</v>
      </c>
      <c r="F41" s="23">
        <v>160</v>
      </c>
      <c r="G41" s="39">
        <v>10</v>
      </c>
      <c r="H41" s="39"/>
      <c r="I41" s="40">
        <f>G41-0</f>
        <v>10</v>
      </c>
      <c r="J41" s="48">
        <f t="shared" si="0"/>
        <v>93.75</v>
      </c>
      <c r="K41" s="47" t="s">
        <v>973</v>
      </c>
      <c r="L41" s="48">
        <f t="shared" si="3"/>
        <v>93.75</v>
      </c>
      <c r="M41" s="48"/>
    </row>
    <row r="42" spans="2:13" ht="31.5" customHeight="1" x14ac:dyDescent="0.25">
      <c r="B42" s="14" t="s">
        <v>324</v>
      </c>
      <c r="C42" s="29" t="s">
        <v>325</v>
      </c>
      <c r="D42" s="15"/>
      <c r="E42" s="24" t="s">
        <v>905</v>
      </c>
      <c r="F42" s="23">
        <v>160</v>
      </c>
      <c r="G42" s="39">
        <v>45</v>
      </c>
      <c r="H42" s="39"/>
      <c r="I42" s="40">
        <f t="shared" ref="I42" si="7">G42-0</f>
        <v>45</v>
      </c>
      <c r="J42" s="48">
        <f t="shared" si="0"/>
        <v>71.875</v>
      </c>
      <c r="K42" s="47" t="s">
        <v>973</v>
      </c>
      <c r="L42" s="48">
        <f t="shared" si="3"/>
        <v>71.875</v>
      </c>
      <c r="M42" s="48"/>
    </row>
    <row r="43" spans="2:13" ht="31.5" customHeight="1" x14ac:dyDescent="0.25">
      <c r="B43" s="14" t="s">
        <v>324</v>
      </c>
      <c r="C43" s="13" t="s">
        <v>327</v>
      </c>
      <c r="D43" s="15"/>
      <c r="E43" s="24" t="s">
        <v>294</v>
      </c>
      <c r="F43" s="23">
        <v>100</v>
      </c>
      <c r="G43" s="39">
        <v>5</v>
      </c>
      <c r="H43" s="39"/>
      <c r="I43" s="40">
        <f>G43-0</f>
        <v>5</v>
      </c>
      <c r="J43" s="48">
        <f t="shared" si="0"/>
        <v>95</v>
      </c>
      <c r="K43" s="47" t="s">
        <v>973</v>
      </c>
      <c r="L43" s="48">
        <f t="shared" si="3"/>
        <v>95</v>
      </c>
      <c r="M43" s="48"/>
    </row>
    <row r="44" spans="2:13" ht="31.5" customHeight="1" x14ac:dyDescent="0.25">
      <c r="B44" s="14" t="s">
        <v>324</v>
      </c>
      <c r="C44" s="13" t="s">
        <v>326</v>
      </c>
      <c r="D44" s="15"/>
      <c r="E44" s="24" t="s">
        <v>931</v>
      </c>
      <c r="F44" s="23">
        <v>160</v>
      </c>
      <c r="G44" s="39">
        <v>42</v>
      </c>
      <c r="H44" s="39"/>
      <c r="I44" s="40">
        <v>30</v>
      </c>
      <c r="J44" s="48">
        <f t="shared" si="0"/>
        <v>73.75</v>
      </c>
      <c r="K44" s="47" t="s">
        <v>973</v>
      </c>
      <c r="L44" s="48">
        <f t="shared" si="3"/>
        <v>81.25</v>
      </c>
      <c r="M44" s="48"/>
    </row>
    <row r="45" spans="2:13" ht="31.5" customHeight="1" x14ac:dyDescent="0.25">
      <c r="B45" s="14" t="s">
        <v>324</v>
      </c>
      <c r="C45" s="13" t="s">
        <v>326</v>
      </c>
      <c r="D45" s="15"/>
      <c r="E45" s="24" t="s">
        <v>932</v>
      </c>
      <c r="F45" s="23">
        <v>180</v>
      </c>
      <c r="G45" s="39">
        <v>35</v>
      </c>
      <c r="H45" s="39"/>
      <c r="I45" s="40">
        <f t="shared" ref="I45" si="8">G45-0</f>
        <v>35</v>
      </c>
      <c r="J45" s="48">
        <f t="shared" si="0"/>
        <v>80.555555555555557</v>
      </c>
      <c r="K45" s="47" t="s">
        <v>973</v>
      </c>
      <c r="L45" s="48">
        <f t="shared" si="3"/>
        <v>80.555555555555557</v>
      </c>
      <c r="M45" s="48"/>
    </row>
    <row r="46" spans="2:13" ht="31.5" customHeight="1" x14ac:dyDescent="0.25">
      <c r="B46" s="14" t="s">
        <v>324</v>
      </c>
      <c r="C46" s="13" t="s">
        <v>328</v>
      </c>
      <c r="D46" s="15"/>
      <c r="E46" s="24" t="s">
        <v>301</v>
      </c>
      <c r="F46" s="23">
        <v>160</v>
      </c>
      <c r="G46" s="39">
        <v>20</v>
      </c>
      <c r="H46" s="39"/>
      <c r="I46" s="40">
        <f>G46-5</f>
        <v>15</v>
      </c>
      <c r="J46" s="48">
        <f t="shared" si="0"/>
        <v>87.5</v>
      </c>
      <c r="K46" s="47" t="s">
        <v>973</v>
      </c>
      <c r="L46" s="48">
        <f t="shared" si="3"/>
        <v>90.625</v>
      </c>
      <c r="M46" s="48"/>
    </row>
    <row r="47" spans="2:13" ht="31.5" customHeight="1" x14ac:dyDescent="0.25">
      <c r="B47" s="14" t="s">
        <v>969</v>
      </c>
      <c r="C47" s="13" t="s">
        <v>321</v>
      </c>
      <c r="D47" s="20" t="s">
        <v>322</v>
      </c>
      <c r="E47" s="24" t="s">
        <v>302</v>
      </c>
      <c r="F47" s="23">
        <v>100</v>
      </c>
      <c r="G47" s="39">
        <v>90</v>
      </c>
      <c r="H47" s="39"/>
      <c r="I47" s="40">
        <f>G47-5</f>
        <v>85</v>
      </c>
      <c r="J47" s="48">
        <f t="shared" si="0"/>
        <v>10</v>
      </c>
      <c r="K47" s="49" t="s">
        <v>972</v>
      </c>
      <c r="L47" s="48">
        <f t="shared" si="3"/>
        <v>15</v>
      </c>
      <c r="M47" s="48"/>
    </row>
    <row r="48" spans="2:13" ht="31.5" customHeight="1" x14ac:dyDescent="0.25">
      <c r="B48" s="14" t="s">
        <v>969</v>
      </c>
      <c r="C48" s="13" t="s">
        <v>321</v>
      </c>
      <c r="D48" s="20" t="s">
        <v>322</v>
      </c>
      <c r="E48" s="24" t="s">
        <v>885</v>
      </c>
      <c r="F48" s="23">
        <v>250</v>
      </c>
      <c r="G48" s="39">
        <v>31</v>
      </c>
      <c r="H48" s="39"/>
      <c r="I48" s="40">
        <f t="shared" ref="I48" si="9">G48-0</f>
        <v>31</v>
      </c>
      <c r="J48" s="48">
        <f t="shared" si="0"/>
        <v>87.6</v>
      </c>
      <c r="K48" s="47" t="s">
        <v>973</v>
      </c>
      <c r="L48" s="48">
        <f t="shared" si="3"/>
        <v>87.6</v>
      </c>
      <c r="M48" s="48"/>
    </row>
    <row r="49" spans="2:13" ht="31.5" customHeight="1" x14ac:dyDescent="0.25">
      <c r="B49" s="14" t="s">
        <v>324</v>
      </c>
      <c r="C49" s="13" t="s">
        <v>326</v>
      </c>
      <c r="D49" s="15"/>
      <c r="E49" s="24" t="s">
        <v>933</v>
      </c>
      <c r="F49" s="23">
        <v>630</v>
      </c>
      <c r="G49" s="39">
        <v>84</v>
      </c>
      <c r="H49" s="39"/>
      <c r="I49" s="40">
        <v>53</v>
      </c>
      <c r="J49" s="48">
        <f t="shared" si="0"/>
        <v>86.666666666666671</v>
      </c>
      <c r="K49" s="47" t="s">
        <v>973</v>
      </c>
      <c r="L49" s="48">
        <f t="shared" si="3"/>
        <v>91.587301587301582</v>
      </c>
      <c r="M49" s="48"/>
    </row>
    <row r="50" spans="2:13" ht="31.5" customHeight="1" x14ac:dyDescent="0.25">
      <c r="B50" s="14" t="s">
        <v>324</v>
      </c>
      <c r="C50" s="13" t="s">
        <v>326</v>
      </c>
      <c r="D50" s="15"/>
      <c r="E50" s="24" t="s">
        <v>934</v>
      </c>
      <c r="F50" s="23">
        <v>250</v>
      </c>
      <c r="G50" s="39">
        <v>115</v>
      </c>
      <c r="H50" s="39"/>
      <c r="I50" s="40">
        <v>90</v>
      </c>
      <c r="J50" s="48">
        <f t="shared" si="0"/>
        <v>54</v>
      </c>
      <c r="K50" s="47" t="s">
        <v>973</v>
      </c>
      <c r="L50" s="48">
        <f t="shared" si="3"/>
        <v>64</v>
      </c>
      <c r="M50" s="48"/>
    </row>
    <row r="51" spans="2:13" ht="31.5" customHeight="1" x14ac:dyDescent="0.25">
      <c r="B51" s="8" t="s">
        <v>323</v>
      </c>
      <c r="C51" s="13" t="s">
        <v>321</v>
      </c>
      <c r="D51" s="20" t="s">
        <v>322</v>
      </c>
      <c r="E51" s="22" t="s">
        <v>303</v>
      </c>
      <c r="F51" s="23">
        <v>400</v>
      </c>
      <c r="G51" s="39">
        <v>360</v>
      </c>
      <c r="H51" s="39"/>
      <c r="I51" s="40">
        <f t="shared" ref="I51:I53" si="10">G51-0</f>
        <v>360</v>
      </c>
      <c r="J51" s="48">
        <f t="shared" si="0"/>
        <v>10</v>
      </c>
      <c r="K51" s="49" t="s">
        <v>972</v>
      </c>
      <c r="L51" s="48">
        <f t="shared" si="3"/>
        <v>10</v>
      </c>
      <c r="M51" s="48"/>
    </row>
    <row r="52" spans="2:13" ht="31.5" customHeight="1" x14ac:dyDescent="0.25">
      <c r="B52" s="14" t="s">
        <v>324</v>
      </c>
      <c r="C52" s="13" t="s">
        <v>327</v>
      </c>
      <c r="D52" s="15"/>
      <c r="E52" s="24" t="s">
        <v>954</v>
      </c>
      <c r="F52" s="23">
        <v>160</v>
      </c>
      <c r="G52" s="39">
        <v>10</v>
      </c>
      <c r="H52" s="39"/>
      <c r="I52" s="40">
        <f t="shared" si="10"/>
        <v>10</v>
      </c>
      <c r="J52" s="48">
        <f t="shared" si="0"/>
        <v>93.75</v>
      </c>
      <c r="K52" s="47" t="s">
        <v>973</v>
      </c>
      <c r="L52" s="48">
        <f t="shared" si="3"/>
        <v>93.75</v>
      </c>
      <c r="M52" s="48"/>
    </row>
    <row r="53" spans="2:13" ht="31.5" customHeight="1" x14ac:dyDescent="0.25">
      <c r="B53" s="14" t="s">
        <v>324</v>
      </c>
      <c r="C53" s="13" t="s">
        <v>327</v>
      </c>
      <c r="E53" s="24" t="s">
        <v>955</v>
      </c>
      <c r="F53" s="23">
        <v>100</v>
      </c>
      <c r="G53" s="39">
        <v>20</v>
      </c>
      <c r="H53" s="39"/>
      <c r="I53" s="40">
        <f t="shared" si="10"/>
        <v>20</v>
      </c>
      <c r="J53" s="48">
        <f t="shared" si="0"/>
        <v>80</v>
      </c>
      <c r="K53" s="47" t="s">
        <v>973</v>
      </c>
      <c r="L53" s="48">
        <f t="shared" si="3"/>
        <v>80</v>
      </c>
      <c r="M53" s="48"/>
    </row>
    <row r="54" spans="2:13" ht="31.5" customHeight="1" x14ac:dyDescent="0.25">
      <c r="B54" s="14" t="s">
        <v>324</v>
      </c>
      <c r="C54" s="29" t="s">
        <v>325</v>
      </c>
      <c r="D54" s="15"/>
      <c r="E54" s="24" t="s">
        <v>906</v>
      </c>
      <c r="F54" s="23">
        <v>400</v>
      </c>
      <c r="G54" s="39">
        <v>120</v>
      </c>
      <c r="H54" s="39"/>
      <c r="I54" s="40">
        <f t="shared" ref="I54" si="11">G54-0</f>
        <v>120</v>
      </c>
      <c r="J54" s="48">
        <f t="shared" si="0"/>
        <v>70</v>
      </c>
      <c r="K54" s="47" t="s">
        <v>973</v>
      </c>
      <c r="L54" s="48">
        <f t="shared" si="3"/>
        <v>70</v>
      </c>
      <c r="M54" s="48"/>
    </row>
    <row r="55" spans="2:13" ht="31.5" customHeight="1" x14ac:dyDescent="0.25">
      <c r="B55" s="14" t="s">
        <v>324</v>
      </c>
      <c r="C55" s="29" t="s">
        <v>325</v>
      </c>
      <c r="D55" s="15"/>
      <c r="E55" s="24" t="s">
        <v>907</v>
      </c>
      <c r="F55" s="23">
        <v>100</v>
      </c>
      <c r="G55" s="39">
        <v>56</v>
      </c>
      <c r="H55" s="39"/>
      <c r="I55" s="40">
        <f>G55-44</f>
        <v>12</v>
      </c>
      <c r="J55" s="48">
        <f t="shared" si="0"/>
        <v>44</v>
      </c>
      <c r="K55" s="49" t="s">
        <v>972</v>
      </c>
      <c r="L55" s="48">
        <f t="shared" si="3"/>
        <v>88</v>
      </c>
      <c r="M55" s="48"/>
    </row>
    <row r="56" spans="2:13" ht="31.5" x14ac:dyDescent="0.25">
      <c r="B56" s="14" t="s">
        <v>324</v>
      </c>
      <c r="C56" s="13" t="s">
        <v>961</v>
      </c>
      <c r="D56" s="15"/>
      <c r="E56" s="24" t="s">
        <v>304</v>
      </c>
      <c r="F56" s="23">
        <v>160</v>
      </c>
      <c r="G56" s="39">
        <v>75</v>
      </c>
      <c r="H56" s="39"/>
      <c r="I56" s="40">
        <f>G56-45-15-5</f>
        <v>10</v>
      </c>
      <c r="J56" s="48">
        <f t="shared" si="0"/>
        <v>53.125</v>
      </c>
      <c r="K56" s="47" t="s">
        <v>973</v>
      </c>
      <c r="L56" s="48">
        <f t="shared" si="3"/>
        <v>93.75</v>
      </c>
      <c r="M56" s="48"/>
    </row>
    <row r="57" spans="2:13" ht="30" x14ac:dyDescent="0.25">
      <c r="B57" s="14" t="s">
        <v>324</v>
      </c>
      <c r="C57" s="29" t="s">
        <v>961</v>
      </c>
      <c r="D57" s="15"/>
      <c r="E57" s="24" t="s">
        <v>305</v>
      </c>
      <c r="F57" s="23">
        <v>160</v>
      </c>
      <c r="G57" s="39">
        <v>124</v>
      </c>
      <c r="H57" s="39"/>
      <c r="I57" s="40">
        <v>104</v>
      </c>
      <c r="J57" s="48">
        <f t="shared" si="0"/>
        <v>22.5</v>
      </c>
      <c r="K57" s="49" t="s">
        <v>972</v>
      </c>
      <c r="L57" s="48">
        <f t="shared" si="3"/>
        <v>35</v>
      </c>
      <c r="M57" s="48"/>
    </row>
    <row r="58" spans="2:13" ht="31.5" customHeight="1" x14ac:dyDescent="0.25">
      <c r="B58" s="14" t="s">
        <v>324</v>
      </c>
      <c r="C58" s="13" t="s">
        <v>884</v>
      </c>
      <c r="D58" s="15"/>
      <c r="E58" s="24" t="s">
        <v>908</v>
      </c>
      <c r="F58" s="23">
        <v>400</v>
      </c>
      <c r="G58" s="39">
        <v>60</v>
      </c>
      <c r="H58" s="39"/>
      <c r="I58" s="40">
        <f>G58-10-12</f>
        <v>38</v>
      </c>
      <c r="J58" s="48">
        <f t="shared" si="0"/>
        <v>85</v>
      </c>
      <c r="K58" s="47" t="s">
        <v>973</v>
      </c>
      <c r="L58" s="48">
        <f t="shared" si="3"/>
        <v>90.5</v>
      </c>
      <c r="M58" s="48"/>
    </row>
    <row r="59" spans="2:13" ht="31.5" customHeight="1" x14ac:dyDescent="0.25">
      <c r="B59" s="14" t="s">
        <v>324</v>
      </c>
      <c r="C59" s="13" t="s">
        <v>326</v>
      </c>
      <c r="D59" s="15"/>
      <c r="E59" s="24" t="s">
        <v>935</v>
      </c>
      <c r="F59" s="23">
        <v>250</v>
      </c>
      <c r="G59" s="39">
        <v>215</v>
      </c>
      <c r="H59" s="39"/>
      <c r="I59" s="40">
        <f t="shared" ref="I59:I60" si="12">G59-0</f>
        <v>215</v>
      </c>
      <c r="J59" s="48">
        <f t="shared" si="0"/>
        <v>14.000000000000002</v>
      </c>
      <c r="K59" s="49" t="s">
        <v>972</v>
      </c>
      <c r="L59" s="48">
        <f t="shared" si="3"/>
        <v>14.000000000000002</v>
      </c>
      <c r="M59" s="48"/>
    </row>
    <row r="60" spans="2:13" ht="31.5" customHeight="1" x14ac:dyDescent="0.25">
      <c r="B60" s="14" t="s">
        <v>324</v>
      </c>
      <c r="C60" s="13" t="s">
        <v>326</v>
      </c>
      <c r="D60" s="15"/>
      <c r="E60" s="24" t="s">
        <v>310</v>
      </c>
      <c r="F60" s="23">
        <v>250</v>
      </c>
      <c r="G60" s="39">
        <v>60</v>
      </c>
      <c r="H60" s="39"/>
      <c r="I60" s="40">
        <f t="shared" si="12"/>
        <v>60</v>
      </c>
      <c r="J60" s="48">
        <f t="shared" si="0"/>
        <v>76</v>
      </c>
      <c r="K60" s="47" t="s">
        <v>973</v>
      </c>
      <c r="L60" s="48">
        <f t="shared" si="3"/>
        <v>76</v>
      </c>
      <c r="M60" s="48"/>
    </row>
    <row r="61" spans="2:13" ht="31.5" customHeight="1" x14ac:dyDescent="0.25">
      <c r="B61" s="14" t="s">
        <v>324</v>
      </c>
      <c r="C61" s="29" t="s">
        <v>965</v>
      </c>
      <c r="D61" s="10"/>
      <c r="E61" s="37" t="s">
        <v>306</v>
      </c>
      <c r="F61" s="23">
        <v>160</v>
      </c>
      <c r="G61" s="39">
        <v>38</v>
      </c>
      <c r="H61" s="39"/>
      <c r="I61" s="40">
        <f>G61-8</f>
        <v>30</v>
      </c>
      <c r="J61" s="48">
        <f t="shared" si="0"/>
        <v>76.25</v>
      </c>
      <c r="K61" s="47" t="s">
        <v>973</v>
      </c>
      <c r="L61" s="48">
        <f t="shared" si="3"/>
        <v>81.25</v>
      </c>
      <c r="M61" s="48"/>
    </row>
    <row r="62" spans="2:13" ht="31.5" customHeight="1" x14ac:dyDescent="0.25">
      <c r="B62" s="14" t="s">
        <v>324</v>
      </c>
      <c r="C62" s="29" t="s">
        <v>328</v>
      </c>
      <c r="D62" s="15"/>
      <c r="E62" s="37" t="s">
        <v>307</v>
      </c>
      <c r="F62" s="23">
        <v>100</v>
      </c>
      <c r="G62" s="39">
        <v>21</v>
      </c>
      <c r="H62" s="39"/>
      <c r="I62" s="40">
        <f>G62-5</f>
        <v>16</v>
      </c>
      <c r="J62" s="48">
        <f t="shared" si="0"/>
        <v>79</v>
      </c>
      <c r="K62" s="47" t="s">
        <v>973</v>
      </c>
      <c r="L62" s="48">
        <f t="shared" si="3"/>
        <v>84</v>
      </c>
      <c r="M62" s="48"/>
    </row>
    <row r="63" spans="2:13" ht="31.5" customHeight="1" x14ac:dyDescent="0.25">
      <c r="B63" s="14" t="s">
        <v>324</v>
      </c>
      <c r="C63" s="13" t="s">
        <v>326</v>
      </c>
      <c r="D63" s="15"/>
      <c r="E63" s="24" t="s">
        <v>936</v>
      </c>
      <c r="F63" s="23">
        <v>400</v>
      </c>
      <c r="G63" s="39">
        <v>140</v>
      </c>
      <c r="H63" s="39"/>
      <c r="I63" s="40">
        <f t="shared" ref="I63" si="13">G63-0</f>
        <v>140</v>
      </c>
      <c r="J63" s="48">
        <f t="shared" si="0"/>
        <v>65</v>
      </c>
      <c r="K63" s="47" t="s">
        <v>973</v>
      </c>
      <c r="L63" s="48">
        <f t="shared" si="3"/>
        <v>65</v>
      </c>
      <c r="M63" s="48"/>
    </row>
    <row r="64" spans="2:13" ht="31.5" customHeight="1" x14ac:dyDescent="0.25">
      <c r="B64" s="14" t="s">
        <v>324</v>
      </c>
      <c r="C64" s="29" t="s">
        <v>884</v>
      </c>
      <c r="D64" s="15"/>
      <c r="E64" s="24" t="s">
        <v>909</v>
      </c>
      <c r="F64" s="23">
        <v>160</v>
      </c>
      <c r="G64" s="39">
        <v>20</v>
      </c>
      <c r="H64" s="39"/>
      <c r="I64" s="40">
        <v>0</v>
      </c>
      <c r="J64" s="48">
        <f t="shared" si="0"/>
        <v>87.5</v>
      </c>
      <c r="K64" s="47" t="s">
        <v>973</v>
      </c>
      <c r="L64" s="48">
        <f t="shared" si="3"/>
        <v>100</v>
      </c>
      <c r="M64" s="48"/>
    </row>
    <row r="65" spans="2:13" ht="31.5" customHeight="1" x14ac:dyDescent="0.25">
      <c r="B65" s="14" t="s">
        <v>324</v>
      </c>
      <c r="C65" s="29" t="s">
        <v>884</v>
      </c>
      <c r="D65" s="15"/>
      <c r="E65" s="24" t="s">
        <v>910</v>
      </c>
      <c r="F65" s="23">
        <v>160</v>
      </c>
      <c r="G65" s="39">
        <v>80</v>
      </c>
      <c r="H65" s="39"/>
      <c r="I65" s="40">
        <f>G65-42</f>
        <v>38</v>
      </c>
      <c r="J65" s="48">
        <f t="shared" si="0"/>
        <v>50</v>
      </c>
      <c r="K65" s="47" t="s">
        <v>973</v>
      </c>
      <c r="L65" s="48">
        <f t="shared" si="3"/>
        <v>76.25</v>
      </c>
      <c r="M65" s="48"/>
    </row>
    <row r="66" spans="2:13" ht="31.5" customHeight="1" x14ac:dyDescent="0.25">
      <c r="B66" s="14" t="s">
        <v>324</v>
      </c>
      <c r="C66" s="29" t="s">
        <v>884</v>
      </c>
      <c r="D66" s="15"/>
      <c r="E66" s="24" t="s">
        <v>911</v>
      </c>
      <c r="F66" s="23">
        <v>160</v>
      </c>
      <c r="G66" s="39">
        <v>20</v>
      </c>
      <c r="H66" s="39"/>
      <c r="I66" s="40">
        <f>G66-17</f>
        <v>3</v>
      </c>
      <c r="J66" s="48">
        <f t="shared" si="0"/>
        <v>87.5</v>
      </c>
      <c r="K66" s="47" t="s">
        <v>973</v>
      </c>
      <c r="L66" s="48">
        <f t="shared" si="3"/>
        <v>98.125</v>
      </c>
      <c r="M66" s="48"/>
    </row>
    <row r="67" spans="2:13" ht="31.5" customHeight="1" x14ac:dyDescent="0.25">
      <c r="B67" s="14" t="s">
        <v>324</v>
      </c>
      <c r="C67" s="29" t="s">
        <v>884</v>
      </c>
      <c r="D67" s="15"/>
      <c r="E67" s="24" t="s">
        <v>912</v>
      </c>
      <c r="F67" s="23">
        <v>400</v>
      </c>
      <c r="G67" s="39">
        <v>52</v>
      </c>
      <c r="H67" s="39"/>
      <c r="I67" s="40">
        <f t="shared" ref="I67:I70" si="14">G67-0</f>
        <v>52</v>
      </c>
      <c r="J67" s="48">
        <f t="shared" si="0"/>
        <v>87</v>
      </c>
      <c r="K67" s="47" t="s">
        <v>973</v>
      </c>
      <c r="L67" s="48">
        <f t="shared" si="3"/>
        <v>87</v>
      </c>
      <c r="M67" s="48"/>
    </row>
    <row r="68" spans="2:13" ht="31.5" customHeight="1" x14ac:dyDescent="0.25">
      <c r="B68" s="14" t="s">
        <v>324</v>
      </c>
      <c r="C68" s="13" t="s">
        <v>327</v>
      </c>
      <c r="D68" s="15"/>
      <c r="E68" s="24" t="s">
        <v>956</v>
      </c>
      <c r="F68" s="23">
        <v>250</v>
      </c>
      <c r="G68" s="39">
        <v>25</v>
      </c>
      <c r="H68" s="39"/>
      <c r="I68" s="40">
        <f t="shared" si="14"/>
        <v>25</v>
      </c>
      <c r="J68" s="48">
        <f t="shared" si="0"/>
        <v>90</v>
      </c>
      <c r="K68" s="47" t="s">
        <v>973</v>
      </c>
      <c r="L68" s="48">
        <f t="shared" si="3"/>
        <v>90</v>
      </c>
      <c r="M68" s="48"/>
    </row>
    <row r="69" spans="2:13" ht="31.5" customHeight="1" x14ac:dyDescent="0.25">
      <c r="B69" s="14" t="s">
        <v>324</v>
      </c>
      <c r="C69" s="29" t="s">
        <v>965</v>
      </c>
      <c r="D69" s="15"/>
      <c r="E69" s="37" t="s">
        <v>964</v>
      </c>
      <c r="F69" s="23">
        <v>100</v>
      </c>
      <c r="G69" s="39">
        <v>60</v>
      </c>
      <c r="H69" s="39"/>
      <c r="I69" s="40">
        <f>G69-34</f>
        <v>26</v>
      </c>
      <c r="J69" s="48">
        <f t="shared" si="0"/>
        <v>40</v>
      </c>
      <c r="K69" s="49" t="s">
        <v>972</v>
      </c>
      <c r="L69" s="48">
        <f t="shared" si="3"/>
        <v>74</v>
      </c>
      <c r="M69" s="48"/>
    </row>
    <row r="70" spans="2:13" ht="31.5" customHeight="1" x14ac:dyDescent="0.25">
      <c r="B70" s="14" t="s">
        <v>324</v>
      </c>
      <c r="C70" s="13" t="s">
        <v>328</v>
      </c>
      <c r="D70" s="15"/>
      <c r="E70" s="37" t="s">
        <v>309</v>
      </c>
      <c r="F70" s="23">
        <v>100</v>
      </c>
      <c r="G70" s="39">
        <v>20</v>
      </c>
      <c r="H70" s="39"/>
      <c r="I70" s="40">
        <f t="shared" si="14"/>
        <v>20</v>
      </c>
      <c r="J70" s="48">
        <f t="shared" si="0"/>
        <v>80</v>
      </c>
      <c r="K70" s="47" t="s">
        <v>973</v>
      </c>
      <c r="L70" s="48">
        <f t="shared" si="3"/>
        <v>80</v>
      </c>
      <c r="M70" s="48"/>
    </row>
    <row r="71" spans="2:13" ht="31.5" customHeight="1" x14ac:dyDescent="0.25">
      <c r="B71" s="14" t="s">
        <v>324</v>
      </c>
      <c r="C71" s="13" t="s">
        <v>326</v>
      </c>
      <c r="D71" s="15"/>
      <c r="E71" s="24" t="s">
        <v>937</v>
      </c>
      <c r="F71" s="23">
        <v>63</v>
      </c>
      <c r="G71" s="39">
        <v>225</v>
      </c>
      <c r="H71" s="39"/>
      <c r="I71" s="40">
        <f t="shared" ref="I71" si="15">G71-0</f>
        <v>225</v>
      </c>
      <c r="J71" s="48">
        <f t="shared" ref="J71:J112" si="16">(F71-G71)/F71*100</f>
        <v>-257.14285714285717</v>
      </c>
      <c r="K71" s="49" t="s">
        <v>974</v>
      </c>
      <c r="L71" s="48">
        <f t="shared" si="3"/>
        <v>-257.14285714285717</v>
      </c>
      <c r="M71" s="48"/>
    </row>
    <row r="72" spans="2:13" ht="31.5" customHeight="1" x14ac:dyDescent="0.25">
      <c r="B72" s="14" t="s">
        <v>324</v>
      </c>
      <c r="C72" s="29" t="s">
        <v>884</v>
      </c>
      <c r="D72" s="15"/>
      <c r="E72" s="24" t="s">
        <v>913</v>
      </c>
      <c r="F72" s="23">
        <v>100</v>
      </c>
      <c r="G72" s="39">
        <v>45</v>
      </c>
      <c r="H72" s="39"/>
      <c r="I72" s="40">
        <f>G72-15-6</f>
        <v>24</v>
      </c>
      <c r="J72" s="48">
        <f t="shared" si="16"/>
        <v>55.000000000000007</v>
      </c>
      <c r="K72" s="47" t="s">
        <v>973</v>
      </c>
      <c r="L72" s="48">
        <f t="shared" si="3"/>
        <v>76</v>
      </c>
      <c r="M72" s="48"/>
    </row>
    <row r="73" spans="2:13" ht="31.5" customHeight="1" x14ac:dyDescent="0.25">
      <c r="B73" s="14" t="s">
        <v>324</v>
      </c>
      <c r="C73" s="29" t="s">
        <v>884</v>
      </c>
      <c r="D73" s="15"/>
      <c r="E73" s="24" t="s">
        <v>914</v>
      </c>
      <c r="F73" s="23">
        <v>100</v>
      </c>
      <c r="G73" s="39">
        <v>14</v>
      </c>
      <c r="H73" s="39"/>
      <c r="I73" s="40">
        <f t="shared" ref="I73:I74" si="17">G73-0</f>
        <v>14</v>
      </c>
      <c r="J73" s="48">
        <f t="shared" si="16"/>
        <v>86</v>
      </c>
      <c r="K73" s="47" t="s">
        <v>973</v>
      </c>
      <c r="L73" s="48">
        <f t="shared" si="3"/>
        <v>86</v>
      </c>
      <c r="M73" s="48"/>
    </row>
    <row r="74" spans="2:13" ht="31.5" customHeight="1" x14ac:dyDescent="0.25">
      <c r="B74" s="14" t="s">
        <v>324</v>
      </c>
      <c r="C74" s="29" t="s">
        <v>884</v>
      </c>
      <c r="D74" s="15"/>
      <c r="E74" s="24" t="s">
        <v>915</v>
      </c>
      <c r="F74" s="23">
        <v>160</v>
      </c>
      <c r="G74" s="39">
        <v>82</v>
      </c>
      <c r="H74" s="39"/>
      <c r="I74" s="40">
        <f t="shared" si="17"/>
        <v>82</v>
      </c>
      <c r="J74" s="48">
        <f t="shared" si="16"/>
        <v>48.75</v>
      </c>
      <c r="K74" s="49" t="s">
        <v>972</v>
      </c>
      <c r="L74" s="48">
        <f t="shared" si="3"/>
        <v>48.75</v>
      </c>
      <c r="M74" s="48"/>
    </row>
    <row r="75" spans="2:13" ht="31.5" customHeight="1" x14ac:dyDescent="0.25">
      <c r="B75" s="14" t="s">
        <v>324</v>
      </c>
      <c r="C75" s="29" t="s">
        <v>884</v>
      </c>
      <c r="D75" s="12"/>
      <c r="E75" s="24" t="s">
        <v>916</v>
      </c>
      <c r="F75" s="23">
        <v>63</v>
      </c>
      <c r="G75" s="41">
        <v>34</v>
      </c>
      <c r="H75" s="38"/>
      <c r="I75" s="40">
        <f>G75-3</f>
        <v>31</v>
      </c>
      <c r="J75" s="48">
        <f t="shared" si="16"/>
        <v>46.031746031746032</v>
      </c>
      <c r="K75" s="49" t="s">
        <v>972</v>
      </c>
      <c r="L75" s="48">
        <f t="shared" ref="L75:L112" si="18">(F75-I75)/F75*100</f>
        <v>50.793650793650791</v>
      </c>
      <c r="M75" s="48"/>
    </row>
    <row r="76" spans="2:13" ht="30" x14ac:dyDescent="0.25">
      <c r="B76" s="14" t="s">
        <v>324</v>
      </c>
      <c r="C76" s="29" t="s">
        <v>961</v>
      </c>
      <c r="D76" s="12"/>
      <c r="E76" s="24" t="s">
        <v>311</v>
      </c>
      <c r="F76" s="23">
        <v>160</v>
      </c>
      <c r="G76" s="39">
        <v>114</v>
      </c>
      <c r="H76" s="38"/>
      <c r="I76" s="40">
        <f>G76-14-5-5</f>
        <v>90</v>
      </c>
      <c r="J76" s="48">
        <f t="shared" si="16"/>
        <v>28.749999999999996</v>
      </c>
      <c r="K76" s="49" t="s">
        <v>972</v>
      </c>
      <c r="L76" s="48">
        <f t="shared" si="18"/>
        <v>43.75</v>
      </c>
      <c r="M76" s="48"/>
    </row>
    <row r="77" spans="2:13" ht="31.5" customHeight="1" x14ac:dyDescent="0.25">
      <c r="B77" s="14" t="s">
        <v>324</v>
      </c>
      <c r="C77" s="29" t="s">
        <v>965</v>
      </c>
      <c r="D77" s="12"/>
      <c r="E77" s="37" t="s">
        <v>312</v>
      </c>
      <c r="F77" s="23">
        <v>100</v>
      </c>
      <c r="G77" s="39">
        <v>62</v>
      </c>
      <c r="H77" s="38"/>
      <c r="I77" s="40">
        <f t="shared" ref="I77" si="19">G77-0</f>
        <v>62</v>
      </c>
      <c r="J77" s="48">
        <f t="shared" si="16"/>
        <v>38</v>
      </c>
      <c r="K77" s="49" t="s">
        <v>972</v>
      </c>
      <c r="L77" s="48">
        <f t="shared" si="18"/>
        <v>38</v>
      </c>
      <c r="M77" s="48"/>
    </row>
    <row r="78" spans="2:13" ht="31.5" customHeight="1" x14ac:dyDescent="0.25">
      <c r="B78" s="14" t="s">
        <v>324</v>
      </c>
      <c r="C78" s="13" t="s">
        <v>328</v>
      </c>
      <c r="D78" s="12"/>
      <c r="E78" s="37" t="s">
        <v>313</v>
      </c>
      <c r="F78" s="23">
        <v>160</v>
      </c>
      <c r="G78" s="39">
        <v>25</v>
      </c>
      <c r="H78" s="38"/>
      <c r="I78" s="40">
        <f>G78-6</f>
        <v>19</v>
      </c>
      <c r="J78" s="48">
        <f t="shared" si="16"/>
        <v>84.375</v>
      </c>
      <c r="K78" s="47" t="s">
        <v>973</v>
      </c>
      <c r="L78" s="48">
        <f t="shared" si="18"/>
        <v>88.125</v>
      </c>
      <c r="M78" s="48"/>
    </row>
    <row r="79" spans="2:13" ht="31.5" customHeight="1" x14ac:dyDescent="0.25">
      <c r="B79" s="14" t="s">
        <v>324</v>
      </c>
      <c r="C79" s="13" t="s">
        <v>327</v>
      </c>
      <c r="D79" s="12"/>
      <c r="E79" s="24" t="s">
        <v>957</v>
      </c>
      <c r="F79" s="23">
        <v>100</v>
      </c>
      <c r="G79" s="39">
        <v>5</v>
      </c>
      <c r="H79" s="38"/>
      <c r="I79" s="40">
        <f t="shared" ref="I79:I81" si="20">G79-0</f>
        <v>5</v>
      </c>
      <c r="J79" s="48">
        <f t="shared" si="16"/>
        <v>95</v>
      </c>
      <c r="K79" s="49" t="s">
        <v>974</v>
      </c>
      <c r="L79" s="48">
        <f t="shared" si="18"/>
        <v>95</v>
      </c>
      <c r="M79" s="48"/>
    </row>
    <row r="80" spans="2:13" ht="31.5" customHeight="1" x14ac:dyDescent="0.25">
      <c r="B80" s="14" t="s">
        <v>324</v>
      </c>
      <c r="C80" s="29" t="s">
        <v>327</v>
      </c>
      <c r="D80" s="12"/>
      <c r="E80" s="24" t="s">
        <v>958</v>
      </c>
      <c r="F80" s="23">
        <v>100</v>
      </c>
      <c r="G80" s="39">
        <v>15</v>
      </c>
      <c r="H80" s="38"/>
      <c r="I80" s="40">
        <f>G80-0-12</f>
        <v>3</v>
      </c>
      <c r="J80" s="48">
        <f t="shared" si="16"/>
        <v>85</v>
      </c>
      <c r="K80" s="47" t="s">
        <v>973</v>
      </c>
      <c r="L80" s="48">
        <f t="shared" si="18"/>
        <v>97</v>
      </c>
      <c r="M80" s="48"/>
    </row>
    <row r="81" spans="2:13" ht="31.5" customHeight="1" x14ac:dyDescent="0.25">
      <c r="B81" s="14" t="s">
        <v>324</v>
      </c>
      <c r="C81" s="13" t="s">
        <v>327</v>
      </c>
      <c r="D81" s="12"/>
      <c r="E81" s="24" t="s">
        <v>959</v>
      </c>
      <c r="F81" s="23">
        <v>63</v>
      </c>
      <c r="G81" s="39">
        <v>12</v>
      </c>
      <c r="H81" s="38"/>
      <c r="I81" s="40">
        <f t="shared" si="20"/>
        <v>12</v>
      </c>
      <c r="J81" s="48">
        <f t="shared" si="16"/>
        <v>80.952380952380949</v>
      </c>
      <c r="K81" s="47" t="s">
        <v>973</v>
      </c>
      <c r="L81" s="48">
        <f t="shared" si="18"/>
        <v>80.952380952380949</v>
      </c>
      <c r="M81" s="48"/>
    </row>
    <row r="82" spans="2:13" ht="30" x14ac:dyDescent="0.25">
      <c r="B82" s="14" t="s">
        <v>324</v>
      </c>
      <c r="C82" s="29" t="s">
        <v>961</v>
      </c>
      <c r="D82" s="12"/>
      <c r="E82" s="24" t="s">
        <v>314</v>
      </c>
      <c r="F82" s="23">
        <v>100</v>
      </c>
      <c r="G82" s="39">
        <v>72</v>
      </c>
      <c r="H82" s="38"/>
      <c r="I82" s="40">
        <f>G82-20</f>
        <v>52</v>
      </c>
      <c r="J82" s="48">
        <f t="shared" si="16"/>
        <v>28.000000000000004</v>
      </c>
      <c r="K82" s="49" t="s">
        <v>972</v>
      </c>
      <c r="L82" s="48">
        <f t="shared" si="18"/>
        <v>48</v>
      </c>
      <c r="M82" s="48"/>
    </row>
    <row r="83" spans="2:13" ht="32.25" customHeight="1" x14ac:dyDescent="0.25">
      <c r="B83" s="14" t="s">
        <v>324</v>
      </c>
      <c r="C83" s="29" t="s">
        <v>961</v>
      </c>
      <c r="D83" s="12"/>
      <c r="E83" s="24" t="s">
        <v>315</v>
      </c>
      <c r="F83" s="23">
        <v>400</v>
      </c>
      <c r="G83" s="41">
        <v>321</v>
      </c>
      <c r="H83" s="38"/>
      <c r="I83" s="40">
        <f>G83-40</f>
        <v>281</v>
      </c>
      <c r="J83" s="48">
        <f t="shared" si="16"/>
        <v>19.75</v>
      </c>
      <c r="K83" s="49" t="s">
        <v>972</v>
      </c>
      <c r="L83" s="48">
        <f t="shared" si="18"/>
        <v>29.75</v>
      </c>
      <c r="M83" s="48"/>
    </row>
    <row r="84" spans="2:13" ht="33.75" customHeight="1" x14ac:dyDescent="0.25">
      <c r="B84" s="14" t="s">
        <v>324</v>
      </c>
      <c r="C84" s="29" t="s">
        <v>961</v>
      </c>
      <c r="D84" s="12"/>
      <c r="E84" s="24" t="s">
        <v>316</v>
      </c>
      <c r="F84" s="23">
        <v>160</v>
      </c>
      <c r="G84" s="39">
        <v>25</v>
      </c>
      <c r="H84" s="38"/>
      <c r="I84" s="40">
        <f>G84-15</f>
        <v>10</v>
      </c>
      <c r="J84" s="48">
        <f t="shared" si="16"/>
        <v>84.375</v>
      </c>
      <c r="K84" s="47" t="s">
        <v>973</v>
      </c>
      <c r="L84" s="48">
        <f t="shared" si="18"/>
        <v>93.75</v>
      </c>
      <c r="M84" s="48"/>
    </row>
    <row r="85" spans="2:13" ht="31.5" x14ac:dyDescent="0.25">
      <c r="B85" s="14" t="s">
        <v>324</v>
      </c>
      <c r="C85" s="29" t="s">
        <v>961</v>
      </c>
      <c r="D85" s="12"/>
      <c r="E85" s="24" t="s">
        <v>314</v>
      </c>
      <c r="F85" s="23">
        <v>100</v>
      </c>
      <c r="G85" s="41">
        <v>25</v>
      </c>
      <c r="H85" s="38"/>
      <c r="I85" s="42">
        <f>G85-23</f>
        <v>2</v>
      </c>
      <c r="J85" s="48">
        <f t="shared" si="16"/>
        <v>75</v>
      </c>
      <c r="K85" s="47" t="s">
        <v>973</v>
      </c>
      <c r="L85" s="48">
        <f t="shared" si="18"/>
        <v>98</v>
      </c>
      <c r="M85" s="48"/>
    </row>
    <row r="86" spans="2:13" ht="31.5" customHeight="1" x14ac:dyDescent="0.25">
      <c r="B86" s="14" t="s">
        <v>324</v>
      </c>
      <c r="C86" s="13" t="s">
        <v>326</v>
      </c>
      <c r="D86" s="12"/>
      <c r="E86" s="24" t="s">
        <v>938</v>
      </c>
      <c r="F86" s="23">
        <v>63</v>
      </c>
      <c r="G86" s="39">
        <v>65</v>
      </c>
      <c r="H86" s="38"/>
      <c r="I86" s="40">
        <f t="shared" ref="I86:I87" si="21">G86-0</f>
        <v>65</v>
      </c>
      <c r="J86" s="48">
        <f t="shared" si="16"/>
        <v>-3.1746031746031744</v>
      </c>
      <c r="K86" s="49" t="s">
        <v>974</v>
      </c>
      <c r="L86" s="48">
        <f t="shared" si="18"/>
        <v>-3.1746031746031744</v>
      </c>
      <c r="M86" s="48"/>
    </row>
    <row r="87" spans="2:13" ht="31.5" customHeight="1" x14ac:dyDescent="0.25">
      <c r="B87" s="14" t="s">
        <v>324</v>
      </c>
      <c r="C87" s="13" t="s">
        <v>326</v>
      </c>
      <c r="D87" s="12"/>
      <c r="E87" s="24" t="s">
        <v>938</v>
      </c>
      <c r="F87" s="23">
        <v>250</v>
      </c>
      <c r="G87" s="39">
        <v>145</v>
      </c>
      <c r="H87" s="38"/>
      <c r="I87" s="40">
        <f t="shared" si="21"/>
        <v>145</v>
      </c>
      <c r="J87" s="48">
        <f t="shared" si="16"/>
        <v>42</v>
      </c>
      <c r="K87" s="49" t="s">
        <v>972</v>
      </c>
      <c r="L87" s="48">
        <f t="shared" si="18"/>
        <v>42</v>
      </c>
      <c r="M87" s="48"/>
    </row>
    <row r="88" spans="2:13" ht="31.5" customHeight="1" x14ac:dyDescent="0.25">
      <c r="B88" s="14" t="s">
        <v>324</v>
      </c>
      <c r="C88" s="13" t="s">
        <v>328</v>
      </c>
      <c r="D88" s="12"/>
      <c r="E88" s="24" t="s">
        <v>962</v>
      </c>
      <c r="F88" s="23">
        <v>160</v>
      </c>
      <c r="G88" s="39">
        <v>30</v>
      </c>
      <c r="H88" s="38"/>
      <c r="I88" s="40">
        <f>G88-10</f>
        <v>20</v>
      </c>
      <c r="J88" s="48">
        <f t="shared" si="16"/>
        <v>81.25</v>
      </c>
      <c r="K88" s="47" t="s">
        <v>973</v>
      </c>
      <c r="L88" s="48">
        <f t="shared" si="18"/>
        <v>87.5</v>
      </c>
      <c r="M88" s="48"/>
    </row>
    <row r="89" spans="2:13" ht="31.5" customHeight="1" x14ac:dyDescent="0.25">
      <c r="B89" s="14" t="s">
        <v>324</v>
      </c>
      <c r="C89" s="13" t="s">
        <v>328</v>
      </c>
      <c r="D89" s="12"/>
      <c r="E89" s="24" t="s">
        <v>317</v>
      </c>
      <c r="F89" s="23">
        <v>100</v>
      </c>
      <c r="G89" s="41">
        <v>20</v>
      </c>
      <c r="H89" s="38"/>
      <c r="I89" s="40">
        <f>G89-7</f>
        <v>13</v>
      </c>
      <c r="J89" s="48">
        <f t="shared" si="16"/>
        <v>80</v>
      </c>
      <c r="K89" s="47" t="s">
        <v>973</v>
      </c>
      <c r="L89" s="48">
        <f t="shared" si="18"/>
        <v>87</v>
      </c>
      <c r="M89" s="48"/>
    </row>
    <row r="90" spans="2:13" ht="31.5" customHeight="1" x14ac:dyDescent="0.25">
      <c r="B90" s="14" t="s">
        <v>324</v>
      </c>
      <c r="C90" s="29" t="s">
        <v>884</v>
      </c>
      <c r="D90" s="12"/>
      <c r="E90" s="24" t="s">
        <v>300</v>
      </c>
      <c r="F90" s="23">
        <v>630</v>
      </c>
      <c r="G90" s="41">
        <v>145</v>
      </c>
      <c r="H90" s="38"/>
      <c r="I90" s="40">
        <f>G90-15</f>
        <v>130</v>
      </c>
      <c r="J90" s="48">
        <f t="shared" si="16"/>
        <v>76.984126984126988</v>
      </c>
      <c r="K90" s="47" t="s">
        <v>973</v>
      </c>
      <c r="L90" s="48">
        <f t="shared" si="18"/>
        <v>79.365079365079367</v>
      </c>
      <c r="M90" s="48"/>
    </row>
    <row r="91" spans="2:13" ht="31.5" customHeight="1" x14ac:dyDescent="0.25">
      <c r="B91" s="14" t="s">
        <v>324</v>
      </c>
      <c r="C91" s="13" t="s">
        <v>328</v>
      </c>
      <c r="D91" s="12"/>
      <c r="E91" s="24" t="s">
        <v>318</v>
      </c>
      <c r="F91" s="23">
        <v>100</v>
      </c>
      <c r="G91" s="39">
        <v>25</v>
      </c>
      <c r="H91" s="38"/>
      <c r="I91" s="40">
        <f>G91-18</f>
        <v>7</v>
      </c>
      <c r="J91" s="48">
        <f t="shared" si="16"/>
        <v>75</v>
      </c>
      <c r="K91" s="47" t="s">
        <v>973</v>
      </c>
      <c r="L91" s="48">
        <f t="shared" si="18"/>
        <v>93</v>
      </c>
      <c r="M91" s="48"/>
    </row>
    <row r="92" spans="2:13" ht="31.5" customHeight="1" x14ac:dyDescent="0.25">
      <c r="B92" s="14" t="s">
        <v>324</v>
      </c>
      <c r="C92" s="13" t="s">
        <v>328</v>
      </c>
      <c r="D92" s="12"/>
      <c r="E92" s="24" t="s">
        <v>319</v>
      </c>
      <c r="F92" s="23">
        <v>160</v>
      </c>
      <c r="G92" s="39">
        <v>15</v>
      </c>
      <c r="H92" s="38"/>
      <c r="I92" s="40">
        <f t="shared" ref="I92" si="22">G92-0</f>
        <v>15</v>
      </c>
      <c r="J92" s="48">
        <f t="shared" si="16"/>
        <v>90.625</v>
      </c>
      <c r="K92" s="47" t="s">
        <v>973</v>
      </c>
      <c r="L92" s="48">
        <f t="shared" si="18"/>
        <v>90.625</v>
      </c>
      <c r="M92" s="48"/>
    </row>
    <row r="93" spans="2:13" ht="31.5" customHeight="1" x14ac:dyDescent="0.25">
      <c r="B93" s="14" t="s">
        <v>324</v>
      </c>
      <c r="C93" s="29" t="s">
        <v>884</v>
      </c>
      <c r="D93" s="12"/>
      <c r="E93" s="24" t="s">
        <v>917</v>
      </c>
      <c r="F93" s="23">
        <v>63</v>
      </c>
      <c r="G93" s="39">
        <v>52</v>
      </c>
      <c r="H93" s="38"/>
      <c r="I93" s="40">
        <f t="shared" ref="I93" si="23">G93-0</f>
        <v>52</v>
      </c>
      <c r="J93" s="48">
        <f t="shared" si="16"/>
        <v>17.460317460317459</v>
      </c>
      <c r="K93" s="49" t="s">
        <v>972</v>
      </c>
      <c r="L93" s="48">
        <f t="shared" si="18"/>
        <v>17.460317460317459</v>
      </c>
      <c r="M93" s="48"/>
    </row>
    <row r="94" spans="2:13" ht="31.5" customHeight="1" x14ac:dyDescent="0.25">
      <c r="B94" s="14" t="s">
        <v>324</v>
      </c>
      <c r="C94" s="29" t="s">
        <v>884</v>
      </c>
      <c r="D94" s="12"/>
      <c r="E94" s="24" t="s">
        <v>918</v>
      </c>
      <c r="F94" s="23">
        <v>63</v>
      </c>
      <c r="G94" s="39">
        <v>25</v>
      </c>
      <c r="H94" s="38"/>
      <c r="I94" s="40">
        <f>G94-11</f>
        <v>14</v>
      </c>
      <c r="J94" s="48">
        <f t="shared" si="16"/>
        <v>60.317460317460316</v>
      </c>
      <c r="K94" s="47" t="s">
        <v>973</v>
      </c>
      <c r="L94" s="48">
        <f t="shared" si="18"/>
        <v>77.777777777777786</v>
      </c>
      <c r="M94" s="48"/>
    </row>
    <row r="95" spans="2:13" ht="31.5" customHeight="1" x14ac:dyDescent="0.25">
      <c r="B95" s="14" t="s">
        <v>324</v>
      </c>
      <c r="C95" s="13" t="s">
        <v>328</v>
      </c>
      <c r="D95" s="12"/>
      <c r="E95" s="37" t="s">
        <v>963</v>
      </c>
      <c r="F95" s="23">
        <v>400</v>
      </c>
      <c r="G95" s="39">
        <v>24</v>
      </c>
      <c r="H95" s="38"/>
      <c r="I95" s="40">
        <f>G95-0-5</f>
        <v>19</v>
      </c>
      <c r="J95" s="48">
        <f t="shared" si="16"/>
        <v>94</v>
      </c>
      <c r="K95" s="47" t="s">
        <v>973</v>
      </c>
      <c r="L95" s="48">
        <f t="shared" si="18"/>
        <v>95.25</v>
      </c>
      <c r="M95" s="48"/>
    </row>
    <row r="96" spans="2:13" ht="31.5" customHeight="1" x14ac:dyDescent="0.25">
      <c r="B96" s="14" t="s">
        <v>324</v>
      </c>
      <c r="C96" s="13" t="s">
        <v>968</v>
      </c>
      <c r="D96" s="12"/>
      <c r="E96" s="24" t="s">
        <v>919</v>
      </c>
      <c r="F96" s="23">
        <v>160</v>
      </c>
      <c r="G96" s="39">
        <v>61</v>
      </c>
      <c r="H96" s="38"/>
      <c r="I96" s="40">
        <f>G96-23</f>
        <v>38</v>
      </c>
      <c r="J96" s="48">
        <f t="shared" si="16"/>
        <v>61.875</v>
      </c>
      <c r="K96" s="47" t="s">
        <v>973</v>
      </c>
      <c r="L96" s="48">
        <f t="shared" si="18"/>
        <v>76.25</v>
      </c>
      <c r="M96" s="48"/>
    </row>
    <row r="97" spans="2:13" ht="31.5" customHeight="1" x14ac:dyDescent="0.25">
      <c r="B97" s="14" t="s">
        <v>324</v>
      </c>
      <c r="C97" s="29" t="s">
        <v>968</v>
      </c>
      <c r="D97" s="12"/>
      <c r="E97" s="24" t="s">
        <v>920</v>
      </c>
      <c r="F97" s="23">
        <v>100</v>
      </c>
      <c r="G97" s="41">
        <v>20</v>
      </c>
      <c r="H97" s="38"/>
      <c r="I97" s="40">
        <f>G97-5</f>
        <v>15</v>
      </c>
      <c r="J97" s="48">
        <f t="shared" si="16"/>
        <v>80</v>
      </c>
      <c r="K97" s="47" t="s">
        <v>973</v>
      </c>
      <c r="L97" s="48">
        <f t="shared" si="18"/>
        <v>85</v>
      </c>
      <c r="M97" s="48"/>
    </row>
    <row r="98" spans="2:13" ht="31.5" customHeight="1" x14ac:dyDescent="0.25">
      <c r="B98" s="14" t="s">
        <v>324</v>
      </c>
      <c r="C98" s="29" t="s">
        <v>968</v>
      </c>
      <c r="D98" s="12"/>
      <c r="E98" s="24" t="s">
        <v>921</v>
      </c>
      <c r="F98" s="23">
        <v>100</v>
      </c>
      <c r="G98" s="41">
        <v>85</v>
      </c>
      <c r="H98" s="38"/>
      <c r="I98" s="40">
        <f>G98-60</f>
        <v>25</v>
      </c>
      <c r="J98" s="48">
        <f t="shared" si="16"/>
        <v>15</v>
      </c>
      <c r="K98" s="49" t="s">
        <v>972</v>
      </c>
      <c r="L98" s="48">
        <f t="shared" si="18"/>
        <v>75</v>
      </c>
      <c r="M98" s="48"/>
    </row>
    <row r="99" spans="2:13" ht="31.5" customHeight="1" x14ac:dyDescent="0.25">
      <c r="B99" s="14" t="s">
        <v>324</v>
      </c>
      <c r="C99" s="29" t="s">
        <v>968</v>
      </c>
      <c r="D99" s="12"/>
      <c r="E99" s="24" t="s">
        <v>922</v>
      </c>
      <c r="F99" s="23">
        <v>63</v>
      </c>
      <c r="G99" s="39">
        <v>15</v>
      </c>
      <c r="H99" s="38"/>
      <c r="I99" s="40">
        <f t="shared" ref="I99:I102" si="24">G99-0</f>
        <v>15</v>
      </c>
      <c r="J99" s="48">
        <f t="shared" si="16"/>
        <v>76.19047619047619</v>
      </c>
      <c r="K99" s="47" t="s">
        <v>973</v>
      </c>
      <c r="L99" s="48">
        <f t="shared" si="18"/>
        <v>76.19047619047619</v>
      </c>
      <c r="M99" s="48"/>
    </row>
    <row r="100" spans="2:13" ht="31.5" customHeight="1" x14ac:dyDescent="0.25">
      <c r="B100" s="14" t="s">
        <v>324</v>
      </c>
      <c r="C100" s="29" t="s">
        <v>968</v>
      </c>
      <c r="D100" s="12"/>
      <c r="E100" s="24" t="s">
        <v>923</v>
      </c>
      <c r="F100" s="23">
        <v>160</v>
      </c>
      <c r="G100" s="41">
        <v>20</v>
      </c>
      <c r="H100" s="38"/>
      <c r="I100" s="40">
        <f t="shared" si="24"/>
        <v>20</v>
      </c>
      <c r="J100" s="48">
        <f t="shared" si="16"/>
        <v>87.5</v>
      </c>
      <c r="K100" s="47" t="s">
        <v>973</v>
      </c>
      <c r="L100" s="48">
        <f t="shared" si="18"/>
        <v>87.5</v>
      </c>
      <c r="M100" s="48"/>
    </row>
    <row r="101" spans="2:13" ht="31.5" customHeight="1" x14ac:dyDescent="0.25">
      <c r="B101" s="14" t="s">
        <v>324</v>
      </c>
      <c r="C101" s="29" t="s">
        <v>968</v>
      </c>
      <c r="D101" s="12"/>
      <c r="E101" s="24" t="s">
        <v>924</v>
      </c>
      <c r="F101" s="23">
        <v>160</v>
      </c>
      <c r="G101" s="39">
        <v>51</v>
      </c>
      <c r="H101" s="38"/>
      <c r="I101" s="40">
        <f t="shared" si="24"/>
        <v>51</v>
      </c>
      <c r="J101" s="48">
        <f t="shared" si="16"/>
        <v>68.125</v>
      </c>
      <c r="K101" s="47" t="s">
        <v>973</v>
      </c>
      <c r="L101" s="48">
        <f t="shared" si="18"/>
        <v>68.125</v>
      </c>
      <c r="M101" s="48"/>
    </row>
    <row r="102" spans="2:13" ht="31.5" customHeight="1" x14ac:dyDescent="0.25">
      <c r="B102" s="14" t="s">
        <v>324</v>
      </c>
      <c r="C102" s="29" t="s">
        <v>968</v>
      </c>
      <c r="D102" s="12"/>
      <c r="E102" s="24" t="s">
        <v>925</v>
      </c>
      <c r="F102" s="23">
        <v>250</v>
      </c>
      <c r="G102" s="39">
        <v>20</v>
      </c>
      <c r="H102" s="38"/>
      <c r="I102" s="40">
        <f t="shared" si="24"/>
        <v>20</v>
      </c>
      <c r="J102" s="48">
        <f t="shared" si="16"/>
        <v>92</v>
      </c>
      <c r="K102" s="47" t="s">
        <v>973</v>
      </c>
      <c r="L102" s="48">
        <f t="shared" si="18"/>
        <v>92</v>
      </c>
      <c r="M102" s="48"/>
    </row>
    <row r="103" spans="2:13" ht="31.5" customHeight="1" x14ac:dyDescent="0.25">
      <c r="B103" s="14" t="s">
        <v>324</v>
      </c>
      <c r="C103" s="29" t="s">
        <v>968</v>
      </c>
      <c r="D103" s="12"/>
      <c r="E103" s="24" t="s">
        <v>926</v>
      </c>
      <c r="F103" s="23">
        <v>100</v>
      </c>
      <c r="G103" s="39">
        <v>35</v>
      </c>
      <c r="H103" s="38"/>
      <c r="I103" s="40">
        <v>30</v>
      </c>
      <c r="J103" s="48">
        <f t="shared" si="16"/>
        <v>65</v>
      </c>
      <c r="K103" s="47" t="s">
        <v>973</v>
      </c>
      <c r="L103" s="48">
        <f t="shared" si="18"/>
        <v>70</v>
      </c>
      <c r="M103" s="48"/>
    </row>
    <row r="104" spans="2:13" ht="31.5" customHeight="1" x14ac:dyDescent="0.25">
      <c r="B104" s="14" t="s">
        <v>324</v>
      </c>
      <c r="C104" s="29" t="s">
        <v>968</v>
      </c>
      <c r="D104" s="12"/>
      <c r="E104" s="24" t="s">
        <v>927</v>
      </c>
      <c r="F104" s="23">
        <v>160</v>
      </c>
      <c r="G104" s="39">
        <v>62</v>
      </c>
      <c r="H104" s="38"/>
      <c r="I104" s="40">
        <f>G104-10</f>
        <v>52</v>
      </c>
      <c r="J104" s="48">
        <f t="shared" si="16"/>
        <v>61.250000000000007</v>
      </c>
      <c r="K104" s="47" t="s">
        <v>973</v>
      </c>
      <c r="L104" s="48">
        <f t="shared" si="18"/>
        <v>67.5</v>
      </c>
      <c r="M104" s="48"/>
    </row>
    <row r="105" spans="2:13" ht="31.5" customHeight="1" x14ac:dyDescent="0.25">
      <c r="B105" s="14" t="s">
        <v>324</v>
      </c>
      <c r="C105" s="29" t="s">
        <v>939</v>
      </c>
      <c r="D105" s="12"/>
      <c r="E105" s="24" t="s">
        <v>940</v>
      </c>
      <c r="F105" s="23">
        <v>160</v>
      </c>
      <c r="G105" s="39">
        <v>120</v>
      </c>
      <c r="H105" s="38"/>
      <c r="I105" s="40">
        <f t="shared" ref="I105:I107" si="25">G105-0</f>
        <v>120</v>
      </c>
      <c r="J105" s="48">
        <f t="shared" si="16"/>
        <v>25</v>
      </c>
      <c r="K105" s="49" t="s">
        <v>972</v>
      </c>
      <c r="L105" s="48">
        <f t="shared" si="18"/>
        <v>25</v>
      </c>
      <c r="M105" s="48"/>
    </row>
    <row r="106" spans="2:13" ht="31.5" customHeight="1" x14ac:dyDescent="0.25">
      <c r="B106" s="14" t="s">
        <v>324</v>
      </c>
      <c r="C106" s="29" t="s">
        <v>939</v>
      </c>
      <c r="D106" s="12"/>
      <c r="E106" s="24" t="s">
        <v>941</v>
      </c>
      <c r="F106" s="23">
        <v>100</v>
      </c>
      <c r="G106" s="39">
        <v>63</v>
      </c>
      <c r="H106" s="38"/>
      <c r="I106" s="40">
        <f t="shared" si="25"/>
        <v>63</v>
      </c>
      <c r="J106" s="48">
        <f t="shared" si="16"/>
        <v>37</v>
      </c>
      <c r="K106" s="49" t="s">
        <v>972</v>
      </c>
      <c r="L106" s="48">
        <f t="shared" si="18"/>
        <v>37</v>
      </c>
      <c r="M106" s="48"/>
    </row>
    <row r="107" spans="2:13" ht="31.5" customHeight="1" x14ac:dyDescent="0.25">
      <c r="B107" s="14" t="s">
        <v>324</v>
      </c>
      <c r="C107" s="29" t="s">
        <v>939</v>
      </c>
      <c r="D107" s="12"/>
      <c r="E107" s="24" t="s">
        <v>942</v>
      </c>
      <c r="F107" s="23">
        <v>160</v>
      </c>
      <c r="G107" s="39">
        <v>40</v>
      </c>
      <c r="H107" s="38"/>
      <c r="I107" s="40">
        <f t="shared" si="25"/>
        <v>40</v>
      </c>
      <c r="J107" s="48">
        <f t="shared" si="16"/>
        <v>75</v>
      </c>
      <c r="K107" s="47" t="s">
        <v>973</v>
      </c>
      <c r="L107" s="48">
        <f t="shared" si="18"/>
        <v>75</v>
      </c>
      <c r="M107" s="48"/>
    </row>
    <row r="108" spans="2:13" ht="31.5" customHeight="1" x14ac:dyDescent="0.25">
      <c r="B108" s="14" t="s">
        <v>324</v>
      </c>
      <c r="C108" s="29" t="s">
        <v>939</v>
      </c>
      <c r="D108" s="12"/>
      <c r="E108" s="24" t="s">
        <v>943</v>
      </c>
      <c r="F108" s="23">
        <v>100</v>
      </c>
      <c r="G108" s="41">
        <v>20</v>
      </c>
      <c r="H108" s="38"/>
      <c r="I108" s="40">
        <f t="shared" ref="I108" si="26">G108-0</f>
        <v>20</v>
      </c>
      <c r="J108" s="48">
        <f t="shared" si="16"/>
        <v>80</v>
      </c>
      <c r="K108" s="47" t="s">
        <v>973</v>
      </c>
      <c r="L108" s="48">
        <f t="shared" si="18"/>
        <v>80</v>
      </c>
      <c r="M108" s="48"/>
    </row>
    <row r="109" spans="2:13" ht="28.5" customHeight="1" x14ac:dyDescent="0.25">
      <c r="B109" s="14" t="s">
        <v>324</v>
      </c>
      <c r="C109" s="29" t="s">
        <v>939</v>
      </c>
      <c r="D109" s="12"/>
      <c r="E109" s="24" t="s">
        <v>944</v>
      </c>
      <c r="F109" s="23">
        <v>160</v>
      </c>
      <c r="G109" s="41">
        <v>23</v>
      </c>
      <c r="H109" s="38"/>
      <c r="I109" s="40">
        <f>G109-23</f>
        <v>0</v>
      </c>
      <c r="J109" s="48">
        <f t="shared" si="16"/>
        <v>85.625</v>
      </c>
      <c r="K109" s="47" t="s">
        <v>973</v>
      </c>
      <c r="L109" s="48">
        <f t="shared" si="18"/>
        <v>100</v>
      </c>
      <c r="M109" s="48"/>
    </row>
    <row r="110" spans="2:13" ht="31.5" customHeight="1" x14ac:dyDescent="0.25">
      <c r="B110" s="14" t="s">
        <v>324</v>
      </c>
      <c r="C110" s="29" t="s">
        <v>939</v>
      </c>
      <c r="D110" s="12"/>
      <c r="E110" s="24" t="s">
        <v>945</v>
      </c>
      <c r="F110" s="23">
        <v>100</v>
      </c>
      <c r="G110" s="39">
        <v>40</v>
      </c>
      <c r="H110" s="38"/>
      <c r="I110" s="40">
        <f t="shared" ref="I110:I112" si="27">G110-0</f>
        <v>40</v>
      </c>
      <c r="J110" s="48">
        <f t="shared" si="16"/>
        <v>60</v>
      </c>
      <c r="K110" s="47" t="s">
        <v>973</v>
      </c>
      <c r="L110" s="48">
        <f t="shared" si="18"/>
        <v>60</v>
      </c>
      <c r="M110" s="48"/>
    </row>
    <row r="111" spans="2:13" ht="31.5" customHeight="1" x14ac:dyDescent="0.25">
      <c r="B111" s="14" t="s">
        <v>324</v>
      </c>
      <c r="C111" s="29" t="s">
        <v>939</v>
      </c>
      <c r="D111" s="12"/>
      <c r="E111" s="24" t="s">
        <v>946</v>
      </c>
      <c r="F111" s="23">
        <v>160</v>
      </c>
      <c r="G111" s="39">
        <v>20</v>
      </c>
      <c r="H111" s="38"/>
      <c r="I111" s="40">
        <f t="shared" si="27"/>
        <v>20</v>
      </c>
      <c r="J111" s="48">
        <f t="shared" si="16"/>
        <v>87.5</v>
      </c>
      <c r="K111" s="47" t="s">
        <v>973</v>
      </c>
      <c r="L111" s="48">
        <f t="shared" si="18"/>
        <v>87.5</v>
      </c>
      <c r="M111" s="48"/>
    </row>
    <row r="112" spans="2:13" ht="31.5" customHeight="1" x14ac:dyDescent="0.25">
      <c r="B112" s="14" t="s">
        <v>324</v>
      </c>
      <c r="C112" s="13" t="s">
        <v>327</v>
      </c>
      <c r="D112" s="12"/>
      <c r="E112" s="24" t="s">
        <v>960</v>
      </c>
      <c r="F112" s="23">
        <v>100</v>
      </c>
      <c r="G112" s="39">
        <v>30</v>
      </c>
      <c r="H112" s="38"/>
      <c r="I112" s="40">
        <f t="shared" si="27"/>
        <v>30</v>
      </c>
      <c r="J112" s="48">
        <f t="shared" si="16"/>
        <v>70</v>
      </c>
      <c r="K112" s="47" t="s">
        <v>973</v>
      </c>
      <c r="L112" s="48">
        <f t="shared" si="18"/>
        <v>70</v>
      </c>
      <c r="M112" s="48"/>
    </row>
  </sheetData>
  <autoFilter ref="B5:I112">
    <filterColumn colId="5" showButton="0"/>
    <filterColumn colId="6" showButton="0"/>
  </autoFilter>
  <mergeCells count="10">
    <mergeCell ref="H25:I25"/>
    <mergeCell ref="H24:I24"/>
    <mergeCell ref="H26:I26"/>
    <mergeCell ref="B3:I3"/>
    <mergeCell ref="B4:I4"/>
    <mergeCell ref="H5:I5"/>
    <mergeCell ref="H9:I9"/>
    <mergeCell ref="H8:I8"/>
    <mergeCell ref="H7:I7"/>
    <mergeCell ref="H6:I6"/>
  </mergeCells>
  <pageMargins left="0.7" right="0.7" top="0.75" bottom="0.75" header="0.3" footer="0.3"/>
  <pageSetup paperSize="9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L115"/>
  <sheetViews>
    <sheetView topLeftCell="B1" zoomScaleNormal="100" zoomScaleSheetLayoutView="115" workbookViewId="0">
      <selection activeCell="I5" sqref="I5:J5"/>
    </sheetView>
  </sheetViews>
  <sheetFormatPr defaultRowHeight="15" x14ac:dyDescent="0.25"/>
  <cols>
    <col min="1" max="1" width="9.140625" style="10"/>
    <col min="2" max="2" width="18.28515625" style="10" customWidth="1"/>
    <col min="3" max="3" width="18.28515625" style="11" customWidth="1"/>
    <col min="4" max="4" width="18.5703125" style="11" customWidth="1"/>
    <col min="5" max="5" width="19.85546875" style="34" customWidth="1"/>
    <col min="6" max="6" width="18.28515625" style="11" customWidth="1"/>
    <col min="7" max="8" width="13.85546875" style="10" customWidth="1"/>
    <col min="9" max="9" width="14.5703125" style="10" customWidth="1"/>
    <col min="10" max="10" width="14.85546875" style="10" customWidth="1"/>
    <col min="11" max="11" width="15.7109375" style="43" customWidth="1"/>
    <col min="12" max="12" width="16.85546875" style="43" customWidth="1"/>
    <col min="13" max="16384" width="9.140625" style="10"/>
  </cols>
  <sheetData>
    <row r="2" spans="2:12" x14ac:dyDescent="0.25">
      <c r="K2" s="43" t="s">
        <v>978</v>
      </c>
    </row>
    <row r="3" spans="2:12" ht="94.5" customHeight="1" x14ac:dyDescent="0.25">
      <c r="B3" s="60" t="s">
        <v>4</v>
      </c>
      <c r="C3" s="79"/>
      <c r="D3" s="79"/>
      <c r="E3" s="61"/>
      <c r="F3" s="61"/>
      <c r="G3" s="61"/>
      <c r="H3" s="61"/>
      <c r="I3" s="61"/>
      <c r="J3" s="61"/>
    </row>
    <row r="4" spans="2:12" ht="51.75" customHeight="1" x14ac:dyDescent="0.25">
      <c r="B4" s="62" t="s">
        <v>980</v>
      </c>
      <c r="C4" s="80"/>
      <c r="D4" s="80"/>
      <c r="E4" s="63"/>
      <c r="F4" s="63"/>
      <c r="G4" s="63"/>
      <c r="H4" s="63"/>
      <c r="I4" s="63"/>
      <c r="J4" s="64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20" t="s">
        <v>6</v>
      </c>
      <c r="F5" s="8" t="s">
        <v>2</v>
      </c>
      <c r="G5" s="56" t="s">
        <v>3</v>
      </c>
      <c r="H5" s="57"/>
      <c r="I5" s="56" t="s">
        <v>5</v>
      </c>
      <c r="J5" s="57"/>
      <c r="K5" s="45" t="s">
        <v>970</v>
      </c>
      <c r="L5" s="46" t="s">
        <v>975</v>
      </c>
    </row>
    <row r="6" spans="2:12" ht="47.25" customHeight="1" x14ac:dyDescent="0.25">
      <c r="B6" s="20" t="s">
        <v>430</v>
      </c>
      <c r="C6" s="13" t="s">
        <v>437</v>
      </c>
      <c r="D6" s="20"/>
      <c r="E6" s="22" t="s">
        <v>329</v>
      </c>
      <c r="F6" s="23">
        <v>160</v>
      </c>
      <c r="G6" s="75">
        <v>40</v>
      </c>
      <c r="H6" s="76">
        <v>40</v>
      </c>
      <c r="I6" s="75">
        <f>G6-15-15</f>
        <v>10</v>
      </c>
      <c r="J6" s="76"/>
      <c r="K6" s="50">
        <f>(F6-G6)/F6*100</f>
        <v>75</v>
      </c>
      <c r="L6" s="47" t="s">
        <v>973</v>
      </c>
    </row>
    <row r="7" spans="2:12" ht="31.5" customHeight="1" x14ac:dyDescent="0.25">
      <c r="B7" s="20" t="s">
        <v>430</v>
      </c>
      <c r="C7" s="13" t="s">
        <v>438</v>
      </c>
      <c r="D7" s="15"/>
      <c r="E7" s="22" t="s">
        <v>330</v>
      </c>
      <c r="F7" s="23">
        <v>63</v>
      </c>
      <c r="G7" s="58">
        <v>30</v>
      </c>
      <c r="H7" s="59">
        <v>30</v>
      </c>
      <c r="I7" s="58">
        <v>20</v>
      </c>
      <c r="J7" s="59"/>
      <c r="K7" s="50">
        <f t="shared" ref="K7:K70" si="0">(F7-G7)/F7*100</f>
        <v>52.380952380952387</v>
      </c>
      <c r="L7" s="47" t="s">
        <v>973</v>
      </c>
    </row>
    <row r="8" spans="2:12" ht="31.5" customHeight="1" x14ac:dyDescent="0.25">
      <c r="B8" s="20" t="s">
        <v>430</v>
      </c>
      <c r="C8" s="13" t="s">
        <v>438</v>
      </c>
      <c r="D8" s="15"/>
      <c r="E8" s="22" t="s">
        <v>331</v>
      </c>
      <c r="F8" s="23">
        <v>250</v>
      </c>
      <c r="G8" s="58">
        <v>85</v>
      </c>
      <c r="H8" s="59">
        <v>85</v>
      </c>
      <c r="I8" s="58">
        <f>G8-25-15</f>
        <v>45</v>
      </c>
      <c r="J8" s="59"/>
      <c r="K8" s="50">
        <f t="shared" si="0"/>
        <v>66</v>
      </c>
      <c r="L8" s="47" t="s">
        <v>973</v>
      </c>
    </row>
    <row r="9" spans="2:12" ht="31.5" customHeight="1" x14ac:dyDescent="0.25">
      <c r="B9" s="20" t="s">
        <v>430</v>
      </c>
      <c r="C9" s="13" t="s">
        <v>438</v>
      </c>
      <c r="D9" s="15"/>
      <c r="E9" s="22" t="s">
        <v>332</v>
      </c>
      <c r="F9" s="23">
        <v>250</v>
      </c>
      <c r="G9" s="58">
        <v>100</v>
      </c>
      <c r="H9" s="59">
        <v>100</v>
      </c>
      <c r="I9" s="58">
        <v>95</v>
      </c>
      <c r="J9" s="59"/>
      <c r="K9" s="50">
        <f t="shared" si="0"/>
        <v>60</v>
      </c>
      <c r="L9" s="47" t="s">
        <v>973</v>
      </c>
    </row>
    <row r="10" spans="2:12" ht="31.5" customHeight="1" x14ac:dyDescent="0.25">
      <c r="B10" s="20" t="s">
        <v>430</v>
      </c>
      <c r="C10" s="13" t="s">
        <v>444</v>
      </c>
      <c r="D10" s="15"/>
      <c r="E10" s="22" t="s">
        <v>333</v>
      </c>
      <c r="F10" s="23">
        <v>100</v>
      </c>
      <c r="G10" s="58">
        <v>65</v>
      </c>
      <c r="H10" s="59">
        <v>65</v>
      </c>
      <c r="I10" s="58">
        <f>G10-40</f>
        <v>25</v>
      </c>
      <c r="J10" s="59"/>
      <c r="K10" s="50">
        <f t="shared" si="0"/>
        <v>35</v>
      </c>
      <c r="L10" s="49" t="s">
        <v>972</v>
      </c>
    </row>
    <row r="11" spans="2:12" ht="31.5" customHeight="1" x14ac:dyDescent="0.25">
      <c r="B11" s="20" t="s">
        <v>430</v>
      </c>
      <c r="C11" s="13" t="s">
        <v>458</v>
      </c>
      <c r="D11" s="15"/>
      <c r="E11" s="22" t="s">
        <v>334</v>
      </c>
      <c r="F11" s="23">
        <v>160</v>
      </c>
      <c r="G11" s="58">
        <v>70</v>
      </c>
      <c r="H11" s="59">
        <v>70</v>
      </c>
      <c r="I11" s="16"/>
      <c r="J11" s="17">
        <f>G11-0-5</f>
        <v>65</v>
      </c>
      <c r="K11" s="50">
        <f t="shared" si="0"/>
        <v>56.25</v>
      </c>
      <c r="L11" s="47" t="s">
        <v>973</v>
      </c>
    </row>
    <row r="12" spans="2:12" ht="31.5" customHeight="1" x14ac:dyDescent="0.25">
      <c r="B12" s="20" t="s">
        <v>430</v>
      </c>
      <c r="C12" s="13" t="s">
        <v>470</v>
      </c>
      <c r="D12" s="15"/>
      <c r="E12" s="22" t="s">
        <v>335</v>
      </c>
      <c r="F12" s="23">
        <v>400</v>
      </c>
      <c r="G12" s="58">
        <v>215</v>
      </c>
      <c r="H12" s="59">
        <v>215</v>
      </c>
      <c r="I12" s="35"/>
      <c r="J12" s="36">
        <v>125</v>
      </c>
      <c r="K12" s="50">
        <f t="shared" si="0"/>
        <v>46.25</v>
      </c>
      <c r="L12" s="49" t="s">
        <v>972</v>
      </c>
    </row>
    <row r="13" spans="2:12" ht="31.5" customHeight="1" x14ac:dyDescent="0.25">
      <c r="B13" s="20" t="s">
        <v>430</v>
      </c>
      <c r="C13" s="13" t="s">
        <v>470</v>
      </c>
      <c r="D13" s="15"/>
      <c r="E13" s="22" t="s">
        <v>336</v>
      </c>
      <c r="F13" s="23">
        <v>250</v>
      </c>
      <c r="G13" s="58">
        <v>80</v>
      </c>
      <c r="H13" s="59">
        <v>80</v>
      </c>
      <c r="I13" s="16"/>
      <c r="J13" s="17">
        <f>G13-38</f>
        <v>42</v>
      </c>
      <c r="K13" s="50">
        <f t="shared" si="0"/>
        <v>68</v>
      </c>
      <c r="L13" s="47" t="s">
        <v>973</v>
      </c>
    </row>
    <row r="14" spans="2:12" ht="31.5" customHeight="1" x14ac:dyDescent="0.25">
      <c r="B14" s="20" t="s">
        <v>430</v>
      </c>
      <c r="C14" s="13" t="s">
        <v>457</v>
      </c>
      <c r="D14" s="20"/>
      <c r="E14" s="22" t="s">
        <v>456</v>
      </c>
      <c r="F14" s="23">
        <v>160</v>
      </c>
      <c r="G14" s="58">
        <v>60</v>
      </c>
      <c r="H14" s="59">
        <v>60</v>
      </c>
      <c r="I14" s="16"/>
      <c r="J14" s="17">
        <f t="shared" ref="J14:J21" si="1">G14-0</f>
        <v>60</v>
      </c>
      <c r="K14" s="50">
        <f t="shared" si="0"/>
        <v>62.5</v>
      </c>
      <c r="L14" s="47" t="s">
        <v>973</v>
      </c>
    </row>
    <row r="15" spans="2:12" ht="31.5" customHeight="1" x14ac:dyDescent="0.25">
      <c r="B15" s="20" t="s">
        <v>430</v>
      </c>
      <c r="C15" s="13" t="s">
        <v>460</v>
      </c>
      <c r="D15" s="15"/>
      <c r="E15" s="22" t="s">
        <v>337</v>
      </c>
      <c r="F15" s="23">
        <v>160</v>
      </c>
      <c r="G15" s="58">
        <v>65</v>
      </c>
      <c r="H15" s="59">
        <v>65</v>
      </c>
      <c r="I15" s="16"/>
      <c r="J15" s="17">
        <f>G15-10</f>
        <v>55</v>
      </c>
      <c r="K15" s="50">
        <f t="shared" si="0"/>
        <v>59.375</v>
      </c>
      <c r="L15" s="47" t="s">
        <v>973</v>
      </c>
    </row>
    <row r="16" spans="2:12" ht="31.5" customHeight="1" x14ac:dyDescent="0.25">
      <c r="B16" s="20" t="s">
        <v>430</v>
      </c>
      <c r="C16" s="13" t="s">
        <v>431</v>
      </c>
      <c r="D16" s="15"/>
      <c r="E16" s="22" t="s">
        <v>338</v>
      </c>
      <c r="F16" s="23">
        <v>160</v>
      </c>
      <c r="G16" s="58">
        <v>70</v>
      </c>
      <c r="H16" s="59">
        <v>70</v>
      </c>
      <c r="I16" s="16"/>
      <c r="J16" s="17">
        <f>G16-98</f>
        <v>-28</v>
      </c>
      <c r="K16" s="50">
        <f t="shared" si="0"/>
        <v>56.25</v>
      </c>
      <c r="L16" s="47" t="s">
        <v>973</v>
      </c>
    </row>
    <row r="17" spans="2:12" ht="31.5" customHeight="1" x14ac:dyDescent="0.25">
      <c r="B17" s="20" t="s">
        <v>430</v>
      </c>
      <c r="C17" s="13" t="s">
        <v>432</v>
      </c>
      <c r="D17" s="15"/>
      <c r="E17" s="22" t="s">
        <v>339</v>
      </c>
      <c r="F17" s="23">
        <v>250</v>
      </c>
      <c r="G17" s="58">
        <v>40</v>
      </c>
      <c r="H17" s="59">
        <v>40</v>
      </c>
      <c r="I17" s="16"/>
      <c r="J17" s="17">
        <f>G17-15</f>
        <v>25</v>
      </c>
      <c r="K17" s="50">
        <f t="shared" si="0"/>
        <v>84</v>
      </c>
      <c r="L17" s="47" t="s">
        <v>973</v>
      </c>
    </row>
    <row r="18" spans="2:12" ht="31.5" customHeight="1" x14ac:dyDescent="0.25">
      <c r="B18" s="20" t="s">
        <v>430</v>
      </c>
      <c r="C18" s="13" t="s">
        <v>431</v>
      </c>
      <c r="D18" s="15"/>
      <c r="E18" s="22" t="s">
        <v>340</v>
      </c>
      <c r="F18" s="23">
        <v>160</v>
      </c>
      <c r="G18" s="58">
        <v>30</v>
      </c>
      <c r="H18" s="59">
        <v>30</v>
      </c>
      <c r="I18" s="16"/>
      <c r="J18" s="17">
        <f>G18-15</f>
        <v>15</v>
      </c>
      <c r="K18" s="50">
        <f t="shared" si="0"/>
        <v>81.25</v>
      </c>
      <c r="L18" s="47" t="s">
        <v>973</v>
      </c>
    </row>
    <row r="19" spans="2:12" ht="31.5" customHeight="1" x14ac:dyDescent="0.25">
      <c r="B19" s="20" t="s">
        <v>430</v>
      </c>
      <c r="C19" s="13" t="s">
        <v>459</v>
      </c>
      <c r="D19" s="15"/>
      <c r="E19" s="22" t="s">
        <v>341</v>
      </c>
      <c r="F19" s="23">
        <v>320</v>
      </c>
      <c r="G19" s="58">
        <v>40</v>
      </c>
      <c r="H19" s="59">
        <v>40</v>
      </c>
      <c r="I19" s="16"/>
      <c r="J19" s="17">
        <f t="shared" si="1"/>
        <v>40</v>
      </c>
      <c r="K19" s="50">
        <f t="shared" si="0"/>
        <v>87.5</v>
      </c>
      <c r="L19" s="47" t="s">
        <v>973</v>
      </c>
    </row>
    <row r="20" spans="2:12" ht="31.5" customHeight="1" x14ac:dyDescent="0.25">
      <c r="B20" s="20" t="s">
        <v>430</v>
      </c>
      <c r="C20" s="13" t="s">
        <v>455</v>
      </c>
      <c r="E20" s="22" t="s">
        <v>342</v>
      </c>
      <c r="F20" s="23">
        <v>100</v>
      </c>
      <c r="G20" s="58">
        <v>127</v>
      </c>
      <c r="H20" s="59">
        <v>127</v>
      </c>
      <c r="I20" s="16"/>
      <c r="J20" s="17">
        <v>117</v>
      </c>
      <c r="K20" s="50">
        <f t="shared" si="0"/>
        <v>-27</v>
      </c>
      <c r="L20" s="49" t="s">
        <v>974</v>
      </c>
    </row>
    <row r="21" spans="2:12" ht="31.5" customHeight="1" x14ac:dyDescent="0.25">
      <c r="B21" s="20" t="s">
        <v>430</v>
      </c>
      <c r="C21" s="13" t="s">
        <v>455</v>
      </c>
      <c r="E21" s="22" t="s">
        <v>343</v>
      </c>
      <c r="F21" s="23">
        <v>0</v>
      </c>
      <c r="G21" s="58">
        <v>143</v>
      </c>
      <c r="H21" s="59">
        <v>143</v>
      </c>
      <c r="I21" s="16"/>
      <c r="J21" s="17">
        <f t="shared" si="1"/>
        <v>143</v>
      </c>
      <c r="K21" s="50" t="e">
        <f t="shared" si="0"/>
        <v>#DIV/0!</v>
      </c>
      <c r="L21" s="48"/>
    </row>
    <row r="22" spans="2:12" ht="31.5" customHeight="1" x14ac:dyDescent="0.25">
      <c r="B22" s="20" t="s">
        <v>430</v>
      </c>
      <c r="C22" s="13" t="s">
        <v>431</v>
      </c>
      <c r="D22" s="15"/>
      <c r="E22" s="22" t="s">
        <v>344</v>
      </c>
      <c r="F22" s="23">
        <v>100</v>
      </c>
      <c r="G22" s="58">
        <v>100</v>
      </c>
      <c r="H22" s="59">
        <v>100</v>
      </c>
      <c r="I22" s="16"/>
      <c r="J22" s="17">
        <f>G22-15</f>
        <v>85</v>
      </c>
      <c r="K22" s="50">
        <f t="shared" si="0"/>
        <v>0</v>
      </c>
      <c r="L22" s="49" t="s">
        <v>972</v>
      </c>
    </row>
    <row r="23" spans="2:12" ht="31.5" customHeight="1" x14ac:dyDescent="0.25">
      <c r="B23" s="20" t="s">
        <v>430</v>
      </c>
      <c r="C23" s="13" t="s">
        <v>432</v>
      </c>
      <c r="D23" s="15"/>
      <c r="E23" s="22" t="s">
        <v>345</v>
      </c>
      <c r="F23" s="23">
        <v>160</v>
      </c>
      <c r="G23" s="58">
        <v>60</v>
      </c>
      <c r="H23" s="59">
        <v>60</v>
      </c>
      <c r="I23" s="16"/>
      <c r="J23" s="17">
        <f>G23-63</f>
        <v>-3</v>
      </c>
      <c r="K23" s="50">
        <f t="shared" si="0"/>
        <v>62.5</v>
      </c>
      <c r="L23" s="47" t="s">
        <v>973</v>
      </c>
    </row>
    <row r="24" spans="2:12" ht="31.5" customHeight="1" x14ac:dyDescent="0.25">
      <c r="B24" s="20" t="s">
        <v>430</v>
      </c>
      <c r="C24" s="13" t="s">
        <v>432</v>
      </c>
      <c r="D24" s="15"/>
      <c r="E24" s="22" t="s">
        <v>433</v>
      </c>
      <c r="F24" s="23">
        <v>250</v>
      </c>
      <c r="G24" s="58">
        <v>80</v>
      </c>
      <c r="H24" s="59"/>
      <c r="I24" s="16"/>
      <c r="J24" s="17">
        <v>3</v>
      </c>
      <c r="K24" s="50">
        <f t="shared" si="0"/>
        <v>68</v>
      </c>
      <c r="L24" s="47" t="s">
        <v>973</v>
      </c>
    </row>
    <row r="25" spans="2:12" ht="31.5" customHeight="1" x14ac:dyDescent="0.25">
      <c r="B25" s="20" t="s">
        <v>430</v>
      </c>
      <c r="C25" s="13" t="s">
        <v>432</v>
      </c>
      <c r="D25" s="15"/>
      <c r="E25" s="22" t="s">
        <v>346</v>
      </c>
      <c r="F25" s="23">
        <v>160</v>
      </c>
      <c r="G25" s="58">
        <v>131</v>
      </c>
      <c r="H25" s="59"/>
      <c r="I25" s="16"/>
      <c r="J25" s="17">
        <f>G25-46</f>
        <v>85</v>
      </c>
      <c r="K25" s="50">
        <f t="shared" si="0"/>
        <v>18.125</v>
      </c>
      <c r="L25" s="49" t="s">
        <v>972</v>
      </c>
    </row>
    <row r="26" spans="2:12" ht="31.5" customHeight="1" x14ac:dyDescent="0.25">
      <c r="B26" s="20" t="s">
        <v>430</v>
      </c>
      <c r="C26" s="13" t="s">
        <v>439</v>
      </c>
      <c r="D26" s="20"/>
      <c r="E26" s="22" t="s">
        <v>347</v>
      </c>
      <c r="F26" s="23">
        <v>160</v>
      </c>
      <c r="G26" s="58">
        <v>35</v>
      </c>
      <c r="H26" s="74"/>
      <c r="I26" s="58">
        <f>G26-0</f>
        <v>35</v>
      </c>
      <c r="J26" s="59"/>
      <c r="K26" s="50">
        <f t="shared" si="0"/>
        <v>78.125</v>
      </c>
      <c r="L26" s="47" t="s">
        <v>973</v>
      </c>
    </row>
    <row r="27" spans="2:12" ht="31.5" customHeight="1" x14ac:dyDescent="0.25">
      <c r="B27" s="20" t="s">
        <v>430</v>
      </c>
      <c r="C27" s="13" t="s">
        <v>445</v>
      </c>
      <c r="D27" s="20"/>
      <c r="E27" s="22" t="s">
        <v>348</v>
      </c>
      <c r="F27" s="23">
        <v>63</v>
      </c>
      <c r="G27" s="58">
        <v>54</v>
      </c>
      <c r="H27" s="74"/>
      <c r="I27" s="58">
        <f>G27-75</f>
        <v>-21</v>
      </c>
      <c r="J27" s="59"/>
      <c r="K27" s="50">
        <f t="shared" si="0"/>
        <v>14.285714285714285</v>
      </c>
      <c r="L27" s="49" t="s">
        <v>972</v>
      </c>
    </row>
    <row r="28" spans="2:12" ht="31.5" customHeight="1" x14ac:dyDescent="0.25">
      <c r="B28" s="20" t="s">
        <v>430</v>
      </c>
      <c r="C28" s="13" t="s">
        <v>446</v>
      </c>
      <c r="D28" s="15"/>
      <c r="E28" s="22" t="s">
        <v>349</v>
      </c>
      <c r="F28" s="23">
        <v>100</v>
      </c>
      <c r="G28" s="58">
        <v>135</v>
      </c>
      <c r="H28" s="74"/>
      <c r="I28" s="58">
        <f>G28-64</f>
        <v>71</v>
      </c>
      <c r="J28" s="59"/>
      <c r="K28" s="50">
        <f t="shared" si="0"/>
        <v>-35</v>
      </c>
      <c r="L28" s="49" t="s">
        <v>974</v>
      </c>
    </row>
    <row r="29" spans="2:12" ht="31.5" customHeight="1" x14ac:dyDescent="0.25">
      <c r="B29" s="20" t="s">
        <v>430</v>
      </c>
      <c r="C29" s="13" t="s">
        <v>447</v>
      </c>
      <c r="D29" s="15"/>
      <c r="E29" s="22" t="s">
        <v>350</v>
      </c>
      <c r="F29" s="23">
        <v>160</v>
      </c>
      <c r="G29" s="58">
        <v>140</v>
      </c>
      <c r="H29" s="74"/>
      <c r="I29" s="58">
        <f>G29-100-15</f>
        <v>25</v>
      </c>
      <c r="J29" s="59"/>
      <c r="K29" s="50">
        <f t="shared" si="0"/>
        <v>12.5</v>
      </c>
      <c r="L29" s="49" t="s">
        <v>972</v>
      </c>
    </row>
    <row r="30" spans="2:12" ht="31.5" customHeight="1" x14ac:dyDescent="0.25">
      <c r="B30" s="20" t="s">
        <v>430</v>
      </c>
      <c r="C30" s="13" t="s">
        <v>440</v>
      </c>
      <c r="D30" s="15"/>
      <c r="E30" s="22" t="s">
        <v>351</v>
      </c>
      <c r="F30" s="23">
        <v>100</v>
      </c>
      <c r="G30" s="58">
        <v>89</v>
      </c>
      <c r="H30" s="74"/>
      <c r="I30" s="16"/>
      <c r="J30" s="17">
        <f>G30-5</f>
        <v>84</v>
      </c>
      <c r="K30" s="50">
        <f t="shared" si="0"/>
        <v>11</v>
      </c>
      <c r="L30" s="49" t="s">
        <v>972</v>
      </c>
    </row>
    <row r="31" spans="2:12" ht="31.5" customHeight="1" x14ac:dyDescent="0.25">
      <c r="B31" s="20" t="s">
        <v>430</v>
      </c>
      <c r="C31" s="13" t="s">
        <v>448</v>
      </c>
      <c r="D31" s="15"/>
      <c r="E31" s="22" t="s">
        <v>352</v>
      </c>
      <c r="F31" s="23">
        <v>100</v>
      </c>
      <c r="G31" s="58">
        <v>140</v>
      </c>
      <c r="H31" s="74"/>
      <c r="I31" s="16"/>
      <c r="J31" s="17">
        <v>140</v>
      </c>
      <c r="K31" s="50">
        <f t="shared" si="0"/>
        <v>-40</v>
      </c>
      <c r="L31" s="49" t="s">
        <v>974</v>
      </c>
    </row>
    <row r="32" spans="2:12" ht="31.5" customHeight="1" x14ac:dyDescent="0.25">
      <c r="B32" s="20" t="s">
        <v>430</v>
      </c>
      <c r="C32" s="13" t="s">
        <v>448</v>
      </c>
      <c r="D32" s="15"/>
      <c r="E32" s="22" t="s">
        <v>353</v>
      </c>
      <c r="F32" s="23">
        <v>63</v>
      </c>
      <c r="G32" s="58">
        <v>131</v>
      </c>
      <c r="H32" s="74"/>
      <c r="I32" s="16"/>
      <c r="J32" s="17">
        <f>G32-5</f>
        <v>126</v>
      </c>
      <c r="K32" s="50">
        <f t="shared" si="0"/>
        <v>-107.93650793650794</v>
      </c>
      <c r="L32" s="49" t="s">
        <v>974</v>
      </c>
    </row>
    <row r="33" spans="2:12" ht="31.5" customHeight="1" x14ac:dyDescent="0.25">
      <c r="B33" s="20" t="s">
        <v>430</v>
      </c>
      <c r="C33" s="13" t="s">
        <v>448</v>
      </c>
      <c r="D33" s="15"/>
      <c r="E33" s="22" t="s">
        <v>354</v>
      </c>
      <c r="F33" s="23">
        <v>100</v>
      </c>
      <c r="G33" s="58">
        <v>61</v>
      </c>
      <c r="H33" s="74"/>
      <c r="I33" s="16"/>
      <c r="J33" s="17">
        <f>G33-39-5</f>
        <v>17</v>
      </c>
      <c r="K33" s="50">
        <f t="shared" si="0"/>
        <v>39</v>
      </c>
      <c r="L33" s="49" t="s">
        <v>972</v>
      </c>
    </row>
    <row r="34" spans="2:12" ht="31.5" customHeight="1" x14ac:dyDescent="0.25">
      <c r="B34" s="20" t="s">
        <v>430</v>
      </c>
      <c r="C34" s="13" t="s">
        <v>448</v>
      </c>
      <c r="D34" s="15"/>
      <c r="E34" s="22" t="s">
        <v>355</v>
      </c>
      <c r="F34" s="23">
        <v>100</v>
      </c>
      <c r="G34" s="58">
        <v>56</v>
      </c>
      <c r="H34" s="74"/>
      <c r="I34" s="16"/>
      <c r="J34" s="17">
        <f>G34-10</f>
        <v>46</v>
      </c>
      <c r="K34" s="50">
        <f t="shared" si="0"/>
        <v>44</v>
      </c>
      <c r="L34" s="49" t="s">
        <v>972</v>
      </c>
    </row>
    <row r="35" spans="2:12" ht="31.5" customHeight="1" x14ac:dyDescent="0.25">
      <c r="B35" s="20" t="s">
        <v>430</v>
      </c>
      <c r="C35" s="13" t="s">
        <v>449</v>
      </c>
      <c r="D35" s="15"/>
      <c r="E35" s="22" t="s">
        <v>356</v>
      </c>
      <c r="F35" s="23">
        <v>100</v>
      </c>
      <c r="G35" s="58">
        <v>31</v>
      </c>
      <c r="H35" s="74"/>
      <c r="I35" s="16"/>
      <c r="J35" s="17">
        <f>G35-111</f>
        <v>-80</v>
      </c>
      <c r="K35" s="50">
        <f t="shared" si="0"/>
        <v>69</v>
      </c>
      <c r="L35" s="47" t="s">
        <v>973</v>
      </c>
    </row>
    <row r="36" spans="2:12" ht="31.5" customHeight="1" x14ac:dyDescent="0.25">
      <c r="B36" s="20" t="s">
        <v>430</v>
      </c>
      <c r="C36" s="13" t="s">
        <v>450</v>
      </c>
      <c r="D36" s="15"/>
      <c r="E36" s="22" t="s">
        <v>357</v>
      </c>
      <c r="F36" s="23">
        <v>63</v>
      </c>
      <c r="G36" s="58">
        <v>75</v>
      </c>
      <c r="H36" s="74"/>
      <c r="I36" s="16"/>
      <c r="J36" s="17">
        <f>G36-31</f>
        <v>44</v>
      </c>
      <c r="K36" s="50">
        <f t="shared" si="0"/>
        <v>-19.047619047619047</v>
      </c>
      <c r="L36" s="49" t="s">
        <v>974</v>
      </c>
    </row>
    <row r="37" spans="2:12" ht="31.5" customHeight="1" x14ac:dyDescent="0.25">
      <c r="B37" s="20" t="s">
        <v>430</v>
      </c>
      <c r="C37" s="13" t="s">
        <v>451</v>
      </c>
      <c r="D37" s="15"/>
      <c r="E37" s="22" t="s">
        <v>358</v>
      </c>
      <c r="F37" s="23">
        <v>160</v>
      </c>
      <c r="G37" s="58">
        <v>62</v>
      </c>
      <c r="H37" s="74"/>
      <c r="I37" s="16"/>
      <c r="J37" s="17">
        <f>G37-15-15</f>
        <v>32</v>
      </c>
      <c r="K37" s="50">
        <f t="shared" si="0"/>
        <v>61.250000000000007</v>
      </c>
      <c r="L37" s="47" t="s">
        <v>973</v>
      </c>
    </row>
    <row r="38" spans="2:12" ht="31.5" customHeight="1" x14ac:dyDescent="0.25">
      <c r="B38" s="20" t="s">
        <v>430</v>
      </c>
      <c r="C38" s="13" t="s">
        <v>452</v>
      </c>
      <c r="D38" s="15"/>
      <c r="E38" s="22" t="s">
        <v>359</v>
      </c>
      <c r="F38" s="23">
        <v>100</v>
      </c>
      <c r="G38" s="58">
        <v>115</v>
      </c>
      <c r="H38" s="74"/>
      <c r="I38" s="16"/>
      <c r="J38" s="17">
        <f>G38-24-10</f>
        <v>81</v>
      </c>
      <c r="K38" s="50">
        <f t="shared" si="0"/>
        <v>-15</v>
      </c>
      <c r="L38" s="49" t="s">
        <v>974</v>
      </c>
    </row>
    <row r="39" spans="2:12" ht="31.5" customHeight="1" x14ac:dyDescent="0.25">
      <c r="B39" s="20" t="s">
        <v>430</v>
      </c>
      <c r="C39" s="13" t="s">
        <v>453</v>
      </c>
      <c r="D39" s="15"/>
      <c r="E39" s="22" t="s">
        <v>360</v>
      </c>
      <c r="F39" s="23">
        <v>100</v>
      </c>
      <c r="G39" s="58">
        <v>126</v>
      </c>
      <c r="H39" s="74"/>
      <c r="I39" s="16"/>
      <c r="J39" s="17">
        <f>G39-12</f>
        <v>114</v>
      </c>
      <c r="K39" s="50">
        <f t="shared" si="0"/>
        <v>-26</v>
      </c>
      <c r="L39" s="49" t="s">
        <v>974</v>
      </c>
    </row>
    <row r="40" spans="2:12" ht="31.5" customHeight="1" x14ac:dyDescent="0.25">
      <c r="B40" s="20" t="s">
        <v>430</v>
      </c>
      <c r="C40" s="13" t="s">
        <v>441</v>
      </c>
      <c r="D40" s="15"/>
      <c r="E40" s="22" t="s">
        <v>361</v>
      </c>
      <c r="F40" s="23">
        <v>160</v>
      </c>
      <c r="G40" s="58">
        <v>42</v>
      </c>
      <c r="H40" s="74"/>
      <c r="I40" s="16"/>
      <c r="J40" s="17">
        <f t="shared" ref="J40:J89" si="2">G40-0</f>
        <v>42</v>
      </c>
      <c r="K40" s="50">
        <f t="shared" si="0"/>
        <v>73.75</v>
      </c>
      <c r="L40" s="47" t="s">
        <v>973</v>
      </c>
    </row>
    <row r="41" spans="2:12" ht="31.5" customHeight="1" x14ac:dyDescent="0.25">
      <c r="B41" s="20" t="s">
        <v>430</v>
      </c>
      <c r="C41" s="13" t="s">
        <v>438</v>
      </c>
      <c r="D41" s="15"/>
      <c r="E41" s="22" t="s">
        <v>362</v>
      </c>
      <c r="F41" s="23">
        <v>250</v>
      </c>
      <c r="G41" s="58">
        <v>33</v>
      </c>
      <c r="H41" s="74"/>
      <c r="I41" s="16"/>
      <c r="J41" s="17">
        <f t="shared" si="2"/>
        <v>33</v>
      </c>
      <c r="K41" s="50">
        <f t="shared" si="0"/>
        <v>86.8</v>
      </c>
      <c r="L41" s="47" t="s">
        <v>973</v>
      </c>
    </row>
    <row r="42" spans="2:12" ht="31.5" customHeight="1" x14ac:dyDescent="0.25">
      <c r="B42" s="20" t="s">
        <v>430</v>
      </c>
      <c r="C42" s="13" t="s">
        <v>437</v>
      </c>
      <c r="D42" s="15"/>
      <c r="E42" s="22" t="s">
        <v>363</v>
      </c>
      <c r="F42" s="23">
        <v>250</v>
      </c>
      <c r="G42" s="58">
        <v>73</v>
      </c>
      <c r="H42" s="59"/>
      <c r="I42" s="16"/>
      <c r="J42" s="17">
        <f t="shared" si="2"/>
        <v>73</v>
      </c>
      <c r="K42" s="50">
        <f t="shared" si="0"/>
        <v>70.8</v>
      </c>
      <c r="L42" s="47" t="s">
        <v>973</v>
      </c>
    </row>
    <row r="43" spans="2:12" ht="31.5" customHeight="1" x14ac:dyDescent="0.25">
      <c r="B43" s="20" t="s">
        <v>430</v>
      </c>
      <c r="C43" s="13" t="s">
        <v>439</v>
      </c>
      <c r="D43" s="15"/>
      <c r="E43" s="22" t="s">
        <v>364</v>
      </c>
      <c r="F43" s="23">
        <v>250</v>
      </c>
      <c r="G43" s="58">
        <v>40</v>
      </c>
      <c r="H43" s="59"/>
      <c r="I43" s="16"/>
      <c r="J43" s="17">
        <f t="shared" si="2"/>
        <v>40</v>
      </c>
      <c r="K43" s="50">
        <f t="shared" si="0"/>
        <v>84</v>
      </c>
      <c r="L43" s="47" t="s">
        <v>973</v>
      </c>
    </row>
    <row r="44" spans="2:12" ht="31.5" customHeight="1" x14ac:dyDescent="0.25">
      <c r="B44" s="20" t="s">
        <v>430</v>
      </c>
      <c r="C44" s="13" t="s">
        <v>442</v>
      </c>
      <c r="D44" s="15"/>
      <c r="E44" s="22" t="s">
        <v>365</v>
      </c>
      <c r="F44" s="23">
        <v>100</v>
      </c>
      <c r="G44" s="58">
        <v>36</v>
      </c>
      <c r="H44" s="59"/>
      <c r="I44" s="16"/>
      <c r="J44" s="17">
        <f t="shared" si="2"/>
        <v>36</v>
      </c>
      <c r="K44" s="50">
        <f t="shared" si="0"/>
        <v>64</v>
      </c>
      <c r="L44" s="47" t="s">
        <v>973</v>
      </c>
    </row>
    <row r="45" spans="2:12" ht="31.5" customHeight="1" x14ac:dyDescent="0.25">
      <c r="B45" s="20" t="s">
        <v>430</v>
      </c>
      <c r="C45" s="13" t="s">
        <v>442</v>
      </c>
      <c r="D45" s="15"/>
      <c r="E45" s="22" t="s">
        <v>366</v>
      </c>
      <c r="F45" s="23">
        <v>400</v>
      </c>
      <c r="G45" s="58">
        <v>20</v>
      </c>
      <c r="H45" s="59"/>
      <c r="I45" s="16"/>
      <c r="J45" s="17">
        <f t="shared" si="2"/>
        <v>20</v>
      </c>
      <c r="K45" s="50">
        <f t="shared" si="0"/>
        <v>95</v>
      </c>
      <c r="L45" s="49" t="s">
        <v>974</v>
      </c>
    </row>
    <row r="46" spans="2:12" ht="31.5" customHeight="1" x14ac:dyDescent="0.25">
      <c r="B46" s="20" t="s">
        <v>430</v>
      </c>
      <c r="C46" s="13" t="s">
        <v>441</v>
      </c>
      <c r="D46" s="15"/>
      <c r="E46" s="22" t="s">
        <v>367</v>
      </c>
      <c r="F46" s="23">
        <v>100</v>
      </c>
      <c r="G46" s="58">
        <v>35</v>
      </c>
      <c r="H46" s="74"/>
      <c r="I46" s="16"/>
      <c r="J46" s="17">
        <f t="shared" si="2"/>
        <v>35</v>
      </c>
      <c r="K46" s="50">
        <f t="shared" si="0"/>
        <v>65</v>
      </c>
      <c r="L46" s="47" t="s">
        <v>973</v>
      </c>
    </row>
    <row r="47" spans="2:12" ht="31.5" customHeight="1" x14ac:dyDescent="0.25">
      <c r="B47" s="20" t="s">
        <v>430</v>
      </c>
      <c r="C47" s="13" t="s">
        <v>438</v>
      </c>
      <c r="D47" s="15"/>
      <c r="E47" s="22" t="s">
        <v>368</v>
      </c>
      <c r="F47" s="23">
        <v>160</v>
      </c>
      <c r="G47" s="58">
        <v>80</v>
      </c>
      <c r="H47" s="59"/>
      <c r="I47" s="16"/>
      <c r="J47" s="17">
        <f t="shared" si="2"/>
        <v>80</v>
      </c>
      <c r="K47" s="50">
        <f t="shared" si="0"/>
        <v>50</v>
      </c>
      <c r="L47" s="47" t="s">
        <v>973</v>
      </c>
    </row>
    <row r="48" spans="2:12" ht="31.5" customHeight="1" x14ac:dyDescent="0.25">
      <c r="B48" s="20" t="s">
        <v>430</v>
      </c>
      <c r="C48" s="13" t="s">
        <v>438</v>
      </c>
      <c r="D48" s="15"/>
      <c r="E48" s="22" t="s">
        <v>369</v>
      </c>
      <c r="F48" s="23">
        <v>160</v>
      </c>
      <c r="G48" s="58">
        <v>96</v>
      </c>
      <c r="H48" s="59"/>
      <c r="I48" s="16"/>
      <c r="J48" s="17">
        <f>G48-35</f>
        <v>61</v>
      </c>
      <c r="K48" s="50">
        <f t="shared" si="0"/>
        <v>40</v>
      </c>
      <c r="L48" s="49" t="s">
        <v>972</v>
      </c>
    </row>
    <row r="49" spans="2:12" ht="31.5" customHeight="1" x14ac:dyDescent="0.25">
      <c r="B49" s="20" t="s">
        <v>430</v>
      </c>
      <c r="C49" s="13" t="s">
        <v>434</v>
      </c>
      <c r="D49" s="15"/>
      <c r="E49" s="22" t="s">
        <v>370</v>
      </c>
      <c r="F49" s="23">
        <v>160</v>
      </c>
      <c r="G49" s="58">
        <v>110</v>
      </c>
      <c r="H49" s="59"/>
      <c r="I49" s="16"/>
      <c r="J49" s="17">
        <f t="shared" si="2"/>
        <v>110</v>
      </c>
      <c r="K49" s="50">
        <f t="shared" si="0"/>
        <v>31.25</v>
      </c>
      <c r="L49" s="49" t="s">
        <v>972</v>
      </c>
    </row>
    <row r="50" spans="2:12" ht="31.5" customHeight="1" x14ac:dyDescent="0.25">
      <c r="B50" s="20" t="s">
        <v>430</v>
      </c>
      <c r="C50" s="13" t="s">
        <v>461</v>
      </c>
      <c r="D50" s="20"/>
      <c r="E50" s="22" t="s">
        <v>371</v>
      </c>
      <c r="F50" s="23">
        <v>160</v>
      </c>
      <c r="G50" s="58">
        <v>30</v>
      </c>
      <c r="H50" s="59"/>
      <c r="I50" s="16"/>
      <c r="J50" s="17">
        <f t="shared" si="2"/>
        <v>30</v>
      </c>
      <c r="K50" s="50">
        <f t="shared" si="0"/>
        <v>81.25</v>
      </c>
      <c r="L50" s="47" t="s">
        <v>973</v>
      </c>
    </row>
    <row r="51" spans="2:12" ht="31.5" customHeight="1" x14ac:dyDescent="0.25">
      <c r="B51" s="20" t="s">
        <v>430</v>
      </c>
      <c r="C51" s="13" t="s">
        <v>455</v>
      </c>
      <c r="E51" s="22" t="s">
        <v>372</v>
      </c>
      <c r="F51" s="23">
        <v>400</v>
      </c>
      <c r="G51" s="58">
        <v>360</v>
      </c>
      <c r="H51" s="59"/>
      <c r="I51" s="16"/>
      <c r="J51" s="17">
        <f>G51-60-10-5</f>
        <v>285</v>
      </c>
      <c r="K51" s="50">
        <f t="shared" si="0"/>
        <v>10</v>
      </c>
      <c r="L51" s="49" t="s">
        <v>972</v>
      </c>
    </row>
    <row r="52" spans="2:12" ht="31.5" customHeight="1" x14ac:dyDescent="0.25">
      <c r="B52" s="20" t="s">
        <v>430</v>
      </c>
      <c r="C52" s="13" t="s">
        <v>455</v>
      </c>
      <c r="E52" s="22" t="s">
        <v>373</v>
      </c>
      <c r="F52" s="23">
        <v>400</v>
      </c>
      <c r="G52" s="58">
        <v>200</v>
      </c>
      <c r="H52" s="59"/>
      <c r="I52" s="16"/>
      <c r="J52" s="17">
        <f t="shared" si="2"/>
        <v>200</v>
      </c>
      <c r="K52" s="50">
        <f t="shared" si="0"/>
        <v>50</v>
      </c>
      <c r="L52" s="47" t="s">
        <v>973</v>
      </c>
    </row>
    <row r="53" spans="2:12" ht="31.5" customHeight="1" x14ac:dyDescent="0.25">
      <c r="B53" s="20" t="s">
        <v>430</v>
      </c>
      <c r="C53" s="13" t="s">
        <v>432</v>
      </c>
      <c r="D53" s="15"/>
      <c r="E53" s="22" t="s">
        <v>374</v>
      </c>
      <c r="F53" s="23">
        <v>250</v>
      </c>
      <c r="G53" s="58">
        <v>50</v>
      </c>
      <c r="H53" s="59"/>
      <c r="I53" s="16"/>
      <c r="J53" s="17">
        <f>G53-25</f>
        <v>25</v>
      </c>
      <c r="K53" s="50">
        <f t="shared" si="0"/>
        <v>80</v>
      </c>
      <c r="L53" s="47" t="s">
        <v>973</v>
      </c>
    </row>
    <row r="54" spans="2:12" ht="31.5" customHeight="1" x14ac:dyDescent="0.25">
      <c r="B54" s="20" t="s">
        <v>430</v>
      </c>
      <c r="C54" s="13" t="s">
        <v>470</v>
      </c>
      <c r="D54" s="20"/>
      <c r="E54" s="22" t="s">
        <v>375</v>
      </c>
      <c r="F54" s="23">
        <v>0</v>
      </c>
      <c r="G54" s="58">
        <v>0</v>
      </c>
      <c r="H54" s="59"/>
      <c r="I54" s="16"/>
      <c r="J54" s="17">
        <f t="shared" si="2"/>
        <v>0</v>
      </c>
      <c r="K54" s="50" t="e">
        <f t="shared" si="0"/>
        <v>#DIV/0!</v>
      </c>
      <c r="L54" s="49" t="s">
        <v>972</v>
      </c>
    </row>
    <row r="55" spans="2:12" ht="31.5" customHeight="1" x14ac:dyDescent="0.25">
      <c r="B55" s="20" t="s">
        <v>430</v>
      </c>
      <c r="C55" s="13" t="s">
        <v>434</v>
      </c>
      <c r="D55" s="15"/>
      <c r="E55" s="22" t="s">
        <v>376</v>
      </c>
      <c r="F55" s="23">
        <v>250</v>
      </c>
      <c r="G55" s="58">
        <v>120</v>
      </c>
      <c r="H55" s="59"/>
      <c r="I55" s="16"/>
      <c r="J55" s="17">
        <f>G55-84</f>
        <v>36</v>
      </c>
      <c r="K55" s="50">
        <f t="shared" si="0"/>
        <v>52</v>
      </c>
      <c r="L55" s="47" t="s">
        <v>973</v>
      </c>
    </row>
    <row r="56" spans="2:12" ht="31.5" customHeight="1" x14ac:dyDescent="0.25">
      <c r="B56" s="20" t="s">
        <v>430</v>
      </c>
      <c r="C56" s="13" t="s">
        <v>454</v>
      </c>
      <c r="D56" s="15"/>
      <c r="E56" s="22" t="s">
        <v>377</v>
      </c>
      <c r="F56" s="23">
        <v>100</v>
      </c>
      <c r="G56" s="58">
        <v>61</v>
      </c>
      <c r="H56" s="59"/>
      <c r="I56" s="16"/>
      <c r="J56" s="17">
        <f>G56-38</f>
        <v>23</v>
      </c>
      <c r="K56" s="50">
        <f t="shared" si="0"/>
        <v>39</v>
      </c>
      <c r="L56" s="49" t="s">
        <v>972</v>
      </c>
    </row>
    <row r="57" spans="2:12" ht="31.5" customHeight="1" x14ac:dyDescent="0.25">
      <c r="B57" s="20" t="s">
        <v>430</v>
      </c>
      <c r="C57" s="13" t="s">
        <v>432</v>
      </c>
      <c r="D57" s="13"/>
      <c r="E57" s="22" t="s">
        <v>378</v>
      </c>
      <c r="F57" s="23">
        <v>160</v>
      </c>
      <c r="G57" s="58">
        <v>42</v>
      </c>
      <c r="H57" s="59"/>
      <c r="I57" s="16"/>
      <c r="J57" s="17">
        <f t="shared" si="2"/>
        <v>42</v>
      </c>
      <c r="K57" s="50">
        <f t="shared" si="0"/>
        <v>73.75</v>
      </c>
      <c r="L57" s="47" t="s">
        <v>973</v>
      </c>
    </row>
    <row r="58" spans="2:12" ht="31.5" customHeight="1" x14ac:dyDescent="0.25">
      <c r="B58" s="20" t="s">
        <v>430</v>
      </c>
      <c r="C58" s="13" t="s">
        <v>470</v>
      </c>
      <c r="D58" s="15"/>
      <c r="E58" s="22" t="s">
        <v>379</v>
      </c>
      <c r="F58" s="23">
        <v>250</v>
      </c>
      <c r="G58" s="58">
        <v>50</v>
      </c>
      <c r="H58" s="59"/>
      <c r="I58" s="16"/>
      <c r="J58" s="17">
        <f>G58-23</f>
        <v>27</v>
      </c>
      <c r="K58" s="50">
        <f t="shared" si="0"/>
        <v>80</v>
      </c>
      <c r="L58" s="47" t="s">
        <v>973</v>
      </c>
    </row>
    <row r="59" spans="2:12" ht="31.5" customHeight="1" x14ac:dyDescent="0.25">
      <c r="B59" s="20" t="s">
        <v>430</v>
      </c>
      <c r="C59" s="13" t="s">
        <v>438</v>
      </c>
      <c r="D59" s="15"/>
      <c r="E59" s="22" t="s">
        <v>380</v>
      </c>
      <c r="F59" s="23">
        <v>250</v>
      </c>
      <c r="G59" s="58">
        <v>76</v>
      </c>
      <c r="H59" s="59"/>
      <c r="I59" s="16"/>
      <c r="J59" s="17">
        <f t="shared" si="2"/>
        <v>76</v>
      </c>
      <c r="K59" s="50">
        <f t="shared" si="0"/>
        <v>69.599999999999994</v>
      </c>
      <c r="L59" s="47" t="s">
        <v>973</v>
      </c>
    </row>
    <row r="60" spans="2:12" ht="31.5" customHeight="1" x14ac:dyDescent="0.25">
      <c r="B60" s="20" t="s">
        <v>430</v>
      </c>
      <c r="C60" s="13" t="s">
        <v>441</v>
      </c>
      <c r="D60" s="15"/>
      <c r="E60" s="22" t="s">
        <v>381</v>
      </c>
      <c r="F60" s="23">
        <v>250</v>
      </c>
      <c r="G60" s="58">
        <v>46</v>
      </c>
      <c r="H60" s="59"/>
      <c r="I60" s="16"/>
      <c r="J60" s="17">
        <f t="shared" si="2"/>
        <v>46</v>
      </c>
      <c r="K60" s="50">
        <f t="shared" si="0"/>
        <v>81.599999999999994</v>
      </c>
      <c r="L60" s="47" t="s">
        <v>973</v>
      </c>
    </row>
    <row r="61" spans="2:12" ht="31.5" x14ac:dyDescent="0.25">
      <c r="B61" s="20" t="s">
        <v>430</v>
      </c>
      <c r="C61" s="13" t="s">
        <v>432</v>
      </c>
      <c r="D61" s="15"/>
      <c r="E61" s="22" t="s">
        <v>382</v>
      </c>
      <c r="F61" s="23">
        <v>630</v>
      </c>
      <c r="G61" s="58">
        <v>150</v>
      </c>
      <c r="H61" s="59"/>
      <c r="I61" s="16"/>
      <c r="J61" s="17">
        <f>G61-35-5</f>
        <v>110</v>
      </c>
      <c r="K61" s="50">
        <f t="shared" si="0"/>
        <v>76.19047619047619</v>
      </c>
      <c r="L61" s="47" t="s">
        <v>973</v>
      </c>
    </row>
    <row r="62" spans="2:12" ht="31.5" customHeight="1" x14ac:dyDescent="0.25">
      <c r="B62" s="20" t="s">
        <v>430</v>
      </c>
      <c r="C62" s="13" t="s">
        <v>432</v>
      </c>
      <c r="D62" s="15"/>
      <c r="E62" s="22" t="s">
        <v>435</v>
      </c>
      <c r="F62" s="23">
        <v>400</v>
      </c>
      <c r="G62" s="58">
        <v>50</v>
      </c>
      <c r="H62" s="59"/>
      <c r="I62" s="16"/>
      <c r="J62" s="17">
        <f>G62-63</f>
        <v>-13</v>
      </c>
      <c r="K62" s="50">
        <f t="shared" si="0"/>
        <v>87.5</v>
      </c>
      <c r="L62" s="47" t="s">
        <v>973</v>
      </c>
    </row>
    <row r="63" spans="2:12" ht="31.5" customHeight="1" x14ac:dyDescent="0.25">
      <c r="B63" s="20" t="s">
        <v>430</v>
      </c>
      <c r="C63" s="13" t="s">
        <v>455</v>
      </c>
      <c r="E63" s="22" t="s">
        <v>383</v>
      </c>
      <c r="F63" s="23">
        <v>250</v>
      </c>
      <c r="G63" s="58">
        <v>100</v>
      </c>
      <c r="H63" s="59"/>
      <c r="I63" s="16"/>
      <c r="J63" s="17">
        <f>G63-52</f>
        <v>48</v>
      </c>
      <c r="K63" s="50">
        <f t="shared" si="0"/>
        <v>60</v>
      </c>
      <c r="L63" s="47" t="s">
        <v>973</v>
      </c>
    </row>
    <row r="64" spans="2:12" ht="31.5" customHeight="1" x14ac:dyDescent="0.25">
      <c r="B64" s="20" t="s">
        <v>430</v>
      </c>
      <c r="C64" s="13" t="s">
        <v>455</v>
      </c>
      <c r="D64" s="13"/>
      <c r="E64" s="22" t="s">
        <v>384</v>
      </c>
      <c r="F64" s="23">
        <v>400</v>
      </c>
      <c r="G64" s="58">
        <v>250</v>
      </c>
      <c r="H64" s="59"/>
      <c r="I64" s="16"/>
      <c r="J64" s="17">
        <f>G64-42-15</f>
        <v>193</v>
      </c>
      <c r="K64" s="50">
        <f t="shared" si="0"/>
        <v>37.5</v>
      </c>
      <c r="L64" s="49" t="s">
        <v>972</v>
      </c>
    </row>
    <row r="65" spans="2:12" ht="31.5" customHeight="1" x14ac:dyDescent="0.25">
      <c r="B65" s="20" t="s">
        <v>430</v>
      </c>
      <c r="C65" s="13" t="s">
        <v>471</v>
      </c>
      <c r="D65" s="15"/>
      <c r="E65" s="22" t="s">
        <v>385</v>
      </c>
      <c r="F65" s="23">
        <v>100</v>
      </c>
      <c r="G65" s="58">
        <v>59</v>
      </c>
      <c r="H65" s="59"/>
      <c r="I65" s="16"/>
      <c r="J65" s="17">
        <f>G65-26-5</f>
        <v>28</v>
      </c>
      <c r="K65" s="50">
        <f t="shared" si="0"/>
        <v>41</v>
      </c>
      <c r="L65" s="49" t="s">
        <v>972</v>
      </c>
    </row>
    <row r="66" spans="2:12" ht="31.5" customHeight="1" x14ac:dyDescent="0.25">
      <c r="B66" s="20" t="s">
        <v>430</v>
      </c>
      <c r="C66" s="13" t="s">
        <v>431</v>
      </c>
      <c r="D66" s="15"/>
      <c r="E66" s="22" t="s">
        <v>386</v>
      </c>
      <c r="F66" s="23">
        <v>100</v>
      </c>
      <c r="G66" s="58">
        <v>24</v>
      </c>
      <c r="H66" s="59"/>
      <c r="I66" s="16"/>
      <c r="J66" s="17">
        <f t="shared" si="2"/>
        <v>24</v>
      </c>
      <c r="K66" s="50">
        <f t="shared" si="0"/>
        <v>76</v>
      </c>
      <c r="L66" s="47" t="s">
        <v>973</v>
      </c>
    </row>
    <row r="67" spans="2:12" ht="31.5" customHeight="1" x14ac:dyDescent="0.25">
      <c r="B67" s="20" t="s">
        <v>430</v>
      </c>
      <c r="C67" s="13" t="s">
        <v>431</v>
      </c>
      <c r="D67" s="15"/>
      <c r="E67" s="22" t="s">
        <v>387</v>
      </c>
      <c r="F67" s="23">
        <v>160</v>
      </c>
      <c r="G67" s="58">
        <v>110</v>
      </c>
      <c r="H67" s="59"/>
      <c r="I67" s="16"/>
      <c r="J67" s="17">
        <f>G67-5</f>
        <v>105</v>
      </c>
      <c r="K67" s="50">
        <f t="shared" si="0"/>
        <v>31.25</v>
      </c>
      <c r="L67" s="49" t="s">
        <v>972</v>
      </c>
    </row>
    <row r="68" spans="2:12" ht="31.5" customHeight="1" x14ac:dyDescent="0.25">
      <c r="B68" s="20" t="s">
        <v>430</v>
      </c>
      <c r="C68" s="13" t="s">
        <v>431</v>
      </c>
      <c r="D68" s="15"/>
      <c r="E68" s="22" t="s">
        <v>388</v>
      </c>
      <c r="F68" s="23">
        <v>250</v>
      </c>
      <c r="G68" s="58">
        <v>100</v>
      </c>
      <c r="H68" s="59"/>
      <c r="I68" s="16"/>
      <c r="J68" s="17">
        <f>G68-3-5</f>
        <v>92</v>
      </c>
      <c r="K68" s="50">
        <f t="shared" si="0"/>
        <v>60</v>
      </c>
      <c r="L68" s="47" t="s">
        <v>973</v>
      </c>
    </row>
    <row r="69" spans="2:12" ht="31.5" customHeight="1" x14ac:dyDescent="0.25">
      <c r="B69" s="20" t="s">
        <v>430</v>
      </c>
      <c r="C69" s="13" t="s">
        <v>432</v>
      </c>
      <c r="D69" s="15"/>
      <c r="E69" s="22" t="s">
        <v>389</v>
      </c>
      <c r="F69" s="23">
        <v>250</v>
      </c>
      <c r="G69" s="58">
        <v>200</v>
      </c>
      <c r="H69" s="59"/>
      <c r="I69" s="16"/>
      <c r="J69" s="17">
        <f>G69-38</f>
        <v>162</v>
      </c>
      <c r="K69" s="50">
        <f t="shared" si="0"/>
        <v>20</v>
      </c>
      <c r="L69" s="49" t="s">
        <v>972</v>
      </c>
    </row>
    <row r="70" spans="2:12" ht="31.5" customHeight="1" x14ac:dyDescent="0.25">
      <c r="B70" s="20" t="s">
        <v>430</v>
      </c>
      <c r="C70" s="13" t="s">
        <v>432</v>
      </c>
      <c r="D70" s="15"/>
      <c r="E70" s="22" t="s">
        <v>390</v>
      </c>
      <c r="F70" s="23">
        <v>160</v>
      </c>
      <c r="G70" s="58">
        <v>120</v>
      </c>
      <c r="H70" s="59"/>
      <c r="I70" s="16"/>
      <c r="J70" s="17">
        <f>G70-25</f>
        <v>95</v>
      </c>
      <c r="K70" s="50">
        <f t="shared" si="0"/>
        <v>25</v>
      </c>
      <c r="L70" s="49" t="s">
        <v>972</v>
      </c>
    </row>
    <row r="71" spans="2:12" ht="31.5" customHeight="1" x14ac:dyDescent="0.25">
      <c r="B71" s="20" t="s">
        <v>430</v>
      </c>
      <c r="C71" s="13" t="s">
        <v>470</v>
      </c>
      <c r="D71" s="15"/>
      <c r="E71" s="22" t="s">
        <v>391</v>
      </c>
      <c r="F71" s="23">
        <v>160</v>
      </c>
      <c r="G71" s="58">
        <v>80</v>
      </c>
      <c r="H71" s="59"/>
      <c r="I71" s="16"/>
      <c r="J71" s="17">
        <f t="shared" si="2"/>
        <v>80</v>
      </c>
      <c r="K71" s="50">
        <f t="shared" ref="K71:K115" si="3">(F71-G71)/F71*100</f>
        <v>50</v>
      </c>
      <c r="L71" s="47" t="s">
        <v>973</v>
      </c>
    </row>
    <row r="72" spans="2:12" ht="31.5" customHeight="1" x14ac:dyDescent="0.25">
      <c r="B72" s="20" t="s">
        <v>430</v>
      </c>
      <c r="C72" s="13" t="s">
        <v>432</v>
      </c>
      <c r="D72" s="15"/>
      <c r="E72" s="22" t="s">
        <v>392</v>
      </c>
      <c r="F72" s="23">
        <v>250</v>
      </c>
      <c r="G72" s="58">
        <v>10</v>
      </c>
      <c r="H72" s="59">
        <v>10</v>
      </c>
      <c r="I72" s="16"/>
      <c r="J72" s="17">
        <f>G72-50</f>
        <v>-40</v>
      </c>
      <c r="K72" s="50">
        <f t="shared" si="3"/>
        <v>96</v>
      </c>
      <c r="L72" s="49" t="s">
        <v>974</v>
      </c>
    </row>
    <row r="73" spans="2:12" ht="31.5" customHeight="1" x14ac:dyDescent="0.25">
      <c r="B73" s="20" t="s">
        <v>430</v>
      </c>
      <c r="C73" s="13" t="s">
        <v>470</v>
      </c>
      <c r="D73" s="15"/>
      <c r="E73" s="22" t="s">
        <v>393</v>
      </c>
      <c r="F73" s="23">
        <v>100</v>
      </c>
      <c r="G73" s="58">
        <v>20</v>
      </c>
      <c r="H73" s="59">
        <v>20</v>
      </c>
      <c r="I73" s="16"/>
      <c r="J73" s="17">
        <f>G73-10</f>
        <v>10</v>
      </c>
      <c r="K73" s="50">
        <f t="shared" si="3"/>
        <v>80</v>
      </c>
      <c r="L73" s="47" t="s">
        <v>973</v>
      </c>
    </row>
    <row r="74" spans="2:12" ht="31.5" customHeight="1" x14ac:dyDescent="0.25">
      <c r="B74" s="20" t="s">
        <v>430</v>
      </c>
      <c r="C74" s="13" t="s">
        <v>450</v>
      </c>
      <c r="D74" s="15"/>
      <c r="E74" s="22" t="s">
        <v>394</v>
      </c>
      <c r="F74" s="23">
        <v>100</v>
      </c>
      <c r="G74" s="58">
        <v>120</v>
      </c>
      <c r="H74" s="59">
        <v>120</v>
      </c>
      <c r="I74" s="16"/>
      <c r="J74" s="17">
        <f t="shared" si="2"/>
        <v>120</v>
      </c>
      <c r="K74" s="50">
        <f t="shared" si="3"/>
        <v>-20</v>
      </c>
      <c r="L74" s="49" t="s">
        <v>974</v>
      </c>
    </row>
    <row r="75" spans="2:12" ht="31.5" customHeight="1" x14ac:dyDescent="0.25">
      <c r="B75" s="20" t="s">
        <v>430</v>
      </c>
      <c r="C75" s="13" t="s">
        <v>441</v>
      </c>
      <c r="D75" s="15"/>
      <c r="E75" s="22" t="s">
        <v>395</v>
      </c>
      <c r="F75" s="23">
        <v>100</v>
      </c>
      <c r="G75" s="58">
        <v>56</v>
      </c>
      <c r="H75" s="59">
        <v>56</v>
      </c>
      <c r="I75" s="16"/>
      <c r="J75" s="17">
        <f>G75-15</f>
        <v>41</v>
      </c>
      <c r="K75" s="50">
        <f t="shared" si="3"/>
        <v>44</v>
      </c>
      <c r="L75" s="49" t="s">
        <v>972</v>
      </c>
    </row>
    <row r="76" spans="2:12" ht="31.5" customHeight="1" x14ac:dyDescent="0.25">
      <c r="B76" s="20" t="s">
        <v>430</v>
      </c>
      <c r="C76" s="13" t="s">
        <v>437</v>
      </c>
      <c r="D76" s="15"/>
      <c r="E76" s="22" t="s">
        <v>396</v>
      </c>
      <c r="F76" s="23">
        <v>250</v>
      </c>
      <c r="G76" s="58">
        <v>75</v>
      </c>
      <c r="H76" s="59">
        <v>75</v>
      </c>
      <c r="I76" s="16"/>
      <c r="J76" s="17">
        <f>G76-20</f>
        <v>55</v>
      </c>
      <c r="K76" s="50">
        <f t="shared" si="3"/>
        <v>70</v>
      </c>
      <c r="L76" s="47" t="s">
        <v>973</v>
      </c>
    </row>
    <row r="77" spans="2:12" ht="31.5" customHeight="1" x14ac:dyDescent="0.25">
      <c r="B77" s="20" t="s">
        <v>430</v>
      </c>
      <c r="C77" s="13" t="s">
        <v>437</v>
      </c>
      <c r="D77" s="15"/>
      <c r="E77" s="22" t="s">
        <v>397</v>
      </c>
      <c r="F77" s="23">
        <v>0</v>
      </c>
      <c r="G77" s="58">
        <v>124</v>
      </c>
      <c r="H77" s="59">
        <v>124</v>
      </c>
      <c r="I77" s="16"/>
      <c r="J77" s="17">
        <f t="shared" si="2"/>
        <v>124</v>
      </c>
      <c r="K77" s="50" t="e">
        <f t="shared" si="3"/>
        <v>#DIV/0!</v>
      </c>
      <c r="L77" s="48"/>
    </row>
    <row r="78" spans="2:12" ht="31.5" customHeight="1" x14ac:dyDescent="0.25">
      <c r="B78" s="20" t="s">
        <v>430</v>
      </c>
      <c r="C78" s="13" t="s">
        <v>437</v>
      </c>
      <c r="D78" s="15"/>
      <c r="E78" s="22" t="s">
        <v>398</v>
      </c>
      <c r="F78" s="23">
        <v>63</v>
      </c>
      <c r="G78" s="58">
        <v>60</v>
      </c>
      <c r="H78" s="59">
        <v>60</v>
      </c>
      <c r="I78" s="16"/>
      <c r="J78" s="17">
        <f t="shared" si="2"/>
        <v>60</v>
      </c>
      <c r="K78" s="50">
        <f t="shared" si="3"/>
        <v>4.7619047619047619</v>
      </c>
      <c r="L78" s="49" t="s">
        <v>972</v>
      </c>
    </row>
    <row r="79" spans="2:12" ht="31.5" customHeight="1" x14ac:dyDescent="0.25">
      <c r="B79" s="20" t="s">
        <v>430</v>
      </c>
      <c r="C79" s="13" t="s">
        <v>442</v>
      </c>
      <c r="D79" s="12"/>
      <c r="E79" s="22" t="s">
        <v>399</v>
      </c>
      <c r="F79" s="23">
        <v>400</v>
      </c>
      <c r="G79" s="75">
        <v>215</v>
      </c>
      <c r="H79" s="76">
        <v>215</v>
      </c>
      <c r="I79" s="18"/>
      <c r="J79" s="17">
        <f>G79-35</f>
        <v>180</v>
      </c>
      <c r="K79" s="50">
        <f t="shared" si="3"/>
        <v>46.25</v>
      </c>
      <c r="L79" s="49" t="s">
        <v>972</v>
      </c>
    </row>
    <row r="80" spans="2:12" ht="31.5" customHeight="1" x14ac:dyDescent="0.25">
      <c r="B80" s="20" t="s">
        <v>430</v>
      </c>
      <c r="C80" s="13" t="s">
        <v>443</v>
      </c>
      <c r="D80" s="12"/>
      <c r="E80" s="22" t="s">
        <v>400</v>
      </c>
      <c r="F80" s="23">
        <v>250</v>
      </c>
      <c r="G80" s="75">
        <v>60</v>
      </c>
      <c r="H80" s="76">
        <v>60</v>
      </c>
      <c r="I80" s="18"/>
      <c r="J80" s="17">
        <f>G80-0</f>
        <v>60</v>
      </c>
      <c r="K80" s="50">
        <f t="shared" si="3"/>
        <v>76</v>
      </c>
      <c r="L80" s="47" t="s">
        <v>973</v>
      </c>
    </row>
    <row r="81" spans="2:12" ht="31.5" x14ac:dyDescent="0.25">
      <c r="B81" s="20" t="s">
        <v>430</v>
      </c>
      <c r="C81" s="13" t="s">
        <v>439</v>
      </c>
      <c r="D81" s="12"/>
      <c r="E81" s="22" t="s">
        <v>401</v>
      </c>
      <c r="F81" s="23">
        <v>250</v>
      </c>
      <c r="G81" s="58">
        <v>38</v>
      </c>
      <c r="H81" s="59">
        <v>38</v>
      </c>
      <c r="I81" s="18"/>
      <c r="J81" s="17">
        <f t="shared" si="2"/>
        <v>38</v>
      </c>
      <c r="K81" s="50">
        <f t="shared" si="3"/>
        <v>84.8</v>
      </c>
      <c r="L81" s="47" t="s">
        <v>973</v>
      </c>
    </row>
    <row r="82" spans="2:12" ht="31.5" customHeight="1" x14ac:dyDescent="0.25">
      <c r="B82" s="20" t="s">
        <v>430</v>
      </c>
      <c r="C82" s="13" t="s">
        <v>441</v>
      </c>
      <c r="D82" s="12"/>
      <c r="E82" s="22" t="s">
        <v>402</v>
      </c>
      <c r="F82" s="23">
        <v>160</v>
      </c>
      <c r="G82" s="58">
        <v>21</v>
      </c>
      <c r="H82" s="59">
        <v>21</v>
      </c>
      <c r="I82" s="18"/>
      <c r="J82" s="17">
        <f t="shared" si="2"/>
        <v>21</v>
      </c>
      <c r="K82" s="50">
        <f t="shared" si="3"/>
        <v>86.875</v>
      </c>
      <c r="L82" s="47" t="s">
        <v>973</v>
      </c>
    </row>
    <row r="83" spans="2:12" ht="31.5" customHeight="1" x14ac:dyDescent="0.25">
      <c r="B83" s="20" t="s">
        <v>430</v>
      </c>
      <c r="C83" s="13" t="s">
        <v>439</v>
      </c>
      <c r="D83" s="12"/>
      <c r="E83" s="22" t="s">
        <v>403</v>
      </c>
      <c r="F83" s="23">
        <v>0</v>
      </c>
      <c r="G83" s="58">
        <v>140</v>
      </c>
      <c r="H83" s="59">
        <v>140</v>
      </c>
      <c r="I83" s="18"/>
      <c r="J83" s="17">
        <f t="shared" si="2"/>
        <v>140</v>
      </c>
      <c r="K83" s="50" t="e">
        <f t="shared" si="3"/>
        <v>#DIV/0!</v>
      </c>
      <c r="L83" s="48"/>
    </row>
    <row r="84" spans="2:12" ht="31.5" customHeight="1" x14ac:dyDescent="0.25">
      <c r="B84" s="20" t="s">
        <v>430</v>
      </c>
      <c r="C84" s="13" t="s">
        <v>443</v>
      </c>
      <c r="D84" s="12"/>
      <c r="E84" s="22" t="s">
        <v>404</v>
      </c>
      <c r="F84" s="23">
        <v>400</v>
      </c>
      <c r="G84" s="58">
        <v>20</v>
      </c>
      <c r="H84" s="59">
        <v>20</v>
      </c>
      <c r="I84" s="18"/>
      <c r="J84" s="17">
        <f t="shared" si="2"/>
        <v>20</v>
      </c>
      <c r="K84" s="50">
        <f t="shared" si="3"/>
        <v>95</v>
      </c>
      <c r="L84" s="49" t="s">
        <v>974</v>
      </c>
    </row>
    <row r="85" spans="2:12" ht="31.5" customHeight="1" x14ac:dyDescent="0.25">
      <c r="B85" s="20" t="s">
        <v>430</v>
      </c>
      <c r="C85" s="13" t="s">
        <v>470</v>
      </c>
      <c r="D85" s="20"/>
      <c r="E85" s="22" t="s">
        <v>405</v>
      </c>
      <c r="F85" s="23">
        <v>160</v>
      </c>
      <c r="G85" s="58">
        <v>80</v>
      </c>
      <c r="H85" s="59">
        <v>80</v>
      </c>
      <c r="I85" s="18"/>
      <c r="J85" s="17">
        <f t="shared" si="2"/>
        <v>80</v>
      </c>
      <c r="K85" s="50">
        <f t="shared" si="3"/>
        <v>50</v>
      </c>
      <c r="L85" s="47" t="s">
        <v>973</v>
      </c>
    </row>
    <row r="86" spans="2:12" ht="31.5" x14ac:dyDescent="0.25">
      <c r="B86" s="20" t="s">
        <v>430</v>
      </c>
      <c r="C86" s="13" t="s">
        <v>446</v>
      </c>
      <c r="D86" s="12"/>
      <c r="E86" s="22" t="s">
        <v>406</v>
      </c>
      <c r="F86" s="23">
        <v>160</v>
      </c>
      <c r="G86" s="58">
        <v>20</v>
      </c>
      <c r="H86" s="59">
        <v>20</v>
      </c>
      <c r="I86" s="18"/>
      <c r="J86" s="17">
        <f t="shared" si="2"/>
        <v>20</v>
      </c>
      <c r="K86" s="50">
        <f t="shared" si="3"/>
        <v>87.5</v>
      </c>
      <c r="L86" s="47" t="s">
        <v>973</v>
      </c>
    </row>
    <row r="87" spans="2:12" ht="33" customHeight="1" x14ac:dyDescent="0.25">
      <c r="B87" s="20" t="s">
        <v>430</v>
      </c>
      <c r="C87" s="13" t="s">
        <v>448</v>
      </c>
      <c r="D87" s="12"/>
      <c r="E87" s="22" t="s">
        <v>407</v>
      </c>
      <c r="F87" s="23">
        <v>160</v>
      </c>
      <c r="G87" s="75">
        <v>52</v>
      </c>
      <c r="H87" s="76">
        <v>52</v>
      </c>
      <c r="I87" s="18"/>
      <c r="J87" s="17">
        <f>G87-0-5</f>
        <v>47</v>
      </c>
      <c r="K87" s="50">
        <f t="shared" si="3"/>
        <v>67.5</v>
      </c>
      <c r="L87" s="47" t="s">
        <v>973</v>
      </c>
    </row>
    <row r="88" spans="2:12" ht="32.25" customHeight="1" x14ac:dyDescent="0.25">
      <c r="B88" s="20" t="s">
        <v>430</v>
      </c>
      <c r="C88" s="13" t="s">
        <v>454</v>
      </c>
      <c r="D88" s="12"/>
      <c r="E88" s="22" t="s">
        <v>408</v>
      </c>
      <c r="F88" s="23">
        <v>160</v>
      </c>
      <c r="G88" s="75">
        <v>58</v>
      </c>
      <c r="H88" s="76">
        <v>25</v>
      </c>
      <c r="I88" s="18"/>
      <c r="J88" s="17">
        <f>G88-0-15</f>
        <v>43</v>
      </c>
      <c r="K88" s="50">
        <f t="shared" si="3"/>
        <v>63.749999999999993</v>
      </c>
      <c r="L88" s="47" t="s">
        <v>973</v>
      </c>
    </row>
    <row r="89" spans="2:12" ht="33.75" customHeight="1" x14ac:dyDescent="0.25">
      <c r="B89" s="20" t="s">
        <v>430</v>
      </c>
      <c r="C89" s="13" t="s">
        <v>454</v>
      </c>
      <c r="D89" s="12"/>
      <c r="E89" s="22" t="s">
        <v>409</v>
      </c>
      <c r="F89" s="23">
        <v>100</v>
      </c>
      <c r="G89" s="58">
        <v>60</v>
      </c>
      <c r="H89" s="59">
        <v>60</v>
      </c>
      <c r="I89" s="18"/>
      <c r="J89" s="17">
        <f t="shared" si="2"/>
        <v>60</v>
      </c>
      <c r="K89" s="50">
        <f t="shared" si="3"/>
        <v>40</v>
      </c>
      <c r="L89" s="49" t="s">
        <v>972</v>
      </c>
    </row>
    <row r="90" spans="2:12" ht="31.5" x14ac:dyDescent="0.25">
      <c r="B90" s="20" t="s">
        <v>430</v>
      </c>
      <c r="C90" s="13" t="s">
        <v>454</v>
      </c>
      <c r="D90" s="12"/>
      <c r="E90" s="22" t="s">
        <v>410</v>
      </c>
      <c r="F90" s="23">
        <v>250</v>
      </c>
      <c r="G90" s="75">
        <v>20</v>
      </c>
      <c r="H90" s="76">
        <v>20</v>
      </c>
      <c r="I90" s="18"/>
      <c r="J90" s="17">
        <f t="shared" ref="J90:J115" si="4">G90-0</f>
        <v>20</v>
      </c>
      <c r="K90" s="50">
        <f t="shared" si="3"/>
        <v>92</v>
      </c>
      <c r="L90" s="47" t="s">
        <v>973</v>
      </c>
    </row>
    <row r="91" spans="2:12" ht="31.5" customHeight="1" x14ac:dyDescent="0.25">
      <c r="B91" s="20" t="s">
        <v>430</v>
      </c>
      <c r="C91" s="13" t="s">
        <v>432</v>
      </c>
      <c r="D91" s="12"/>
      <c r="E91" s="22" t="s">
        <v>411</v>
      </c>
      <c r="F91" s="23">
        <v>100</v>
      </c>
      <c r="G91" s="58">
        <v>225</v>
      </c>
      <c r="H91" s="59">
        <v>225</v>
      </c>
      <c r="I91" s="18"/>
      <c r="J91" s="17">
        <f>G91-0-15</f>
        <v>210</v>
      </c>
      <c r="K91" s="50">
        <f t="shared" si="3"/>
        <v>-125</v>
      </c>
      <c r="L91" s="49" t="s">
        <v>974</v>
      </c>
    </row>
    <row r="92" spans="2:12" ht="31.5" customHeight="1" x14ac:dyDescent="0.25">
      <c r="B92" s="20" t="s">
        <v>430</v>
      </c>
      <c r="C92" s="13" t="s">
        <v>436</v>
      </c>
      <c r="D92" s="12"/>
      <c r="E92" s="22" t="s">
        <v>412</v>
      </c>
      <c r="F92" s="23">
        <v>63</v>
      </c>
      <c r="G92" s="58">
        <v>45</v>
      </c>
      <c r="H92" s="59">
        <v>45</v>
      </c>
      <c r="I92" s="18"/>
      <c r="J92" s="17">
        <f t="shared" si="4"/>
        <v>45</v>
      </c>
      <c r="K92" s="50">
        <f t="shared" si="3"/>
        <v>28.571428571428569</v>
      </c>
      <c r="L92" s="49" t="s">
        <v>972</v>
      </c>
    </row>
    <row r="93" spans="2:12" ht="31.5" customHeight="1" x14ac:dyDescent="0.25">
      <c r="B93" s="20" t="s">
        <v>430</v>
      </c>
      <c r="C93" s="13" t="s">
        <v>431</v>
      </c>
      <c r="D93" s="12"/>
      <c r="E93" s="22" t="s">
        <v>413</v>
      </c>
      <c r="F93" s="23">
        <v>180</v>
      </c>
      <c r="G93" s="58">
        <v>14</v>
      </c>
      <c r="H93" s="59">
        <v>14</v>
      </c>
      <c r="I93" s="18"/>
      <c r="J93" s="17">
        <f t="shared" si="4"/>
        <v>14</v>
      </c>
      <c r="K93" s="50">
        <f t="shared" si="3"/>
        <v>92.222222222222229</v>
      </c>
      <c r="L93" s="47" t="s">
        <v>973</v>
      </c>
    </row>
    <row r="94" spans="2:12" ht="31.5" customHeight="1" x14ac:dyDescent="0.25">
      <c r="B94" s="20" t="s">
        <v>430</v>
      </c>
      <c r="C94" s="13" t="s">
        <v>432</v>
      </c>
      <c r="D94" s="12"/>
      <c r="E94" s="22" t="s">
        <v>414</v>
      </c>
      <c r="F94" s="23">
        <v>250</v>
      </c>
      <c r="G94" s="75">
        <v>200</v>
      </c>
      <c r="H94" s="76"/>
      <c r="I94" s="18"/>
      <c r="J94" s="17">
        <f t="shared" si="4"/>
        <v>200</v>
      </c>
      <c r="K94" s="50">
        <f t="shared" si="3"/>
        <v>20</v>
      </c>
      <c r="L94" s="49" t="s">
        <v>972</v>
      </c>
    </row>
    <row r="95" spans="2:12" ht="31.5" customHeight="1" x14ac:dyDescent="0.25">
      <c r="B95" s="20" t="s">
        <v>430</v>
      </c>
      <c r="C95" s="13" t="s">
        <v>432</v>
      </c>
      <c r="D95" s="12"/>
      <c r="E95" s="22" t="s">
        <v>415</v>
      </c>
      <c r="F95" s="23">
        <v>400</v>
      </c>
      <c r="G95" s="75">
        <v>300</v>
      </c>
      <c r="H95" s="76"/>
      <c r="I95" s="18"/>
      <c r="J95" s="17">
        <f t="shared" si="4"/>
        <v>300</v>
      </c>
      <c r="K95" s="50">
        <f t="shared" si="3"/>
        <v>25</v>
      </c>
      <c r="L95" s="49" t="s">
        <v>972</v>
      </c>
    </row>
    <row r="96" spans="2:12" ht="31.5" customHeight="1" x14ac:dyDescent="0.25">
      <c r="B96" s="20" t="s">
        <v>430</v>
      </c>
      <c r="C96" s="13" t="s">
        <v>432</v>
      </c>
      <c r="D96" s="12"/>
      <c r="E96" s="22" t="s">
        <v>416</v>
      </c>
      <c r="F96" s="23">
        <v>0</v>
      </c>
      <c r="G96" s="58"/>
      <c r="H96" s="59"/>
      <c r="I96" s="18"/>
      <c r="J96" s="17">
        <f t="shared" si="4"/>
        <v>0</v>
      </c>
      <c r="K96" s="50" t="e">
        <f t="shared" si="3"/>
        <v>#DIV/0!</v>
      </c>
      <c r="L96" s="48"/>
    </row>
    <row r="97" spans="2:12" ht="31.5" customHeight="1" x14ac:dyDescent="0.25">
      <c r="B97" s="20" t="s">
        <v>430</v>
      </c>
      <c r="C97" s="13" t="s">
        <v>455</v>
      </c>
      <c r="E97" s="22" t="s">
        <v>417</v>
      </c>
      <c r="F97" s="23">
        <v>160</v>
      </c>
      <c r="G97" s="58">
        <v>40</v>
      </c>
      <c r="H97" s="59"/>
      <c r="I97" s="18"/>
      <c r="J97" s="17">
        <f>G97-0-14</f>
        <v>26</v>
      </c>
      <c r="K97" s="50">
        <f t="shared" si="3"/>
        <v>75</v>
      </c>
      <c r="L97" s="47" t="s">
        <v>973</v>
      </c>
    </row>
    <row r="98" spans="2:12" ht="31.5" customHeight="1" x14ac:dyDescent="0.25">
      <c r="B98" s="20" t="s">
        <v>430</v>
      </c>
      <c r="C98" s="13" t="s">
        <v>455</v>
      </c>
      <c r="D98" s="13"/>
      <c r="E98" s="33" t="s">
        <v>418</v>
      </c>
      <c r="F98" s="23">
        <v>0</v>
      </c>
      <c r="G98" s="58">
        <v>0</v>
      </c>
      <c r="H98" s="59"/>
      <c r="I98" s="18"/>
      <c r="J98" s="17">
        <f t="shared" si="4"/>
        <v>0</v>
      </c>
      <c r="K98" s="50" t="e">
        <f t="shared" si="3"/>
        <v>#DIV/0!</v>
      </c>
      <c r="L98" s="48"/>
    </row>
    <row r="99" spans="2:12" ht="31.5" customHeight="1" x14ac:dyDescent="0.25">
      <c r="B99" s="20" t="s">
        <v>430</v>
      </c>
      <c r="C99" s="13" t="s">
        <v>455</v>
      </c>
      <c r="D99" s="13"/>
      <c r="E99" s="22" t="s">
        <v>419</v>
      </c>
      <c r="F99" s="23">
        <v>60</v>
      </c>
      <c r="G99" s="58">
        <v>45</v>
      </c>
      <c r="H99" s="59"/>
      <c r="I99" s="18"/>
      <c r="J99" s="17">
        <v>40</v>
      </c>
      <c r="K99" s="50">
        <f t="shared" si="3"/>
        <v>25</v>
      </c>
      <c r="L99" s="49" t="s">
        <v>972</v>
      </c>
    </row>
    <row r="100" spans="2:12" ht="31.5" customHeight="1" x14ac:dyDescent="0.25">
      <c r="B100" s="20" t="s">
        <v>430</v>
      </c>
      <c r="C100" s="13" t="s">
        <v>443</v>
      </c>
      <c r="D100" s="12"/>
      <c r="E100" s="22" t="s">
        <v>420</v>
      </c>
      <c r="F100" s="23">
        <v>250</v>
      </c>
      <c r="G100" s="58">
        <v>220</v>
      </c>
      <c r="H100" s="59"/>
      <c r="I100" s="18"/>
      <c r="J100" s="17">
        <f>G100-52</f>
        <v>168</v>
      </c>
      <c r="K100" s="50">
        <f t="shared" si="3"/>
        <v>12</v>
      </c>
      <c r="L100" s="49" t="s">
        <v>972</v>
      </c>
    </row>
    <row r="101" spans="2:12" ht="31.5" customHeight="1" x14ac:dyDescent="0.25">
      <c r="B101" s="20" t="s">
        <v>430</v>
      </c>
      <c r="C101" s="13" t="s">
        <v>438</v>
      </c>
      <c r="D101" s="12"/>
      <c r="E101" s="22" t="s">
        <v>421</v>
      </c>
      <c r="F101" s="23">
        <v>250</v>
      </c>
      <c r="G101" s="58">
        <v>80</v>
      </c>
      <c r="H101" s="59"/>
      <c r="I101" s="18"/>
      <c r="J101" s="17">
        <v>20</v>
      </c>
      <c r="K101" s="50">
        <f t="shared" si="3"/>
        <v>68</v>
      </c>
      <c r="L101" s="47" t="s">
        <v>973</v>
      </c>
    </row>
    <row r="102" spans="2:12" ht="31.5" customHeight="1" x14ac:dyDescent="0.25">
      <c r="B102" s="20" t="s">
        <v>430</v>
      </c>
      <c r="C102" s="13" t="s">
        <v>437</v>
      </c>
      <c r="D102" s="12"/>
      <c r="E102" s="22" t="s">
        <v>422</v>
      </c>
      <c r="F102" s="23">
        <v>180</v>
      </c>
      <c r="G102" s="58">
        <v>29</v>
      </c>
      <c r="H102" s="59"/>
      <c r="I102" s="18"/>
      <c r="J102" s="17">
        <f>G102-35</f>
        <v>-6</v>
      </c>
      <c r="K102" s="50">
        <f t="shared" si="3"/>
        <v>83.888888888888886</v>
      </c>
      <c r="L102" s="47" t="s">
        <v>973</v>
      </c>
    </row>
    <row r="103" spans="2:12" ht="31.5" customHeight="1" x14ac:dyDescent="0.25">
      <c r="B103" s="20" t="s">
        <v>430</v>
      </c>
      <c r="C103" s="13" t="s">
        <v>437</v>
      </c>
      <c r="D103" s="12"/>
      <c r="E103" s="22" t="s">
        <v>423</v>
      </c>
      <c r="F103" s="23">
        <v>100</v>
      </c>
      <c r="G103" s="75">
        <v>70</v>
      </c>
      <c r="H103" s="76"/>
      <c r="I103" s="18"/>
      <c r="J103" s="17">
        <f t="shared" si="4"/>
        <v>70</v>
      </c>
      <c r="K103" s="50">
        <f t="shared" si="3"/>
        <v>30</v>
      </c>
      <c r="L103" s="49" t="s">
        <v>972</v>
      </c>
    </row>
    <row r="104" spans="2:12" ht="31.5" customHeight="1" x14ac:dyDescent="0.25">
      <c r="B104" s="20" t="s">
        <v>430</v>
      </c>
      <c r="C104" s="13" t="s">
        <v>437</v>
      </c>
      <c r="D104" s="12"/>
      <c r="E104" s="22" t="s">
        <v>424</v>
      </c>
      <c r="F104" s="23">
        <v>100</v>
      </c>
      <c r="G104" s="75">
        <v>35</v>
      </c>
      <c r="H104" s="76"/>
      <c r="I104" s="18"/>
      <c r="J104" s="17">
        <f>G104-30</f>
        <v>5</v>
      </c>
      <c r="K104" s="50">
        <f t="shared" si="3"/>
        <v>65</v>
      </c>
      <c r="L104" s="47" t="s">
        <v>973</v>
      </c>
    </row>
    <row r="105" spans="2:12" ht="31.5" customHeight="1" x14ac:dyDescent="0.25">
      <c r="B105" s="20" t="s">
        <v>430</v>
      </c>
      <c r="C105" s="13" t="s">
        <v>437</v>
      </c>
      <c r="D105" s="12"/>
      <c r="E105" s="22" t="s">
        <v>425</v>
      </c>
      <c r="F105" s="23">
        <v>250</v>
      </c>
      <c r="G105" s="58">
        <v>240</v>
      </c>
      <c r="H105" s="59"/>
      <c r="I105" s="18"/>
      <c r="J105" s="17">
        <f t="shared" si="4"/>
        <v>240</v>
      </c>
      <c r="K105" s="50">
        <f t="shared" si="3"/>
        <v>4</v>
      </c>
      <c r="L105" s="49" t="s">
        <v>972</v>
      </c>
    </row>
    <row r="106" spans="2:12" ht="31.5" customHeight="1" x14ac:dyDescent="0.25">
      <c r="B106" s="20" t="s">
        <v>430</v>
      </c>
      <c r="C106" s="13" t="s">
        <v>437</v>
      </c>
      <c r="D106" s="12"/>
      <c r="E106" s="22" t="s">
        <v>426</v>
      </c>
      <c r="F106" s="23">
        <v>100</v>
      </c>
      <c r="G106" s="75">
        <v>95</v>
      </c>
      <c r="H106" s="76"/>
      <c r="I106" s="18"/>
      <c r="J106" s="17">
        <f>G106-32</f>
        <v>63</v>
      </c>
      <c r="K106" s="50">
        <f t="shared" si="3"/>
        <v>5</v>
      </c>
      <c r="L106" s="49" t="s">
        <v>972</v>
      </c>
    </row>
    <row r="107" spans="2:12" ht="31.5" customHeight="1" x14ac:dyDescent="0.25">
      <c r="B107" s="20" t="s">
        <v>430</v>
      </c>
      <c r="C107" s="13" t="s">
        <v>439</v>
      </c>
      <c r="D107" s="12"/>
      <c r="E107" s="22" t="s">
        <v>403</v>
      </c>
      <c r="F107" s="23">
        <v>0</v>
      </c>
      <c r="G107" s="58">
        <v>0</v>
      </c>
      <c r="H107" s="59"/>
      <c r="I107" s="18"/>
      <c r="J107" s="17">
        <f t="shared" si="4"/>
        <v>0</v>
      </c>
      <c r="K107" s="50" t="e">
        <f t="shared" si="3"/>
        <v>#DIV/0!</v>
      </c>
      <c r="L107" s="48"/>
    </row>
    <row r="108" spans="2:12" ht="31.5" customHeight="1" x14ac:dyDescent="0.25">
      <c r="B108" s="20" t="s">
        <v>430</v>
      </c>
      <c r="C108" s="13" t="s">
        <v>441</v>
      </c>
      <c r="D108" s="12"/>
      <c r="E108" s="22" t="s">
        <v>427</v>
      </c>
      <c r="F108" s="23">
        <v>250</v>
      </c>
      <c r="G108" s="58">
        <v>45</v>
      </c>
      <c r="H108" s="59"/>
      <c r="I108" s="18"/>
      <c r="J108" s="17">
        <f>G108-14</f>
        <v>31</v>
      </c>
      <c r="K108" s="50">
        <f t="shared" si="3"/>
        <v>82</v>
      </c>
      <c r="L108" s="47" t="s">
        <v>973</v>
      </c>
    </row>
    <row r="109" spans="2:12" ht="31.5" customHeight="1" x14ac:dyDescent="0.25">
      <c r="B109" s="20" t="s">
        <v>430</v>
      </c>
      <c r="C109" s="13" t="s">
        <v>441</v>
      </c>
      <c r="D109" s="12"/>
      <c r="E109" s="22" t="s">
        <v>428</v>
      </c>
      <c r="F109" s="23">
        <v>250</v>
      </c>
      <c r="G109" s="58">
        <v>50</v>
      </c>
      <c r="H109" s="59"/>
      <c r="I109" s="18"/>
      <c r="J109" s="17">
        <f>G109-38</f>
        <v>12</v>
      </c>
      <c r="K109" s="50">
        <f t="shared" si="3"/>
        <v>80</v>
      </c>
      <c r="L109" s="47" t="s">
        <v>973</v>
      </c>
    </row>
    <row r="110" spans="2:12" ht="31.5" customHeight="1" x14ac:dyDescent="0.25">
      <c r="B110" s="20" t="s">
        <v>430</v>
      </c>
      <c r="C110" s="13" t="s">
        <v>459</v>
      </c>
      <c r="D110" s="15"/>
      <c r="E110" s="22" t="s">
        <v>462</v>
      </c>
      <c r="F110" s="23">
        <v>250</v>
      </c>
      <c r="G110" s="58">
        <v>100</v>
      </c>
      <c r="H110" s="59"/>
      <c r="I110" s="16"/>
      <c r="J110" s="17">
        <f t="shared" si="4"/>
        <v>100</v>
      </c>
      <c r="K110" s="50">
        <f t="shared" si="3"/>
        <v>60</v>
      </c>
      <c r="L110" s="47" t="s">
        <v>973</v>
      </c>
    </row>
    <row r="111" spans="2:12" ht="31.5" customHeight="1" x14ac:dyDescent="0.25">
      <c r="B111" s="20" t="s">
        <v>430</v>
      </c>
      <c r="C111" s="13" t="s">
        <v>467</v>
      </c>
      <c r="D111" s="15"/>
      <c r="E111" s="22" t="s">
        <v>463</v>
      </c>
      <c r="F111" s="23">
        <v>40</v>
      </c>
      <c r="G111" s="58">
        <v>20</v>
      </c>
      <c r="H111" s="59"/>
      <c r="I111" s="16"/>
      <c r="J111" s="17">
        <f>G111-0-5-5</f>
        <v>10</v>
      </c>
      <c r="K111" s="50">
        <f t="shared" si="3"/>
        <v>50</v>
      </c>
      <c r="L111" s="47" t="s">
        <v>973</v>
      </c>
    </row>
    <row r="112" spans="2:12" ht="31.5" customHeight="1" x14ac:dyDescent="0.25">
      <c r="B112" s="20" t="s">
        <v>430</v>
      </c>
      <c r="C112" s="13" t="s">
        <v>468</v>
      </c>
      <c r="D112" s="15"/>
      <c r="E112" s="22" t="s">
        <v>464</v>
      </c>
      <c r="F112" s="23">
        <v>40</v>
      </c>
      <c r="G112" s="58">
        <v>15</v>
      </c>
      <c r="H112" s="59"/>
      <c r="I112" s="16"/>
      <c r="J112" s="17">
        <f t="shared" si="4"/>
        <v>15</v>
      </c>
      <c r="K112" s="50">
        <f t="shared" si="3"/>
        <v>62.5</v>
      </c>
      <c r="L112" s="47" t="s">
        <v>973</v>
      </c>
    </row>
    <row r="113" spans="2:12" ht="31.5" customHeight="1" x14ac:dyDescent="0.25">
      <c r="B113" s="20" t="s">
        <v>430</v>
      </c>
      <c r="C113" s="13" t="s">
        <v>469</v>
      </c>
      <c r="D113" s="15"/>
      <c r="E113" s="22" t="s">
        <v>465</v>
      </c>
      <c r="F113" s="23">
        <v>63</v>
      </c>
      <c r="G113" s="58">
        <v>24</v>
      </c>
      <c r="H113" s="59"/>
      <c r="I113" s="16"/>
      <c r="J113" s="17">
        <f t="shared" si="4"/>
        <v>24</v>
      </c>
      <c r="K113" s="50">
        <f t="shared" si="3"/>
        <v>61.904761904761905</v>
      </c>
      <c r="L113" s="47" t="s">
        <v>973</v>
      </c>
    </row>
    <row r="114" spans="2:12" ht="31.5" customHeight="1" x14ac:dyDescent="0.25">
      <c r="B114" s="20" t="s">
        <v>430</v>
      </c>
      <c r="C114" s="13" t="s">
        <v>459</v>
      </c>
      <c r="D114" s="15"/>
      <c r="E114" s="22" t="s">
        <v>466</v>
      </c>
      <c r="F114" s="23">
        <v>40</v>
      </c>
      <c r="G114" s="58">
        <v>15</v>
      </c>
      <c r="H114" s="59"/>
      <c r="I114" s="16"/>
      <c r="J114" s="17">
        <f t="shared" si="4"/>
        <v>15</v>
      </c>
      <c r="K114" s="50">
        <f t="shared" si="3"/>
        <v>62.5</v>
      </c>
      <c r="L114" s="47" t="s">
        <v>973</v>
      </c>
    </row>
    <row r="115" spans="2:12" ht="28.5" customHeight="1" x14ac:dyDescent="0.25">
      <c r="B115" s="14"/>
      <c r="C115" s="13" t="s">
        <v>470</v>
      </c>
      <c r="D115" s="12"/>
      <c r="E115" s="22" t="s">
        <v>429</v>
      </c>
      <c r="F115" s="23">
        <v>160</v>
      </c>
      <c r="G115" s="75">
        <v>20</v>
      </c>
      <c r="H115" s="76"/>
      <c r="I115" s="18"/>
      <c r="J115" s="17">
        <f t="shared" si="4"/>
        <v>20</v>
      </c>
      <c r="K115" s="50">
        <f t="shared" si="3"/>
        <v>87.5</v>
      </c>
      <c r="L115" s="47" t="s">
        <v>973</v>
      </c>
    </row>
  </sheetData>
  <autoFilter ref="B5:J115">
    <filterColumn colId="5" showButton="0"/>
    <filterColumn colId="7" showButton="0"/>
  </autoFilter>
  <mergeCells count="123"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8:H18"/>
    <mergeCell ref="G10:H10"/>
    <mergeCell ref="I10:J10"/>
    <mergeCell ref="G11:H11"/>
    <mergeCell ref="G12:H12"/>
    <mergeCell ref="G25:H25"/>
    <mergeCell ref="G26:H26"/>
    <mergeCell ref="I26:J26"/>
    <mergeCell ref="G27:H27"/>
    <mergeCell ref="I27:J27"/>
    <mergeCell ref="G28:H28"/>
    <mergeCell ref="I28:J28"/>
    <mergeCell ref="G19:H19"/>
    <mergeCell ref="G20:H20"/>
    <mergeCell ref="G21:H21"/>
    <mergeCell ref="G22:H22"/>
    <mergeCell ref="G23:H23"/>
    <mergeCell ref="G24:H24"/>
    <mergeCell ref="G34:H34"/>
    <mergeCell ref="G35:H35"/>
    <mergeCell ref="G36:H36"/>
    <mergeCell ref="G37:H37"/>
    <mergeCell ref="G38:H38"/>
    <mergeCell ref="G39:H39"/>
    <mergeCell ref="G29:H29"/>
    <mergeCell ref="I29:J29"/>
    <mergeCell ref="G30:H30"/>
    <mergeCell ref="G31:H31"/>
    <mergeCell ref="G32:H32"/>
    <mergeCell ref="G33:H33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45:H45"/>
    <mergeCell ref="G55:H55"/>
    <mergeCell ref="G56:H56"/>
    <mergeCell ref="G57:H57"/>
    <mergeCell ref="G58:H58"/>
    <mergeCell ref="G59:H59"/>
    <mergeCell ref="G60:H60"/>
    <mergeCell ref="G50:H50"/>
    <mergeCell ref="G51:H51"/>
    <mergeCell ref="G52:H52"/>
    <mergeCell ref="G53:H53"/>
    <mergeCell ref="G54:H54"/>
    <mergeCell ref="G66:H66"/>
    <mergeCell ref="G67:H67"/>
    <mergeCell ref="G68:H68"/>
    <mergeCell ref="G69:H69"/>
    <mergeCell ref="G70:H70"/>
    <mergeCell ref="G71:H71"/>
    <mergeCell ref="G61:H61"/>
    <mergeCell ref="G62:H62"/>
    <mergeCell ref="G63:H63"/>
    <mergeCell ref="G64:H64"/>
    <mergeCell ref="G65:H65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G89:H89"/>
    <mergeCell ref="G90:H90"/>
    <mergeCell ref="G91:H91"/>
    <mergeCell ref="G92:H92"/>
    <mergeCell ref="G93:H93"/>
    <mergeCell ref="G94:H94"/>
    <mergeCell ref="G84:H84"/>
    <mergeCell ref="G85:H85"/>
    <mergeCell ref="G86:H86"/>
    <mergeCell ref="G87:H87"/>
    <mergeCell ref="G88:H88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G110:H110"/>
    <mergeCell ref="G111:H111"/>
    <mergeCell ref="G112:H112"/>
    <mergeCell ref="G114:H114"/>
    <mergeCell ref="G107:H107"/>
    <mergeCell ref="G108:H108"/>
    <mergeCell ref="G109:H109"/>
    <mergeCell ref="G115:H115"/>
    <mergeCell ref="G113:H113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  <pageSetUpPr fitToPage="1"/>
  </sheetPr>
  <dimension ref="B2:M224"/>
  <sheetViews>
    <sheetView zoomScaleNormal="100" zoomScaleSheetLayoutView="78" workbookViewId="0">
      <selection activeCell="I6" sqref="I6:J6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6.5703125" style="51" customWidth="1"/>
    <col min="12" max="12" width="16.42578125" style="51" customWidth="1"/>
    <col min="13" max="13" width="9.140625" style="51"/>
    <col min="14" max="16384" width="9.140625" style="11"/>
  </cols>
  <sheetData>
    <row r="2" spans="2:12" x14ac:dyDescent="0.25">
      <c r="F2" s="11" t="s">
        <v>978</v>
      </c>
    </row>
    <row r="3" spans="2:12" ht="94.5" customHeight="1" x14ac:dyDescent="0.25">
      <c r="B3" s="56" t="s">
        <v>4</v>
      </c>
      <c r="C3" s="86"/>
      <c r="D3" s="86"/>
      <c r="E3" s="86"/>
      <c r="F3" s="86"/>
      <c r="G3" s="86"/>
      <c r="H3" s="86"/>
      <c r="I3" s="86"/>
      <c r="J3" s="57"/>
    </row>
    <row r="4" spans="2:12" ht="51.75" customHeight="1" x14ac:dyDescent="0.25">
      <c r="B4" s="84" t="s">
        <v>982</v>
      </c>
      <c r="C4" s="80"/>
      <c r="D4" s="80"/>
      <c r="E4" s="80"/>
      <c r="F4" s="80"/>
      <c r="G4" s="80"/>
      <c r="H4" s="80"/>
      <c r="I4" s="80"/>
      <c r="J4" s="85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56" t="s">
        <v>3</v>
      </c>
      <c r="H5" s="57"/>
      <c r="I5" s="56" t="s">
        <v>5</v>
      </c>
      <c r="J5" s="57"/>
      <c r="K5" s="45" t="s">
        <v>970</v>
      </c>
      <c r="L5" s="46" t="s">
        <v>975</v>
      </c>
    </row>
    <row r="6" spans="2:12" ht="47.25" customHeight="1" x14ac:dyDescent="0.25">
      <c r="B6" s="8" t="s">
        <v>323</v>
      </c>
      <c r="C6" s="8" t="s">
        <v>674</v>
      </c>
      <c r="D6" s="8"/>
      <c r="E6" s="25" t="s">
        <v>721</v>
      </c>
      <c r="F6" s="21">
        <v>250</v>
      </c>
      <c r="G6" s="56">
        <v>120</v>
      </c>
      <c r="H6" s="57"/>
      <c r="I6" s="56">
        <v>100</v>
      </c>
      <c r="J6" s="57"/>
      <c r="K6" s="52">
        <f>(F6-G6)/F6*100</f>
        <v>52</v>
      </c>
      <c r="L6" s="47" t="s">
        <v>973</v>
      </c>
    </row>
    <row r="7" spans="2:12" ht="31.5" customHeight="1" x14ac:dyDescent="0.25">
      <c r="B7" s="8"/>
      <c r="C7" s="8" t="s">
        <v>675</v>
      </c>
      <c r="D7" s="13"/>
      <c r="E7" s="25" t="s">
        <v>472</v>
      </c>
      <c r="F7" s="21">
        <v>315</v>
      </c>
      <c r="G7" s="56">
        <v>200</v>
      </c>
      <c r="H7" s="57"/>
      <c r="I7" s="56">
        <v>150</v>
      </c>
      <c r="J7" s="57"/>
      <c r="K7" s="52">
        <f t="shared" ref="K7:K70" si="0">(F7-G7)/F7*100</f>
        <v>36.507936507936506</v>
      </c>
      <c r="L7" s="49" t="s">
        <v>972</v>
      </c>
    </row>
    <row r="8" spans="2:12" ht="31.5" customHeight="1" x14ac:dyDescent="0.25">
      <c r="B8" s="8"/>
      <c r="C8" s="8" t="s">
        <v>697</v>
      </c>
      <c r="D8" s="13"/>
      <c r="E8" s="25" t="s">
        <v>473</v>
      </c>
      <c r="F8" s="21">
        <v>400</v>
      </c>
      <c r="G8" s="56">
        <v>200</v>
      </c>
      <c r="H8" s="57"/>
      <c r="I8" s="56">
        <f t="shared" ref="I8:I14" si="1">G8-0</f>
        <v>200</v>
      </c>
      <c r="J8" s="57"/>
      <c r="K8" s="52">
        <f t="shared" si="0"/>
        <v>50</v>
      </c>
      <c r="L8" s="47" t="s">
        <v>973</v>
      </c>
    </row>
    <row r="9" spans="2:12" ht="31.5" customHeight="1" x14ac:dyDescent="0.25">
      <c r="B9" s="8"/>
      <c r="C9" s="8" t="s">
        <v>677</v>
      </c>
      <c r="D9" s="13"/>
      <c r="E9" s="25" t="s">
        <v>474</v>
      </c>
      <c r="F9" s="21">
        <v>100</v>
      </c>
      <c r="G9" s="56">
        <v>45</v>
      </c>
      <c r="H9" s="57"/>
      <c r="I9" s="56">
        <f t="shared" si="1"/>
        <v>45</v>
      </c>
      <c r="J9" s="57"/>
      <c r="K9" s="52">
        <f t="shared" si="0"/>
        <v>55.000000000000007</v>
      </c>
      <c r="L9" s="47" t="s">
        <v>973</v>
      </c>
    </row>
    <row r="10" spans="2:12" ht="31.5" customHeight="1" x14ac:dyDescent="0.25">
      <c r="B10" s="8"/>
      <c r="C10" s="8" t="s">
        <v>710</v>
      </c>
      <c r="D10" s="13"/>
      <c r="E10" s="25" t="s">
        <v>747</v>
      </c>
      <c r="F10" s="23">
        <v>250</v>
      </c>
      <c r="G10" s="56">
        <v>171</v>
      </c>
      <c r="H10" s="57"/>
      <c r="I10" s="56">
        <v>150</v>
      </c>
      <c r="J10" s="57"/>
      <c r="K10" s="52">
        <f t="shared" si="0"/>
        <v>31.6</v>
      </c>
      <c r="L10" s="49" t="s">
        <v>972</v>
      </c>
    </row>
    <row r="11" spans="2:12" ht="31.5" customHeight="1" x14ac:dyDescent="0.25">
      <c r="B11" s="8"/>
      <c r="C11" s="8" t="s">
        <v>710</v>
      </c>
      <c r="D11" s="13"/>
      <c r="E11" s="25" t="s">
        <v>475</v>
      </c>
      <c r="F11" s="23">
        <v>100</v>
      </c>
      <c r="G11" s="56">
        <v>52</v>
      </c>
      <c r="H11" s="57"/>
      <c r="I11" s="56">
        <f t="shared" ref="I11" si="2">G11-0</f>
        <v>52</v>
      </c>
      <c r="J11" s="57"/>
      <c r="K11" s="52">
        <f t="shared" si="0"/>
        <v>48</v>
      </c>
      <c r="L11" s="49" t="s">
        <v>972</v>
      </c>
    </row>
    <row r="12" spans="2:12" ht="31.5" customHeight="1" x14ac:dyDescent="0.25">
      <c r="B12" s="8"/>
      <c r="C12" s="8" t="s">
        <v>710</v>
      </c>
      <c r="D12" s="13"/>
      <c r="E12" s="25" t="s">
        <v>748</v>
      </c>
      <c r="F12" s="23">
        <v>160</v>
      </c>
      <c r="G12" s="56">
        <v>100</v>
      </c>
      <c r="H12" s="57"/>
      <c r="I12" s="56">
        <v>80</v>
      </c>
      <c r="J12" s="57"/>
      <c r="K12" s="52">
        <f t="shared" si="0"/>
        <v>37.5</v>
      </c>
      <c r="L12" s="49" t="s">
        <v>972</v>
      </c>
    </row>
    <row r="13" spans="2:12" ht="31.5" customHeight="1" x14ac:dyDescent="0.25">
      <c r="B13" s="8"/>
      <c r="C13" s="8" t="s">
        <v>710</v>
      </c>
      <c r="D13" s="13"/>
      <c r="E13" s="25" t="s">
        <v>749</v>
      </c>
      <c r="F13" s="23">
        <v>100</v>
      </c>
      <c r="G13" s="56">
        <v>45</v>
      </c>
      <c r="H13" s="57"/>
      <c r="I13" s="56">
        <f>G13-0</f>
        <v>45</v>
      </c>
      <c r="J13" s="57"/>
      <c r="K13" s="52">
        <f t="shared" si="0"/>
        <v>55.000000000000007</v>
      </c>
      <c r="L13" s="47" t="s">
        <v>973</v>
      </c>
    </row>
    <row r="14" spans="2:12" ht="31.5" customHeight="1" x14ac:dyDescent="0.25">
      <c r="B14" s="8"/>
      <c r="C14" s="8" t="s">
        <v>698</v>
      </c>
      <c r="D14" s="13"/>
      <c r="E14" s="25" t="s">
        <v>476</v>
      </c>
      <c r="F14" s="27">
        <v>250</v>
      </c>
      <c r="G14" s="56">
        <v>190</v>
      </c>
      <c r="H14" s="57"/>
      <c r="I14" s="56">
        <f t="shared" si="1"/>
        <v>190</v>
      </c>
      <c r="J14" s="57"/>
      <c r="K14" s="52">
        <f t="shared" si="0"/>
        <v>24</v>
      </c>
      <c r="L14" s="49" t="s">
        <v>972</v>
      </c>
    </row>
    <row r="15" spans="2:12" ht="31.5" customHeight="1" x14ac:dyDescent="0.25">
      <c r="B15" s="8"/>
      <c r="C15" s="8" t="s">
        <v>674</v>
      </c>
      <c r="D15" s="13"/>
      <c r="E15" s="25" t="s">
        <v>477</v>
      </c>
      <c r="F15" s="23">
        <v>250</v>
      </c>
      <c r="G15" s="56">
        <v>45</v>
      </c>
      <c r="H15" s="57"/>
      <c r="I15" s="56">
        <v>15</v>
      </c>
      <c r="J15" s="57"/>
      <c r="K15" s="52">
        <f t="shared" si="0"/>
        <v>82</v>
      </c>
      <c r="L15" s="47" t="s">
        <v>973</v>
      </c>
    </row>
    <row r="16" spans="2:12" ht="31.5" customHeight="1" x14ac:dyDescent="0.25">
      <c r="B16" s="8"/>
      <c r="C16" s="8" t="s">
        <v>699</v>
      </c>
      <c r="D16" s="13"/>
      <c r="E16" s="25" t="s">
        <v>478</v>
      </c>
      <c r="F16" s="23">
        <v>160</v>
      </c>
      <c r="G16" s="56">
        <v>26</v>
      </c>
      <c r="H16" s="57"/>
      <c r="I16" s="56">
        <f>G16-0</f>
        <v>26</v>
      </c>
      <c r="J16" s="57"/>
      <c r="K16" s="52">
        <f t="shared" si="0"/>
        <v>83.75</v>
      </c>
      <c r="L16" s="47" t="s">
        <v>973</v>
      </c>
    </row>
    <row r="17" spans="2:12" ht="31.5" customHeight="1" x14ac:dyDescent="0.25">
      <c r="B17" s="8"/>
      <c r="C17" s="8" t="s">
        <v>674</v>
      </c>
      <c r="D17" s="13"/>
      <c r="E17" s="25" t="s">
        <v>479</v>
      </c>
      <c r="F17" s="23">
        <v>400</v>
      </c>
      <c r="G17" s="56">
        <v>200</v>
      </c>
      <c r="H17" s="57"/>
      <c r="I17" s="56">
        <f t="shared" ref="I17:I22" si="3">G17-0</f>
        <v>200</v>
      </c>
      <c r="J17" s="57"/>
      <c r="K17" s="52">
        <f t="shared" si="0"/>
        <v>50</v>
      </c>
      <c r="L17" s="47" t="s">
        <v>973</v>
      </c>
    </row>
    <row r="18" spans="2:12" ht="31.5" customHeight="1" x14ac:dyDescent="0.25">
      <c r="B18" s="8"/>
      <c r="C18" s="8" t="s">
        <v>700</v>
      </c>
      <c r="D18" s="8"/>
      <c r="E18" s="25" t="s">
        <v>480</v>
      </c>
      <c r="F18" s="23">
        <v>250</v>
      </c>
      <c r="G18" s="56">
        <v>62.999999999999993</v>
      </c>
      <c r="H18" s="57"/>
      <c r="I18" s="56">
        <v>10</v>
      </c>
      <c r="J18" s="57"/>
      <c r="K18" s="52">
        <f t="shared" si="0"/>
        <v>74.8</v>
      </c>
      <c r="L18" s="47" t="s">
        <v>973</v>
      </c>
    </row>
    <row r="19" spans="2:12" ht="31.5" customHeight="1" x14ac:dyDescent="0.25">
      <c r="B19" s="8"/>
      <c r="C19" s="8" t="s">
        <v>700</v>
      </c>
      <c r="D19" s="13"/>
      <c r="E19" s="25" t="s">
        <v>481</v>
      </c>
      <c r="F19" s="23">
        <v>250</v>
      </c>
      <c r="G19" s="56">
        <v>100</v>
      </c>
      <c r="H19" s="57"/>
      <c r="I19" s="56">
        <f t="shared" si="3"/>
        <v>100</v>
      </c>
      <c r="J19" s="57"/>
      <c r="K19" s="52">
        <f t="shared" si="0"/>
        <v>60</v>
      </c>
      <c r="L19" s="47" t="s">
        <v>973</v>
      </c>
    </row>
    <row r="20" spans="2:12" ht="31.5" customHeight="1" x14ac:dyDescent="0.25">
      <c r="B20" s="8"/>
      <c r="C20" s="8" t="s">
        <v>700</v>
      </c>
      <c r="D20" s="13"/>
      <c r="E20" s="25" t="s">
        <v>482</v>
      </c>
      <c r="F20" s="23">
        <v>160</v>
      </c>
      <c r="G20" s="56">
        <v>86</v>
      </c>
      <c r="H20" s="57"/>
      <c r="I20" s="56">
        <f t="shared" si="3"/>
        <v>86</v>
      </c>
      <c r="J20" s="57"/>
      <c r="K20" s="52">
        <f t="shared" si="0"/>
        <v>46.25</v>
      </c>
      <c r="L20" s="49" t="s">
        <v>972</v>
      </c>
    </row>
    <row r="21" spans="2:12" ht="31.5" customHeight="1" x14ac:dyDescent="0.25">
      <c r="B21" s="8"/>
      <c r="C21" s="8" t="s">
        <v>700</v>
      </c>
      <c r="D21" s="13"/>
      <c r="E21" s="25" t="s">
        <v>483</v>
      </c>
      <c r="F21" s="23">
        <v>160</v>
      </c>
      <c r="G21" s="56">
        <v>70</v>
      </c>
      <c r="H21" s="57"/>
      <c r="I21" s="56">
        <v>40</v>
      </c>
      <c r="J21" s="57"/>
      <c r="K21" s="52">
        <f t="shared" si="0"/>
        <v>56.25</v>
      </c>
      <c r="L21" s="47" t="s">
        <v>973</v>
      </c>
    </row>
    <row r="22" spans="2:12" ht="31.5" customHeight="1" x14ac:dyDescent="0.25">
      <c r="B22" s="8"/>
      <c r="C22" s="8" t="s">
        <v>700</v>
      </c>
      <c r="D22" s="13"/>
      <c r="E22" s="25" t="s">
        <v>484</v>
      </c>
      <c r="F22" s="23">
        <v>250</v>
      </c>
      <c r="G22" s="56">
        <v>44</v>
      </c>
      <c r="H22" s="57"/>
      <c r="I22" s="56">
        <f t="shared" si="3"/>
        <v>44</v>
      </c>
      <c r="J22" s="57"/>
      <c r="K22" s="52">
        <f t="shared" si="0"/>
        <v>82.399999999999991</v>
      </c>
      <c r="L22" s="47" t="s">
        <v>973</v>
      </c>
    </row>
    <row r="23" spans="2:12" ht="31.5" customHeight="1" x14ac:dyDescent="0.25">
      <c r="B23" s="8"/>
      <c r="C23" s="8" t="s">
        <v>701</v>
      </c>
      <c r="D23" s="13"/>
      <c r="E23" s="25" t="s">
        <v>485</v>
      </c>
      <c r="F23" s="23">
        <v>400</v>
      </c>
      <c r="G23" s="56">
        <v>36</v>
      </c>
      <c r="H23" s="57"/>
      <c r="I23" s="56">
        <v>25</v>
      </c>
      <c r="J23" s="57"/>
      <c r="K23" s="52">
        <f t="shared" si="0"/>
        <v>91</v>
      </c>
      <c r="L23" s="47" t="s">
        <v>973</v>
      </c>
    </row>
    <row r="24" spans="2:12" ht="31.5" customHeight="1" x14ac:dyDescent="0.25">
      <c r="B24" s="8"/>
      <c r="C24" s="8" t="s">
        <v>702</v>
      </c>
      <c r="D24" s="13"/>
      <c r="E24" s="25" t="s">
        <v>486</v>
      </c>
      <c r="F24" s="23">
        <v>100</v>
      </c>
      <c r="G24" s="56">
        <v>112</v>
      </c>
      <c r="H24" s="57"/>
      <c r="I24" s="56">
        <f t="shared" ref="I24" si="4">G24-0</f>
        <v>112</v>
      </c>
      <c r="J24" s="57"/>
      <c r="K24" s="52">
        <f t="shared" si="0"/>
        <v>-12</v>
      </c>
      <c r="L24" s="49" t="s">
        <v>974</v>
      </c>
    </row>
    <row r="25" spans="2:12" ht="31.5" customHeight="1" x14ac:dyDescent="0.25">
      <c r="B25" s="8"/>
      <c r="C25" s="8" t="s">
        <v>680</v>
      </c>
      <c r="D25" s="13"/>
      <c r="E25" s="25" t="s">
        <v>487</v>
      </c>
      <c r="F25" s="23">
        <v>250</v>
      </c>
      <c r="G25" s="56">
        <v>31</v>
      </c>
      <c r="H25" s="57"/>
      <c r="I25" s="56">
        <f>G25-0</f>
        <v>31</v>
      </c>
      <c r="J25" s="57"/>
      <c r="K25" s="52">
        <f t="shared" si="0"/>
        <v>87.6</v>
      </c>
      <c r="L25" s="47" t="s">
        <v>973</v>
      </c>
    </row>
    <row r="26" spans="2:12" ht="31.5" customHeight="1" x14ac:dyDescent="0.25">
      <c r="B26" s="8"/>
      <c r="C26" s="8" t="s">
        <v>680</v>
      </c>
      <c r="D26" s="13"/>
      <c r="E26" s="25" t="s">
        <v>488</v>
      </c>
      <c r="F26" s="23">
        <v>250</v>
      </c>
      <c r="G26" s="56">
        <v>100</v>
      </c>
      <c r="H26" s="57"/>
      <c r="I26" s="56">
        <f>G26-0</f>
        <v>100</v>
      </c>
      <c r="J26" s="57"/>
      <c r="K26" s="52">
        <f t="shared" si="0"/>
        <v>60</v>
      </c>
      <c r="L26" s="47" t="s">
        <v>973</v>
      </c>
    </row>
    <row r="27" spans="2:12" ht="31.5" customHeight="1" x14ac:dyDescent="0.25">
      <c r="B27" s="8"/>
      <c r="C27" s="8" t="s">
        <v>680</v>
      </c>
      <c r="D27" s="13"/>
      <c r="E27" s="25" t="s">
        <v>489</v>
      </c>
      <c r="F27" s="23">
        <v>250</v>
      </c>
      <c r="G27" s="56">
        <v>64</v>
      </c>
      <c r="H27" s="57"/>
      <c r="I27" s="56">
        <f t="shared" ref="I27:I31" si="5">G27-0</f>
        <v>64</v>
      </c>
      <c r="J27" s="57"/>
      <c r="K27" s="52">
        <f t="shared" si="0"/>
        <v>74.400000000000006</v>
      </c>
      <c r="L27" s="47" t="s">
        <v>973</v>
      </c>
    </row>
    <row r="28" spans="2:12" ht="31.5" customHeight="1" x14ac:dyDescent="0.25">
      <c r="B28" s="8"/>
      <c r="C28" s="8" t="s">
        <v>697</v>
      </c>
      <c r="D28" s="13"/>
      <c r="E28" s="25" t="s">
        <v>490</v>
      </c>
      <c r="F28" s="23">
        <v>250</v>
      </c>
      <c r="G28" s="56">
        <v>30</v>
      </c>
      <c r="H28" s="57"/>
      <c r="I28" s="56">
        <v>25</v>
      </c>
      <c r="J28" s="57"/>
      <c r="K28" s="52">
        <f t="shared" si="0"/>
        <v>88</v>
      </c>
      <c r="L28" s="47" t="s">
        <v>973</v>
      </c>
    </row>
    <row r="29" spans="2:12" ht="31.5" customHeight="1" x14ac:dyDescent="0.25">
      <c r="B29" s="8"/>
      <c r="C29" s="8" t="s">
        <v>697</v>
      </c>
      <c r="D29" s="13"/>
      <c r="E29" s="25" t="s">
        <v>491</v>
      </c>
      <c r="F29" s="23">
        <v>250</v>
      </c>
      <c r="G29" s="56">
        <v>142</v>
      </c>
      <c r="H29" s="57"/>
      <c r="I29" s="56">
        <f t="shared" si="5"/>
        <v>142</v>
      </c>
      <c r="J29" s="57"/>
      <c r="K29" s="52">
        <f t="shared" si="0"/>
        <v>43.2</v>
      </c>
      <c r="L29" s="49" t="s">
        <v>972</v>
      </c>
    </row>
    <row r="30" spans="2:12" ht="31.5" customHeight="1" x14ac:dyDescent="0.25">
      <c r="B30" s="8"/>
      <c r="C30" s="8" t="s">
        <v>697</v>
      </c>
      <c r="D30" s="8"/>
      <c r="E30" s="25" t="s">
        <v>492</v>
      </c>
      <c r="F30" s="23">
        <v>160</v>
      </c>
      <c r="G30" s="56">
        <v>20</v>
      </c>
      <c r="H30" s="57"/>
      <c r="I30" s="56">
        <f t="shared" si="5"/>
        <v>20</v>
      </c>
      <c r="J30" s="57"/>
      <c r="K30" s="52">
        <f t="shared" si="0"/>
        <v>87.5</v>
      </c>
      <c r="L30" s="47" t="s">
        <v>973</v>
      </c>
    </row>
    <row r="31" spans="2:12" ht="31.5" customHeight="1" x14ac:dyDescent="0.25">
      <c r="B31" s="8"/>
      <c r="C31" s="8" t="s">
        <v>739</v>
      </c>
      <c r="D31" s="8"/>
      <c r="E31" s="25" t="s">
        <v>493</v>
      </c>
      <c r="F31" s="23">
        <v>630</v>
      </c>
      <c r="G31" s="56">
        <v>29</v>
      </c>
      <c r="H31" s="57"/>
      <c r="I31" s="56">
        <f t="shared" si="5"/>
        <v>29</v>
      </c>
      <c r="J31" s="57"/>
      <c r="K31" s="52">
        <f t="shared" si="0"/>
        <v>95.396825396825406</v>
      </c>
      <c r="L31" s="49" t="s">
        <v>974</v>
      </c>
    </row>
    <row r="32" spans="2:12" ht="31.5" customHeight="1" x14ac:dyDescent="0.25">
      <c r="B32" s="8"/>
      <c r="C32" s="8" t="s">
        <v>703</v>
      </c>
      <c r="D32" s="13"/>
      <c r="E32" s="25" t="s">
        <v>494</v>
      </c>
      <c r="F32" s="23" t="s">
        <v>672</v>
      </c>
      <c r="G32" s="56">
        <v>119</v>
      </c>
      <c r="H32" s="57"/>
      <c r="I32" s="56">
        <v>100</v>
      </c>
      <c r="J32" s="57"/>
      <c r="K32" s="52">
        <v>88.45</v>
      </c>
      <c r="L32" s="47" t="s">
        <v>973</v>
      </c>
    </row>
    <row r="33" spans="2:12" ht="31.5" customHeight="1" x14ac:dyDescent="0.25">
      <c r="B33" s="8"/>
      <c r="C33" s="8" t="s">
        <v>674</v>
      </c>
      <c r="D33" s="13"/>
      <c r="E33" s="25" t="s">
        <v>495</v>
      </c>
      <c r="F33" s="23">
        <v>630</v>
      </c>
      <c r="G33" s="56">
        <v>136</v>
      </c>
      <c r="H33" s="57"/>
      <c r="I33" s="56">
        <v>80</v>
      </c>
      <c r="J33" s="57"/>
      <c r="K33" s="52">
        <f t="shared" si="0"/>
        <v>78.412698412698418</v>
      </c>
      <c r="L33" s="47" t="s">
        <v>973</v>
      </c>
    </row>
    <row r="34" spans="2:12" ht="31.5" customHeight="1" x14ac:dyDescent="0.25">
      <c r="B34" s="8"/>
      <c r="C34" s="8" t="s">
        <v>704</v>
      </c>
      <c r="D34" s="13"/>
      <c r="E34" s="26" t="s">
        <v>496</v>
      </c>
      <c r="F34" s="23">
        <v>400</v>
      </c>
      <c r="G34" s="56">
        <v>112</v>
      </c>
      <c r="H34" s="57"/>
      <c r="I34" s="56">
        <f t="shared" ref="I34" si="6">G34-0</f>
        <v>112</v>
      </c>
      <c r="J34" s="57"/>
      <c r="K34" s="52">
        <f t="shared" si="0"/>
        <v>72</v>
      </c>
      <c r="L34" s="47" t="s">
        <v>973</v>
      </c>
    </row>
    <row r="35" spans="2:12" ht="31.5" customHeight="1" x14ac:dyDescent="0.25">
      <c r="B35" s="8"/>
      <c r="C35" s="8" t="s">
        <v>700</v>
      </c>
      <c r="D35" s="13"/>
      <c r="E35" s="26" t="s">
        <v>497</v>
      </c>
      <c r="F35" s="23">
        <v>160</v>
      </c>
      <c r="G35" s="56">
        <v>40</v>
      </c>
      <c r="H35" s="57"/>
      <c r="I35" s="56">
        <f>G35-0</f>
        <v>40</v>
      </c>
      <c r="J35" s="57"/>
      <c r="K35" s="52">
        <f t="shared" si="0"/>
        <v>75</v>
      </c>
      <c r="L35" s="47" t="s">
        <v>973</v>
      </c>
    </row>
    <row r="36" spans="2:12" ht="31.5" customHeight="1" x14ac:dyDescent="0.25">
      <c r="B36" s="8"/>
      <c r="C36" s="8" t="s">
        <v>705</v>
      </c>
      <c r="D36" s="13"/>
      <c r="E36" s="26" t="s">
        <v>498</v>
      </c>
      <c r="F36" s="23">
        <v>100</v>
      </c>
      <c r="G36" s="56">
        <v>45</v>
      </c>
      <c r="H36" s="57"/>
      <c r="I36" s="56">
        <v>40</v>
      </c>
      <c r="J36" s="57"/>
      <c r="K36" s="52">
        <f t="shared" si="0"/>
        <v>55.000000000000007</v>
      </c>
      <c r="L36" s="47" t="s">
        <v>973</v>
      </c>
    </row>
    <row r="37" spans="2:12" ht="31.5" customHeight="1" x14ac:dyDescent="0.25">
      <c r="B37" s="8"/>
      <c r="C37" s="8" t="s">
        <v>706</v>
      </c>
      <c r="D37" s="13"/>
      <c r="E37" s="26" t="s">
        <v>499</v>
      </c>
      <c r="F37" s="23">
        <v>400</v>
      </c>
      <c r="G37" s="56">
        <v>28</v>
      </c>
      <c r="H37" s="57"/>
      <c r="I37" s="56">
        <f t="shared" ref="I37:I42" si="7">G37-0</f>
        <v>28</v>
      </c>
      <c r="J37" s="57"/>
      <c r="K37" s="52">
        <f t="shared" si="0"/>
        <v>93</v>
      </c>
      <c r="L37" s="47" t="s">
        <v>973</v>
      </c>
    </row>
    <row r="38" spans="2:12" ht="31.5" customHeight="1" x14ac:dyDescent="0.25">
      <c r="B38" s="8"/>
      <c r="C38" s="8" t="s">
        <v>681</v>
      </c>
      <c r="D38" s="13"/>
      <c r="E38" s="26" t="s">
        <v>500</v>
      </c>
      <c r="F38" s="23" t="s">
        <v>673</v>
      </c>
      <c r="G38" s="56">
        <v>42</v>
      </c>
      <c r="H38" s="57"/>
      <c r="I38" s="56">
        <v>30</v>
      </c>
      <c r="J38" s="57"/>
      <c r="K38" s="52">
        <v>92.76</v>
      </c>
      <c r="L38" s="47" t="s">
        <v>973</v>
      </c>
    </row>
    <row r="39" spans="2:12" ht="31.5" customHeight="1" x14ac:dyDescent="0.25">
      <c r="B39" s="8"/>
      <c r="C39" s="8" t="s">
        <v>696</v>
      </c>
      <c r="D39" s="13"/>
      <c r="E39" s="26" t="s">
        <v>501</v>
      </c>
      <c r="F39" s="23">
        <v>63</v>
      </c>
      <c r="G39" s="56">
        <v>36</v>
      </c>
      <c r="H39" s="57"/>
      <c r="I39" s="56">
        <f t="shared" si="7"/>
        <v>36</v>
      </c>
      <c r="J39" s="57"/>
      <c r="K39" s="52">
        <f t="shared" si="0"/>
        <v>42.857142857142854</v>
      </c>
      <c r="L39" s="49" t="s">
        <v>972</v>
      </c>
    </row>
    <row r="40" spans="2:12" ht="31.5" customHeight="1" x14ac:dyDescent="0.25">
      <c r="B40" s="8"/>
      <c r="C40" s="8" t="s">
        <v>739</v>
      </c>
      <c r="D40" s="13"/>
      <c r="E40" s="25" t="s">
        <v>502</v>
      </c>
      <c r="F40" s="23">
        <v>250</v>
      </c>
      <c r="G40" s="56">
        <v>102</v>
      </c>
      <c r="H40" s="57"/>
      <c r="I40" s="56">
        <v>70</v>
      </c>
      <c r="J40" s="57"/>
      <c r="K40" s="52">
        <f t="shared" si="0"/>
        <v>59.199999999999996</v>
      </c>
      <c r="L40" s="47" t="s">
        <v>973</v>
      </c>
    </row>
    <row r="41" spans="2:12" ht="31.5" customHeight="1" x14ac:dyDescent="0.25">
      <c r="B41" s="8"/>
      <c r="C41" s="8" t="s">
        <v>676</v>
      </c>
      <c r="D41" s="13"/>
      <c r="E41" s="25" t="s">
        <v>503</v>
      </c>
      <c r="F41" s="23">
        <v>60</v>
      </c>
      <c r="G41" s="56">
        <v>61</v>
      </c>
      <c r="H41" s="57">
        <v>61</v>
      </c>
      <c r="I41" s="56">
        <f t="shared" si="7"/>
        <v>61</v>
      </c>
      <c r="J41" s="57"/>
      <c r="K41" s="52">
        <f t="shared" si="0"/>
        <v>-1.6666666666666667</v>
      </c>
      <c r="L41" s="49" t="s">
        <v>974</v>
      </c>
    </row>
    <row r="42" spans="2:12" ht="31.5" customHeight="1" x14ac:dyDescent="0.25">
      <c r="B42" s="8"/>
      <c r="C42" s="8" t="s">
        <v>677</v>
      </c>
      <c r="D42" s="13"/>
      <c r="E42" s="25" t="s">
        <v>504</v>
      </c>
      <c r="F42" s="23">
        <v>400</v>
      </c>
      <c r="G42" s="56">
        <v>20</v>
      </c>
      <c r="H42" s="57">
        <v>20</v>
      </c>
      <c r="I42" s="56">
        <f t="shared" si="7"/>
        <v>20</v>
      </c>
      <c r="J42" s="57"/>
      <c r="K42" s="52">
        <f t="shared" si="0"/>
        <v>95</v>
      </c>
      <c r="L42" s="49" t="s">
        <v>974</v>
      </c>
    </row>
    <row r="43" spans="2:12" ht="31.5" customHeight="1" x14ac:dyDescent="0.25">
      <c r="B43" s="8"/>
      <c r="C43" s="8" t="s">
        <v>707</v>
      </c>
      <c r="D43" s="13"/>
      <c r="E43" s="25" t="s">
        <v>505</v>
      </c>
      <c r="F43" s="23">
        <v>63</v>
      </c>
      <c r="G43" s="56">
        <v>85</v>
      </c>
      <c r="H43" s="57">
        <v>85</v>
      </c>
      <c r="I43" s="56">
        <v>60</v>
      </c>
      <c r="J43" s="57"/>
      <c r="K43" s="52">
        <f t="shared" si="0"/>
        <v>-34.920634920634917</v>
      </c>
      <c r="L43" s="49" t="s">
        <v>974</v>
      </c>
    </row>
    <row r="44" spans="2:12" ht="31.5" customHeight="1" x14ac:dyDescent="0.25">
      <c r="B44" s="8"/>
      <c r="C44" s="8" t="s">
        <v>708</v>
      </c>
      <c r="D44" s="13"/>
      <c r="E44" s="25" t="s">
        <v>506</v>
      </c>
      <c r="F44" s="23">
        <v>250</v>
      </c>
      <c r="G44" s="56">
        <v>15</v>
      </c>
      <c r="H44" s="57">
        <v>15</v>
      </c>
      <c r="I44" s="56">
        <f t="shared" ref="I44" si="8">G44-0</f>
        <v>15</v>
      </c>
      <c r="J44" s="57"/>
      <c r="K44" s="52">
        <f t="shared" si="0"/>
        <v>94</v>
      </c>
      <c r="L44" s="47" t="s">
        <v>973</v>
      </c>
    </row>
    <row r="45" spans="2:12" ht="31.5" customHeight="1" x14ac:dyDescent="0.25">
      <c r="B45" s="8"/>
      <c r="C45" s="8" t="s">
        <v>674</v>
      </c>
      <c r="D45" s="13"/>
      <c r="E45" s="25" t="s">
        <v>507</v>
      </c>
      <c r="F45" s="23">
        <v>100</v>
      </c>
      <c r="G45" s="56">
        <v>20</v>
      </c>
      <c r="H45" s="57">
        <v>20</v>
      </c>
      <c r="I45" s="56">
        <f>G45-0</f>
        <v>20</v>
      </c>
      <c r="J45" s="57"/>
      <c r="K45" s="52">
        <f t="shared" si="0"/>
        <v>80</v>
      </c>
      <c r="L45" s="47" t="s">
        <v>973</v>
      </c>
    </row>
    <row r="46" spans="2:12" ht="31.5" customHeight="1" x14ac:dyDescent="0.25">
      <c r="B46" s="8"/>
      <c r="C46" s="8" t="s">
        <v>682</v>
      </c>
      <c r="D46" s="13"/>
      <c r="E46" s="25" t="s">
        <v>508</v>
      </c>
      <c r="F46" s="23">
        <v>200</v>
      </c>
      <c r="G46" s="56">
        <v>51</v>
      </c>
      <c r="H46" s="57">
        <v>51</v>
      </c>
      <c r="I46" s="56">
        <f>G46-0</f>
        <v>51</v>
      </c>
      <c r="J46" s="57"/>
      <c r="K46" s="52">
        <f t="shared" si="0"/>
        <v>74.5</v>
      </c>
      <c r="L46" s="47" t="s">
        <v>973</v>
      </c>
    </row>
    <row r="47" spans="2:12" ht="31.5" customHeight="1" x14ac:dyDescent="0.25">
      <c r="B47" s="8"/>
      <c r="C47" s="8" t="s">
        <v>675</v>
      </c>
      <c r="D47" s="13"/>
      <c r="E47" s="25" t="s">
        <v>509</v>
      </c>
      <c r="F47" s="23">
        <v>250</v>
      </c>
      <c r="G47" s="56">
        <v>20</v>
      </c>
      <c r="H47" s="57">
        <v>20</v>
      </c>
      <c r="I47" s="56">
        <v>10</v>
      </c>
      <c r="J47" s="57"/>
      <c r="K47" s="52">
        <f t="shared" si="0"/>
        <v>92</v>
      </c>
      <c r="L47" s="47" t="s">
        <v>973</v>
      </c>
    </row>
    <row r="48" spans="2:12" ht="31.5" customHeight="1" x14ac:dyDescent="0.25">
      <c r="B48" s="8"/>
      <c r="C48" s="8" t="s">
        <v>696</v>
      </c>
      <c r="D48" s="13"/>
      <c r="E48" s="25" t="s">
        <v>510</v>
      </c>
      <c r="F48" s="23">
        <v>63</v>
      </c>
      <c r="G48" s="56">
        <v>35</v>
      </c>
      <c r="H48" s="57">
        <v>35</v>
      </c>
      <c r="I48" s="56">
        <f t="shared" ref="I48:I52" si="9">G48-0</f>
        <v>35</v>
      </c>
      <c r="J48" s="57"/>
      <c r="K48" s="52">
        <f t="shared" si="0"/>
        <v>44.444444444444443</v>
      </c>
      <c r="L48" s="49" t="s">
        <v>972</v>
      </c>
    </row>
    <row r="49" spans="2:12" ht="31.5" customHeight="1" x14ac:dyDescent="0.25">
      <c r="B49" s="8"/>
      <c r="C49" s="8" t="s">
        <v>678</v>
      </c>
      <c r="D49" s="13"/>
      <c r="E49" s="25" t="s">
        <v>511</v>
      </c>
      <c r="F49" s="23">
        <v>60</v>
      </c>
      <c r="G49" s="56">
        <v>62</v>
      </c>
      <c r="H49" s="57">
        <v>62</v>
      </c>
      <c r="I49" s="56">
        <v>40</v>
      </c>
      <c r="J49" s="57"/>
      <c r="K49" s="52">
        <f t="shared" si="0"/>
        <v>-3.3333333333333335</v>
      </c>
      <c r="L49" s="49" t="s">
        <v>974</v>
      </c>
    </row>
    <row r="50" spans="2:12" ht="31.5" customHeight="1" x14ac:dyDescent="0.25">
      <c r="B50" s="8"/>
      <c r="C50" s="8" t="s">
        <v>709</v>
      </c>
      <c r="D50" s="13"/>
      <c r="E50" s="25" t="s">
        <v>512</v>
      </c>
      <c r="F50" s="23">
        <v>100</v>
      </c>
      <c r="G50" s="56">
        <v>120</v>
      </c>
      <c r="H50" s="57">
        <v>120</v>
      </c>
      <c r="I50" s="56">
        <f t="shared" si="9"/>
        <v>120</v>
      </c>
      <c r="J50" s="57"/>
      <c r="K50" s="52">
        <f t="shared" si="0"/>
        <v>-20</v>
      </c>
      <c r="L50" s="49" t="s">
        <v>974</v>
      </c>
    </row>
    <row r="51" spans="2:12" ht="31.5" customHeight="1" x14ac:dyDescent="0.25">
      <c r="B51" s="8"/>
      <c r="C51" s="8" t="s">
        <v>710</v>
      </c>
      <c r="D51" s="13"/>
      <c r="E51" s="25" t="s">
        <v>513</v>
      </c>
      <c r="F51" s="23">
        <v>100</v>
      </c>
      <c r="G51" s="56">
        <v>63</v>
      </c>
      <c r="H51" s="57">
        <v>63</v>
      </c>
      <c r="I51" s="56">
        <f t="shared" si="9"/>
        <v>63</v>
      </c>
      <c r="J51" s="57"/>
      <c r="K51" s="52">
        <f t="shared" si="0"/>
        <v>37</v>
      </c>
      <c r="L51" s="49" t="s">
        <v>972</v>
      </c>
    </row>
    <row r="52" spans="2:12" ht="31.5" customHeight="1" x14ac:dyDescent="0.25">
      <c r="B52" s="8"/>
      <c r="C52" s="8" t="s">
        <v>709</v>
      </c>
      <c r="D52" s="13"/>
      <c r="E52" s="25" t="s">
        <v>514</v>
      </c>
      <c r="F52" s="23">
        <v>160</v>
      </c>
      <c r="G52" s="56">
        <v>40</v>
      </c>
      <c r="H52" s="57">
        <v>40</v>
      </c>
      <c r="I52" s="56">
        <f t="shared" si="9"/>
        <v>40</v>
      </c>
      <c r="J52" s="57"/>
      <c r="K52" s="52">
        <f t="shared" si="0"/>
        <v>75</v>
      </c>
      <c r="L52" s="47" t="s">
        <v>973</v>
      </c>
    </row>
    <row r="53" spans="2:12" ht="31.5" customHeight="1" x14ac:dyDescent="0.25">
      <c r="B53" s="8"/>
      <c r="C53" s="8" t="s">
        <v>674</v>
      </c>
      <c r="D53" s="13"/>
      <c r="E53" s="25" t="s">
        <v>515</v>
      </c>
      <c r="F53" s="23">
        <v>63</v>
      </c>
      <c r="G53" s="56">
        <v>20</v>
      </c>
      <c r="H53" s="57">
        <v>20</v>
      </c>
      <c r="I53" s="56">
        <f>G53-0</f>
        <v>20</v>
      </c>
      <c r="J53" s="57"/>
      <c r="K53" s="52">
        <f t="shared" si="0"/>
        <v>68.253968253968253</v>
      </c>
      <c r="L53" s="47" t="s">
        <v>973</v>
      </c>
    </row>
    <row r="54" spans="2:12" ht="31.5" customHeight="1" x14ac:dyDescent="0.25">
      <c r="B54" s="8"/>
      <c r="C54" s="8" t="s">
        <v>683</v>
      </c>
      <c r="D54" s="13"/>
      <c r="E54" s="25" t="s">
        <v>516</v>
      </c>
      <c r="F54" s="23">
        <v>100</v>
      </c>
      <c r="G54" s="56">
        <v>23</v>
      </c>
      <c r="H54" s="57">
        <v>23</v>
      </c>
      <c r="I54" s="56">
        <f t="shared" ref="I54" si="10">G54-0</f>
        <v>23</v>
      </c>
      <c r="J54" s="57"/>
      <c r="K54" s="52">
        <f t="shared" si="0"/>
        <v>77</v>
      </c>
      <c r="L54" s="47" t="s">
        <v>973</v>
      </c>
    </row>
    <row r="55" spans="2:12" ht="31.5" customHeight="1" x14ac:dyDescent="0.25">
      <c r="B55" s="8"/>
      <c r="C55" s="8" t="s">
        <v>684</v>
      </c>
      <c r="D55" s="8"/>
      <c r="E55" s="25" t="s">
        <v>517</v>
      </c>
      <c r="F55" s="23">
        <v>100</v>
      </c>
      <c r="G55" s="56">
        <v>40</v>
      </c>
      <c r="H55" s="57">
        <v>40</v>
      </c>
      <c r="I55" s="56">
        <f>G55-0</f>
        <v>40</v>
      </c>
      <c r="J55" s="57"/>
      <c r="K55" s="52">
        <f t="shared" si="0"/>
        <v>60</v>
      </c>
      <c r="L55" s="47" t="s">
        <v>973</v>
      </c>
    </row>
    <row r="56" spans="2:12" ht="31.5" customHeight="1" x14ac:dyDescent="0.25">
      <c r="B56" s="8"/>
      <c r="C56" s="8" t="s">
        <v>710</v>
      </c>
      <c r="D56" s="13"/>
      <c r="E56" s="25" t="s">
        <v>518</v>
      </c>
      <c r="F56" s="23">
        <v>100</v>
      </c>
      <c r="G56" s="56">
        <v>40</v>
      </c>
      <c r="H56" s="57">
        <v>40</v>
      </c>
      <c r="I56" s="56">
        <f>G56-0</f>
        <v>40</v>
      </c>
      <c r="J56" s="57"/>
      <c r="K56" s="52">
        <f t="shared" si="0"/>
        <v>60</v>
      </c>
      <c r="L56" s="47" t="s">
        <v>973</v>
      </c>
    </row>
    <row r="57" spans="2:12" ht="31.5" customHeight="1" x14ac:dyDescent="0.25">
      <c r="B57" s="8"/>
      <c r="C57" s="8" t="s">
        <v>710</v>
      </c>
      <c r="D57" s="13"/>
      <c r="E57" s="25" t="s">
        <v>519</v>
      </c>
      <c r="F57" s="23">
        <v>160</v>
      </c>
      <c r="G57" s="56">
        <v>135</v>
      </c>
      <c r="H57" s="57">
        <v>135</v>
      </c>
      <c r="I57" s="56">
        <f t="shared" ref="I57:I62" si="11">G57-0</f>
        <v>135</v>
      </c>
      <c r="J57" s="57"/>
      <c r="K57" s="52">
        <f t="shared" si="0"/>
        <v>15.625</v>
      </c>
      <c r="L57" s="49" t="s">
        <v>972</v>
      </c>
    </row>
    <row r="58" spans="2:12" ht="31.5" customHeight="1" x14ac:dyDescent="0.25">
      <c r="B58" s="8"/>
      <c r="C58" s="8" t="s">
        <v>685</v>
      </c>
      <c r="D58" s="8"/>
      <c r="E58" s="25" t="s">
        <v>520</v>
      </c>
      <c r="F58" s="23">
        <v>40</v>
      </c>
      <c r="G58" s="56">
        <v>8</v>
      </c>
      <c r="H58" s="57">
        <v>8</v>
      </c>
      <c r="I58" s="56">
        <v>0</v>
      </c>
      <c r="J58" s="57"/>
      <c r="K58" s="52">
        <f t="shared" si="0"/>
        <v>80</v>
      </c>
      <c r="L58" s="47" t="s">
        <v>973</v>
      </c>
    </row>
    <row r="59" spans="2:12" ht="31.5" customHeight="1" x14ac:dyDescent="0.25">
      <c r="B59" s="8"/>
      <c r="C59" s="8" t="s">
        <v>709</v>
      </c>
      <c r="D59" s="13"/>
      <c r="E59" s="25" t="s">
        <v>740</v>
      </c>
      <c r="F59" s="23">
        <v>160</v>
      </c>
      <c r="G59" s="56">
        <v>6</v>
      </c>
      <c r="H59" s="57">
        <v>6</v>
      </c>
      <c r="I59" s="56">
        <f t="shared" si="11"/>
        <v>6</v>
      </c>
      <c r="J59" s="57"/>
      <c r="K59" s="52">
        <f t="shared" si="0"/>
        <v>96.25</v>
      </c>
      <c r="L59" s="49" t="s">
        <v>974</v>
      </c>
    </row>
    <row r="60" spans="2:12" ht="31.5" customHeight="1" x14ac:dyDescent="0.25">
      <c r="B60" s="8"/>
      <c r="C60" s="8" t="s">
        <v>709</v>
      </c>
      <c r="D60" s="13"/>
      <c r="E60" s="25" t="s">
        <v>741</v>
      </c>
      <c r="F60" s="23">
        <v>63</v>
      </c>
      <c r="G60" s="56">
        <v>24</v>
      </c>
      <c r="H60" s="57">
        <v>24</v>
      </c>
      <c r="I60" s="56">
        <f t="shared" si="11"/>
        <v>24</v>
      </c>
      <c r="J60" s="57"/>
      <c r="K60" s="52">
        <f t="shared" si="0"/>
        <v>61.904761904761905</v>
      </c>
      <c r="L60" s="47" t="s">
        <v>973</v>
      </c>
    </row>
    <row r="61" spans="2:12" ht="31.5" customHeight="1" x14ac:dyDescent="0.25">
      <c r="B61" s="8"/>
      <c r="C61" s="8" t="s">
        <v>745</v>
      </c>
      <c r="D61" s="13"/>
      <c r="E61" s="25" t="s">
        <v>742</v>
      </c>
      <c r="F61" s="23">
        <v>100</v>
      </c>
      <c r="G61" s="56">
        <v>130</v>
      </c>
      <c r="H61" s="57">
        <v>130</v>
      </c>
      <c r="I61" s="56">
        <f t="shared" si="11"/>
        <v>130</v>
      </c>
      <c r="J61" s="57"/>
      <c r="K61" s="52">
        <f t="shared" si="0"/>
        <v>-30</v>
      </c>
      <c r="L61" s="49" t="s">
        <v>974</v>
      </c>
    </row>
    <row r="62" spans="2:12" ht="31.5" customHeight="1" x14ac:dyDescent="0.25">
      <c r="B62" s="8"/>
      <c r="C62" s="8" t="s">
        <v>744</v>
      </c>
      <c r="D62" s="13"/>
      <c r="E62" s="25" t="s">
        <v>743</v>
      </c>
      <c r="F62" s="23">
        <v>250</v>
      </c>
      <c r="G62" s="56">
        <v>75</v>
      </c>
      <c r="H62" s="57">
        <v>75</v>
      </c>
      <c r="I62" s="56">
        <f t="shared" si="11"/>
        <v>75</v>
      </c>
      <c r="J62" s="57"/>
      <c r="K62" s="52">
        <f t="shared" si="0"/>
        <v>70</v>
      </c>
      <c r="L62" s="47" t="s">
        <v>973</v>
      </c>
    </row>
    <row r="63" spans="2:12" ht="31.5" customHeight="1" x14ac:dyDescent="0.25">
      <c r="B63" s="8"/>
      <c r="C63" s="8" t="s">
        <v>709</v>
      </c>
      <c r="D63" s="13"/>
      <c r="E63" s="25" t="s">
        <v>521</v>
      </c>
      <c r="F63" s="23">
        <v>100</v>
      </c>
      <c r="G63" s="56">
        <v>60</v>
      </c>
      <c r="H63" s="57">
        <v>60</v>
      </c>
      <c r="I63" s="56">
        <f>G63-0</f>
        <v>60</v>
      </c>
      <c r="J63" s="57"/>
      <c r="K63" s="52">
        <f t="shared" si="0"/>
        <v>40</v>
      </c>
      <c r="L63" s="49" t="s">
        <v>972</v>
      </c>
    </row>
    <row r="64" spans="2:12" ht="31.5" customHeight="1" x14ac:dyDescent="0.25">
      <c r="B64" s="8"/>
      <c r="C64" s="8" t="s">
        <v>682</v>
      </c>
      <c r="D64" s="13"/>
      <c r="E64" s="25" t="s">
        <v>522</v>
      </c>
      <c r="F64" s="23">
        <v>160</v>
      </c>
      <c r="G64" s="56">
        <v>68</v>
      </c>
      <c r="H64" s="57">
        <v>68</v>
      </c>
      <c r="I64" s="56">
        <f t="shared" ref="I64" si="12">G64-0</f>
        <v>68</v>
      </c>
      <c r="J64" s="57"/>
      <c r="K64" s="52">
        <f t="shared" si="0"/>
        <v>57.499999999999993</v>
      </c>
      <c r="L64" s="47" t="s">
        <v>973</v>
      </c>
    </row>
    <row r="65" spans="2:12" ht="30" x14ac:dyDescent="0.25">
      <c r="B65" s="8"/>
      <c r="C65" s="8" t="s">
        <v>725</v>
      </c>
      <c r="D65" s="13"/>
      <c r="E65" s="25" t="s">
        <v>523</v>
      </c>
      <c r="F65" s="23">
        <v>63</v>
      </c>
      <c r="G65" s="56">
        <v>55</v>
      </c>
      <c r="H65" s="57">
        <v>55</v>
      </c>
      <c r="I65" s="56">
        <f>G65-0</f>
        <v>55</v>
      </c>
      <c r="J65" s="57"/>
      <c r="K65" s="52">
        <f t="shared" si="0"/>
        <v>12.698412698412698</v>
      </c>
      <c r="L65" s="49" t="s">
        <v>972</v>
      </c>
    </row>
    <row r="66" spans="2:12" ht="31.5" x14ac:dyDescent="0.25">
      <c r="B66" s="8"/>
      <c r="C66" s="8" t="s">
        <v>686</v>
      </c>
      <c r="D66" s="13"/>
      <c r="E66" s="25" t="s">
        <v>524</v>
      </c>
      <c r="F66" s="23">
        <v>160</v>
      </c>
      <c r="G66" s="56">
        <v>50</v>
      </c>
      <c r="H66" s="57">
        <v>50</v>
      </c>
      <c r="I66" s="56">
        <f>G66-0</f>
        <v>50</v>
      </c>
      <c r="J66" s="57"/>
      <c r="K66" s="52">
        <f t="shared" si="0"/>
        <v>68.75</v>
      </c>
      <c r="L66" s="47" t="s">
        <v>973</v>
      </c>
    </row>
    <row r="67" spans="2:12" ht="31.5" customHeight="1" x14ac:dyDescent="0.25">
      <c r="B67" s="8"/>
      <c r="C67" s="8" t="s">
        <v>686</v>
      </c>
      <c r="D67" s="13"/>
      <c r="E67" s="25" t="s">
        <v>525</v>
      </c>
      <c r="F67" s="23">
        <v>160</v>
      </c>
      <c r="G67" s="56">
        <v>80</v>
      </c>
      <c r="H67" s="57">
        <v>80</v>
      </c>
      <c r="I67" s="56">
        <f t="shared" ref="I67:I72" si="13">G67-0</f>
        <v>80</v>
      </c>
      <c r="J67" s="57"/>
      <c r="K67" s="52">
        <f t="shared" si="0"/>
        <v>50</v>
      </c>
      <c r="L67" s="47" t="s">
        <v>973</v>
      </c>
    </row>
    <row r="68" spans="2:12" ht="31.5" customHeight="1" x14ac:dyDescent="0.25">
      <c r="B68" s="8"/>
      <c r="C68" s="8" t="s">
        <v>711</v>
      </c>
      <c r="D68" s="13"/>
      <c r="E68" s="26" t="s">
        <v>746</v>
      </c>
      <c r="F68" s="23">
        <v>400</v>
      </c>
      <c r="G68" s="56">
        <v>76</v>
      </c>
      <c r="H68" s="57">
        <v>76</v>
      </c>
      <c r="I68" s="56">
        <f t="shared" si="13"/>
        <v>76</v>
      </c>
      <c r="J68" s="57"/>
      <c r="K68" s="52">
        <f t="shared" si="0"/>
        <v>81</v>
      </c>
      <c r="L68" s="47" t="s">
        <v>973</v>
      </c>
    </row>
    <row r="69" spans="2:12" ht="31.5" customHeight="1" x14ac:dyDescent="0.25">
      <c r="B69" s="8"/>
      <c r="C69" s="8" t="s">
        <v>711</v>
      </c>
      <c r="D69" s="13"/>
      <c r="E69" s="25" t="s">
        <v>526</v>
      </c>
      <c r="F69" s="23">
        <v>100</v>
      </c>
      <c r="G69" s="56">
        <v>64</v>
      </c>
      <c r="H69" s="57">
        <v>64</v>
      </c>
      <c r="I69" s="56">
        <f t="shared" si="13"/>
        <v>64</v>
      </c>
      <c r="J69" s="57"/>
      <c r="K69" s="52">
        <f t="shared" si="0"/>
        <v>36</v>
      </c>
      <c r="L69" s="49" t="s">
        <v>972</v>
      </c>
    </row>
    <row r="70" spans="2:12" ht="31.5" customHeight="1" x14ac:dyDescent="0.25">
      <c r="B70" s="8"/>
      <c r="C70" s="8" t="s">
        <v>687</v>
      </c>
      <c r="D70" s="13"/>
      <c r="E70" s="25" t="s">
        <v>527</v>
      </c>
      <c r="F70" s="23">
        <v>100</v>
      </c>
      <c r="G70" s="56">
        <v>75</v>
      </c>
      <c r="H70" s="57">
        <v>75</v>
      </c>
      <c r="I70" s="56">
        <f t="shared" si="13"/>
        <v>75</v>
      </c>
      <c r="J70" s="57"/>
      <c r="K70" s="52">
        <f t="shared" si="0"/>
        <v>25</v>
      </c>
      <c r="L70" s="49" t="s">
        <v>972</v>
      </c>
    </row>
    <row r="71" spans="2:12" ht="31.5" customHeight="1" x14ac:dyDescent="0.25">
      <c r="B71" s="8"/>
      <c r="C71" s="8" t="s">
        <v>711</v>
      </c>
      <c r="D71" s="13"/>
      <c r="E71" s="25" t="s">
        <v>528</v>
      </c>
      <c r="F71" s="23">
        <v>10</v>
      </c>
      <c r="G71" s="56">
        <v>63</v>
      </c>
      <c r="H71" s="57">
        <v>63</v>
      </c>
      <c r="I71" s="56">
        <f t="shared" si="13"/>
        <v>63</v>
      </c>
      <c r="J71" s="57"/>
      <c r="K71" s="52">
        <f t="shared" ref="K71:K134" si="14">(F71-G71)/F71*100</f>
        <v>-530</v>
      </c>
      <c r="L71" s="49" t="s">
        <v>974</v>
      </c>
    </row>
    <row r="72" spans="2:12" ht="31.5" customHeight="1" x14ac:dyDescent="0.25">
      <c r="B72" s="8"/>
      <c r="C72" s="8" t="s">
        <v>712</v>
      </c>
      <c r="D72" s="13"/>
      <c r="E72" s="25" t="s">
        <v>529</v>
      </c>
      <c r="F72" s="23">
        <v>250</v>
      </c>
      <c r="G72" s="56">
        <v>40</v>
      </c>
      <c r="H72" s="57">
        <v>40</v>
      </c>
      <c r="I72" s="56">
        <f t="shared" si="13"/>
        <v>40</v>
      </c>
      <c r="J72" s="57"/>
      <c r="K72" s="52">
        <f t="shared" si="14"/>
        <v>84</v>
      </c>
      <c r="L72" s="47" t="s">
        <v>973</v>
      </c>
    </row>
    <row r="73" spans="2:12" ht="31.5" customHeight="1" x14ac:dyDescent="0.25">
      <c r="B73" s="8"/>
      <c r="C73" s="8" t="s">
        <v>686</v>
      </c>
      <c r="D73" s="13"/>
      <c r="E73" s="25" t="s">
        <v>530</v>
      </c>
      <c r="F73" s="23">
        <v>100</v>
      </c>
      <c r="G73" s="56">
        <v>20</v>
      </c>
      <c r="H73" s="57">
        <v>20</v>
      </c>
      <c r="I73" s="56">
        <f>G73-0</f>
        <v>20</v>
      </c>
      <c r="J73" s="57"/>
      <c r="K73" s="52">
        <f t="shared" si="14"/>
        <v>80</v>
      </c>
      <c r="L73" s="47" t="s">
        <v>973</v>
      </c>
    </row>
    <row r="74" spans="2:12" ht="31.5" customHeight="1" x14ac:dyDescent="0.25">
      <c r="B74" s="8"/>
      <c r="C74" s="8" t="s">
        <v>687</v>
      </c>
      <c r="D74" s="13"/>
      <c r="E74" s="25" t="s">
        <v>531</v>
      </c>
      <c r="F74" s="23">
        <v>250</v>
      </c>
      <c r="G74" s="56">
        <v>23</v>
      </c>
      <c r="H74" s="57">
        <v>23</v>
      </c>
      <c r="I74" s="56">
        <f t="shared" ref="I74" si="15">G74-0</f>
        <v>23</v>
      </c>
      <c r="J74" s="57"/>
      <c r="K74" s="52">
        <f t="shared" si="14"/>
        <v>90.8</v>
      </c>
      <c r="L74" s="47" t="s">
        <v>973</v>
      </c>
    </row>
    <row r="75" spans="2:12" ht="31.5" customHeight="1" x14ac:dyDescent="0.25">
      <c r="B75" s="8"/>
      <c r="C75" s="8" t="s">
        <v>700</v>
      </c>
      <c r="D75" s="13"/>
      <c r="E75" s="25" t="s">
        <v>532</v>
      </c>
      <c r="F75" s="23">
        <v>160</v>
      </c>
      <c r="G75" s="56">
        <v>40</v>
      </c>
      <c r="H75" s="57">
        <v>40</v>
      </c>
      <c r="I75" s="56">
        <f>G75-0</f>
        <v>40</v>
      </c>
      <c r="J75" s="57"/>
      <c r="K75" s="52">
        <f t="shared" si="14"/>
        <v>75</v>
      </c>
      <c r="L75" s="47" t="s">
        <v>973</v>
      </c>
    </row>
    <row r="76" spans="2:12" ht="31.5" customHeight="1" x14ac:dyDescent="0.25">
      <c r="B76" s="8"/>
      <c r="C76" s="8" t="s">
        <v>700</v>
      </c>
      <c r="D76" s="13"/>
      <c r="E76" s="25" t="s">
        <v>533</v>
      </c>
      <c r="F76" s="23">
        <v>180</v>
      </c>
      <c r="G76" s="56">
        <v>20</v>
      </c>
      <c r="H76" s="57">
        <v>20</v>
      </c>
      <c r="I76" s="56">
        <f>G76-0</f>
        <v>20</v>
      </c>
      <c r="J76" s="57"/>
      <c r="K76" s="52">
        <f t="shared" si="14"/>
        <v>88.888888888888886</v>
      </c>
      <c r="L76" s="47" t="s">
        <v>973</v>
      </c>
    </row>
    <row r="77" spans="2:12" ht="31.5" customHeight="1" x14ac:dyDescent="0.25">
      <c r="B77" s="8"/>
      <c r="C77" s="8" t="s">
        <v>700</v>
      </c>
      <c r="D77" s="13"/>
      <c r="E77" s="25" t="s">
        <v>534</v>
      </c>
      <c r="F77" s="23">
        <v>160</v>
      </c>
      <c r="G77" s="56">
        <v>23</v>
      </c>
      <c r="H77" s="57">
        <v>23</v>
      </c>
      <c r="I77" s="56">
        <f t="shared" ref="I77:I82" si="16">G77-0</f>
        <v>23</v>
      </c>
      <c r="J77" s="57"/>
      <c r="K77" s="52">
        <f t="shared" si="14"/>
        <v>85.625</v>
      </c>
      <c r="L77" s="47" t="s">
        <v>973</v>
      </c>
    </row>
    <row r="78" spans="2:12" ht="31.5" customHeight="1" x14ac:dyDescent="0.25">
      <c r="B78" s="8"/>
      <c r="C78" s="8" t="s">
        <v>700</v>
      </c>
      <c r="D78" s="13"/>
      <c r="E78" s="25" t="s">
        <v>535</v>
      </c>
      <c r="F78" s="23">
        <v>100</v>
      </c>
      <c r="G78" s="56">
        <v>40</v>
      </c>
      <c r="H78" s="57">
        <v>40</v>
      </c>
      <c r="I78" s="56">
        <f t="shared" si="16"/>
        <v>40</v>
      </c>
      <c r="J78" s="57"/>
      <c r="K78" s="52">
        <f t="shared" si="14"/>
        <v>60</v>
      </c>
      <c r="L78" s="47" t="s">
        <v>973</v>
      </c>
    </row>
    <row r="79" spans="2:12" ht="31.5" customHeight="1" x14ac:dyDescent="0.25">
      <c r="B79" s="8"/>
      <c r="C79" s="8" t="s">
        <v>687</v>
      </c>
      <c r="D79" s="13"/>
      <c r="E79" s="25" t="s">
        <v>536</v>
      </c>
      <c r="F79" s="23">
        <v>250</v>
      </c>
      <c r="G79" s="56">
        <v>40</v>
      </c>
      <c r="H79" s="57">
        <v>40</v>
      </c>
      <c r="I79" s="56">
        <f t="shared" si="16"/>
        <v>40</v>
      </c>
      <c r="J79" s="57"/>
      <c r="K79" s="52">
        <f t="shared" si="14"/>
        <v>84</v>
      </c>
      <c r="L79" s="47" t="s">
        <v>973</v>
      </c>
    </row>
    <row r="80" spans="2:12" ht="31.5" customHeight="1" x14ac:dyDescent="0.25">
      <c r="B80" s="8"/>
      <c r="C80" s="8" t="s">
        <v>700</v>
      </c>
      <c r="D80" s="13"/>
      <c r="E80" s="25" t="s">
        <v>537</v>
      </c>
      <c r="F80" s="23">
        <v>160</v>
      </c>
      <c r="G80" s="56">
        <v>130</v>
      </c>
      <c r="H80" s="57">
        <v>130</v>
      </c>
      <c r="I80" s="56">
        <f t="shared" si="16"/>
        <v>130</v>
      </c>
      <c r="J80" s="57"/>
      <c r="K80" s="52">
        <f t="shared" si="14"/>
        <v>18.75</v>
      </c>
      <c r="L80" s="49" t="s">
        <v>972</v>
      </c>
    </row>
    <row r="81" spans="2:12" ht="31.5" customHeight="1" x14ac:dyDescent="0.25">
      <c r="B81" s="8"/>
      <c r="C81" s="8" t="s">
        <v>703</v>
      </c>
      <c r="D81" s="13"/>
      <c r="E81" s="25" t="s">
        <v>538</v>
      </c>
      <c r="F81" s="23">
        <v>25</v>
      </c>
      <c r="G81" s="56">
        <v>75</v>
      </c>
      <c r="H81" s="57">
        <v>75</v>
      </c>
      <c r="I81" s="56">
        <f t="shared" si="16"/>
        <v>75</v>
      </c>
      <c r="J81" s="57"/>
      <c r="K81" s="52">
        <f t="shared" si="14"/>
        <v>-200</v>
      </c>
      <c r="L81" s="49" t="s">
        <v>974</v>
      </c>
    </row>
    <row r="82" spans="2:12" ht="31.5" customHeight="1" x14ac:dyDescent="0.25">
      <c r="B82" s="8"/>
      <c r="C82" s="8" t="s">
        <v>689</v>
      </c>
      <c r="D82" s="13"/>
      <c r="E82" s="25" t="s">
        <v>539</v>
      </c>
      <c r="F82" s="23">
        <v>250</v>
      </c>
      <c r="G82" s="56">
        <v>60</v>
      </c>
      <c r="H82" s="57">
        <v>60</v>
      </c>
      <c r="I82" s="56">
        <f t="shared" si="16"/>
        <v>60</v>
      </c>
      <c r="J82" s="57"/>
      <c r="K82" s="52">
        <f t="shared" si="14"/>
        <v>76</v>
      </c>
      <c r="L82" s="47" t="s">
        <v>973</v>
      </c>
    </row>
    <row r="83" spans="2:12" ht="26.25" customHeight="1" x14ac:dyDescent="0.25">
      <c r="B83" s="8"/>
      <c r="C83" s="8" t="s">
        <v>688</v>
      </c>
      <c r="D83" s="13"/>
      <c r="E83" s="25" t="s">
        <v>540</v>
      </c>
      <c r="F83" s="23">
        <v>160</v>
      </c>
      <c r="G83" s="56">
        <v>68</v>
      </c>
      <c r="H83" s="57">
        <v>68</v>
      </c>
      <c r="I83" s="56">
        <f>G83-0</f>
        <v>68</v>
      </c>
      <c r="J83" s="57"/>
      <c r="K83" s="52">
        <f t="shared" si="14"/>
        <v>57.499999999999993</v>
      </c>
      <c r="L83" s="47" t="s">
        <v>973</v>
      </c>
    </row>
    <row r="84" spans="2:12" ht="31.5" customHeight="1" x14ac:dyDescent="0.25">
      <c r="B84" s="8"/>
      <c r="C84" s="8" t="s">
        <v>700</v>
      </c>
      <c r="D84" s="13"/>
      <c r="E84" s="25" t="s">
        <v>541</v>
      </c>
      <c r="F84" s="23">
        <v>160</v>
      </c>
      <c r="G84" s="56">
        <v>55</v>
      </c>
      <c r="H84" s="57">
        <v>55</v>
      </c>
      <c r="I84" s="56">
        <f t="shared" ref="I84" si="17">G84-0</f>
        <v>55</v>
      </c>
      <c r="J84" s="57"/>
      <c r="K84" s="52">
        <f t="shared" si="14"/>
        <v>65.625</v>
      </c>
      <c r="L84" s="47" t="s">
        <v>973</v>
      </c>
    </row>
    <row r="85" spans="2:12" ht="31.5" customHeight="1" x14ac:dyDescent="0.25">
      <c r="B85" s="8"/>
      <c r="C85" s="8" t="s">
        <v>700</v>
      </c>
      <c r="D85" s="13"/>
      <c r="E85" s="25" t="s">
        <v>542</v>
      </c>
      <c r="F85" s="23">
        <v>180</v>
      </c>
      <c r="G85" s="56">
        <v>50</v>
      </c>
      <c r="H85" s="57">
        <v>50</v>
      </c>
      <c r="I85" s="56">
        <f>G85-0</f>
        <v>50</v>
      </c>
      <c r="J85" s="57"/>
      <c r="K85" s="52">
        <f t="shared" si="14"/>
        <v>72.222222222222214</v>
      </c>
      <c r="L85" s="47" t="s">
        <v>973</v>
      </c>
    </row>
    <row r="86" spans="2:12" ht="31.5" customHeight="1" x14ac:dyDescent="0.25">
      <c r="B86" s="8"/>
      <c r="C86" s="8" t="s">
        <v>700</v>
      </c>
      <c r="D86" s="13"/>
      <c r="E86" s="25" t="s">
        <v>543</v>
      </c>
      <c r="F86" s="23">
        <v>63</v>
      </c>
      <c r="G86" s="56">
        <v>42</v>
      </c>
      <c r="H86" s="57"/>
      <c r="I86" s="56">
        <f>G86-0</f>
        <v>42</v>
      </c>
      <c r="J86" s="57"/>
      <c r="K86" s="52">
        <f t="shared" si="14"/>
        <v>33.333333333333329</v>
      </c>
      <c r="L86" s="49" t="s">
        <v>972</v>
      </c>
    </row>
    <row r="87" spans="2:12" ht="31.5" customHeight="1" x14ac:dyDescent="0.25">
      <c r="B87" s="8"/>
      <c r="C87" s="8" t="s">
        <v>700</v>
      </c>
      <c r="D87" s="8"/>
      <c r="E87" s="25" t="s">
        <v>544</v>
      </c>
      <c r="F87" s="23">
        <v>250</v>
      </c>
      <c r="G87" s="56">
        <v>220</v>
      </c>
      <c r="H87" s="57"/>
      <c r="I87" s="56">
        <f t="shared" ref="I87:I91" si="18">G87-0</f>
        <v>220</v>
      </c>
      <c r="J87" s="57"/>
      <c r="K87" s="52">
        <f t="shared" si="14"/>
        <v>12</v>
      </c>
      <c r="L87" s="49" t="s">
        <v>972</v>
      </c>
    </row>
    <row r="88" spans="2:12" ht="30" x14ac:dyDescent="0.25">
      <c r="B88" s="8"/>
      <c r="C88" s="8" t="s">
        <v>700</v>
      </c>
      <c r="D88" s="13"/>
      <c r="E88" s="25" t="s">
        <v>545</v>
      </c>
      <c r="F88" s="23">
        <v>100</v>
      </c>
      <c r="G88" s="56">
        <v>80</v>
      </c>
      <c r="H88" s="57"/>
      <c r="I88" s="56">
        <f t="shared" si="18"/>
        <v>80</v>
      </c>
      <c r="J88" s="57"/>
      <c r="K88" s="52">
        <f t="shared" si="14"/>
        <v>20</v>
      </c>
      <c r="L88" s="49" t="s">
        <v>972</v>
      </c>
    </row>
    <row r="89" spans="2:12" ht="32.25" customHeight="1" x14ac:dyDescent="0.25">
      <c r="B89" s="8"/>
      <c r="C89" s="8" t="s">
        <v>693</v>
      </c>
      <c r="D89" s="13"/>
      <c r="E89" s="28" t="s">
        <v>546</v>
      </c>
      <c r="F89" s="23">
        <v>250</v>
      </c>
      <c r="G89" s="56">
        <v>125</v>
      </c>
      <c r="H89" s="57"/>
      <c r="I89" s="56">
        <f t="shared" si="18"/>
        <v>125</v>
      </c>
      <c r="J89" s="57"/>
      <c r="K89" s="52">
        <f t="shared" si="14"/>
        <v>50</v>
      </c>
      <c r="L89" s="47" t="s">
        <v>973</v>
      </c>
    </row>
    <row r="90" spans="2:12" ht="33.75" customHeight="1" x14ac:dyDescent="0.25">
      <c r="B90" s="8"/>
      <c r="C90" s="8" t="s">
        <v>694</v>
      </c>
      <c r="D90" s="13"/>
      <c r="E90" s="25" t="s">
        <v>547</v>
      </c>
      <c r="F90" s="23">
        <v>100</v>
      </c>
      <c r="G90" s="56">
        <v>71</v>
      </c>
      <c r="H90" s="57"/>
      <c r="I90" s="56">
        <f t="shared" si="18"/>
        <v>71</v>
      </c>
      <c r="J90" s="57"/>
      <c r="K90" s="52">
        <f t="shared" si="14"/>
        <v>28.999999999999996</v>
      </c>
      <c r="L90" s="49" t="s">
        <v>972</v>
      </c>
    </row>
    <row r="91" spans="2:12" ht="26.25" customHeight="1" x14ac:dyDescent="0.25">
      <c r="B91" s="8"/>
      <c r="C91" s="8" t="s">
        <v>680</v>
      </c>
      <c r="D91" s="13"/>
      <c r="E91" s="25" t="s">
        <v>548</v>
      </c>
      <c r="F91" s="23">
        <v>100</v>
      </c>
      <c r="G91" s="56">
        <v>50</v>
      </c>
      <c r="H91" s="57"/>
      <c r="I91" s="56">
        <f t="shared" si="18"/>
        <v>50</v>
      </c>
      <c r="J91" s="57"/>
      <c r="K91" s="52">
        <f t="shared" si="14"/>
        <v>50</v>
      </c>
      <c r="L91" s="47" t="s">
        <v>973</v>
      </c>
    </row>
    <row r="92" spans="2:12" ht="31.5" customHeight="1" x14ac:dyDescent="0.25">
      <c r="B92" s="8"/>
      <c r="C92" s="8" t="s">
        <v>674</v>
      </c>
      <c r="D92" s="13"/>
      <c r="E92" s="25" t="s">
        <v>549</v>
      </c>
      <c r="F92" s="23">
        <v>100</v>
      </c>
      <c r="G92" s="83">
        <v>43</v>
      </c>
      <c r="H92" s="83"/>
      <c r="I92" s="56">
        <f>G92-0</f>
        <v>43</v>
      </c>
      <c r="J92" s="57"/>
      <c r="K92" s="52">
        <f t="shared" si="14"/>
        <v>56.999999999999993</v>
      </c>
      <c r="L92" s="47" t="s">
        <v>973</v>
      </c>
    </row>
    <row r="93" spans="2:12" ht="31.5" customHeight="1" x14ac:dyDescent="0.25">
      <c r="B93" s="8"/>
      <c r="C93" s="8" t="s">
        <v>713</v>
      </c>
      <c r="D93" s="13"/>
      <c r="E93" s="25" t="s">
        <v>550</v>
      </c>
      <c r="F93" s="23">
        <v>250</v>
      </c>
      <c r="G93" s="83">
        <v>116</v>
      </c>
      <c r="H93" s="83"/>
      <c r="I93" s="56">
        <f t="shared" ref="I93" si="19">G93-0</f>
        <v>116</v>
      </c>
      <c r="J93" s="57"/>
      <c r="K93" s="52">
        <f t="shared" si="14"/>
        <v>53.6</v>
      </c>
      <c r="L93" s="47" t="s">
        <v>973</v>
      </c>
    </row>
    <row r="94" spans="2:12" ht="31.5" customHeight="1" x14ac:dyDescent="0.25">
      <c r="B94" s="8"/>
      <c r="C94" s="8" t="s">
        <v>680</v>
      </c>
      <c r="D94" s="13"/>
      <c r="E94" s="25" t="s">
        <v>551</v>
      </c>
      <c r="F94" s="23">
        <v>100</v>
      </c>
      <c r="G94" s="83">
        <v>20</v>
      </c>
      <c r="H94" s="83"/>
      <c r="I94" s="56">
        <f>G94-0</f>
        <v>20</v>
      </c>
      <c r="J94" s="57"/>
      <c r="K94" s="52">
        <f t="shared" si="14"/>
        <v>80</v>
      </c>
      <c r="L94" s="47" t="s">
        <v>973</v>
      </c>
    </row>
    <row r="95" spans="2:12" ht="31.5" customHeight="1" x14ac:dyDescent="0.25">
      <c r="B95" s="8"/>
      <c r="C95" s="8" t="s">
        <v>702</v>
      </c>
      <c r="D95" s="13"/>
      <c r="E95" s="25" t="s">
        <v>552</v>
      </c>
      <c r="F95" s="23">
        <v>100</v>
      </c>
      <c r="G95" s="83">
        <v>48</v>
      </c>
      <c r="H95" s="83"/>
      <c r="I95" s="56">
        <f>G95-0</f>
        <v>48</v>
      </c>
      <c r="J95" s="57"/>
      <c r="K95" s="52">
        <f t="shared" si="14"/>
        <v>52</v>
      </c>
      <c r="L95" s="47" t="s">
        <v>973</v>
      </c>
    </row>
    <row r="96" spans="2:12" ht="31.5" customHeight="1" x14ac:dyDescent="0.25">
      <c r="B96" s="8"/>
      <c r="C96" s="8" t="s">
        <v>702</v>
      </c>
      <c r="D96" s="13"/>
      <c r="E96" s="25" t="s">
        <v>553</v>
      </c>
      <c r="F96" s="23">
        <v>160</v>
      </c>
      <c r="G96" s="83">
        <v>120</v>
      </c>
      <c r="H96" s="83"/>
      <c r="I96" s="56">
        <f t="shared" ref="I96:I101" si="20">G96-0</f>
        <v>120</v>
      </c>
      <c r="J96" s="57"/>
      <c r="K96" s="52">
        <f t="shared" si="14"/>
        <v>25</v>
      </c>
      <c r="L96" s="49" t="s">
        <v>972</v>
      </c>
    </row>
    <row r="97" spans="2:12" ht="31.5" customHeight="1" x14ac:dyDescent="0.25">
      <c r="B97" s="8"/>
      <c r="C97" s="8" t="s">
        <v>680</v>
      </c>
      <c r="D97" s="13"/>
      <c r="E97" s="25" t="s">
        <v>554</v>
      </c>
      <c r="F97" s="23">
        <v>160</v>
      </c>
      <c r="G97" s="83">
        <v>49</v>
      </c>
      <c r="H97" s="83"/>
      <c r="I97" s="56">
        <f t="shared" si="20"/>
        <v>49</v>
      </c>
      <c r="J97" s="57"/>
      <c r="K97" s="52">
        <f t="shared" si="14"/>
        <v>69.375</v>
      </c>
      <c r="L97" s="47" t="s">
        <v>973</v>
      </c>
    </row>
    <row r="98" spans="2:12" ht="31.5" customHeight="1" x14ac:dyDescent="0.25">
      <c r="B98" s="8"/>
      <c r="C98" s="8" t="s">
        <v>702</v>
      </c>
      <c r="D98" s="13"/>
      <c r="E98" s="25" t="s">
        <v>555</v>
      </c>
      <c r="F98" s="23">
        <v>160</v>
      </c>
      <c r="G98" s="83">
        <v>115</v>
      </c>
      <c r="H98" s="83"/>
      <c r="I98" s="56">
        <f t="shared" si="20"/>
        <v>115</v>
      </c>
      <c r="J98" s="57"/>
      <c r="K98" s="52">
        <f t="shared" si="14"/>
        <v>28.125</v>
      </c>
      <c r="L98" s="49" t="s">
        <v>972</v>
      </c>
    </row>
    <row r="99" spans="2:12" ht="31.5" customHeight="1" x14ac:dyDescent="0.25">
      <c r="B99" s="8"/>
      <c r="C99" s="8" t="s">
        <v>702</v>
      </c>
      <c r="D99" s="13"/>
      <c r="E99" s="25" t="s">
        <v>556</v>
      </c>
      <c r="F99" s="23">
        <v>160</v>
      </c>
      <c r="G99" s="83">
        <v>100</v>
      </c>
      <c r="H99" s="83"/>
      <c r="I99" s="56">
        <f>G99-0-5</f>
        <v>95</v>
      </c>
      <c r="J99" s="57"/>
      <c r="K99" s="52">
        <f t="shared" si="14"/>
        <v>37.5</v>
      </c>
      <c r="L99" s="49" t="s">
        <v>972</v>
      </c>
    </row>
    <row r="100" spans="2:12" ht="31.5" customHeight="1" x14ac:dyDescent="0.25">
      <c r="B100" s="8"/>
      <c r="C100" s="8" t="s">
        <v>714</v>
      </c>
      <c r="D100" s="13"/>
      <c r="E100" s="25" t="s">
        <v>557</v>
      </c>
      <c r="F100" s="23">
        <v>160</v>
      </c>
      <c r="G100" s="83">
        <v>30</v>
      </c>
      <c r="H100" s="83"/>
      <c r="I100" s="56">
        <f t="shared" si="20"/>
        <v>30</v>
      </c>
      <c r="J100" s="57"/>
      <c r="K100" s="52">
        <f t="shared" si="14"/>
        <v>81.25</v>
      </c>
      <c r="L100" s="47" t="s">
        <v>973</v>
      </c>
    </row>
    <row r="101" spans="2:12" ht="31.5" customHeight="1" x14ac:dyDescent="0.25">
      <c r="B101" s="8"/>
      <c r="C101" s="8" t="s">
        <v>702</v>
      </c>
      <c r="D101" s="13"/>
      <c r="E101" s="25" t="s">
        <v>558</v>
      </c>
      <c r="F101" s="23">
        <v>250</v>
      </c>
      <c r="G101" s="83">
        <v>142</v>
      </c>
      <c r="H101" s="83"/>
      <c r="I101" s="56">
        <f t="shared" si="20"/>
        <v>142</v>
      </c>
      <c r="J101" s="57"/>
      <c r="K101" s="52">
        <f t="shared" si="14"/>
        <v>43.2</v>
      </c>
      <c r="L101" s="49" t="s">
        <v>972</v>
      </c>
    </row>
    <row r="102" spans="2:12" ht="31.5" customHeight="1" x14ac:dyDescent="0.25">
      <c r="B102" s="8"/>
      <c r="C102" s="8" t="s">
        <v>674</v>
      </c>
      <c r="D102" s="13"/>
      <c r="E102" s="25" t="s">
        <v>559</v>
      </c>
      <c r="F102" s="23">
        <v>160</v>
      </c>
      <c r="G102" s="83">
        <v>20</v>
      </c>
      <c r="H102" s="83"/>
      <c r="I102" s="56">
        <f>G102-0</f>
        <v>20</v>
      </c>
      <c r="J102" s="57"/>
      <c r="K102" s="52">
        <f t="shared" si="14"/>
        <v>87.5</v>
      </c>
      <c r="L102" s="47" t="s">
        <v>973</v>
      </c>
    </row>
    <row r="103" spans="2:12" ht="31.5" customHeight="1" x14ac:dyDescent="0.25">
      <c r="B103" s="8"/>
      <c r="C103" s="8" t="s">
        <v>713</v>
      </c>
      <c r="D103" s="13"/>
      <c r="E103" s="25" t="s">
        <v>560</v>
      </c>
      <c r="F103" s="23">
        <v>100</v>
      </c>
      <c r="G103" s="83">
        <v>29</v>
      </c>
      <c r="H103" s="83"/>
      <c r="I103" s="56">
        <f t="shared" ref="I103" si="21">G103-0</f>
        <v>29</v>
      </c>
      <c r="J103" s="57"/>
      <c r="K103" s="52">
        <f t="shared" si="14"/>
        <v>71</v>
      </c>
      <c r="L103" s="47" t="s">
        <v>973</v>
      </c>
    </row>
    <row r="104" spans="2:12" ht="31.5" customHeight="1" x14ac:dyDescent="0.25">
      <c r="B104" s="8"/>
      <c r="C104" s="8" t="s">
        <v>674</v>
      </c>
      <c r="D104" s="13"/>
      <c r="E104" s="25" t="s">
        <v>561</v>
      </c>
      <c r="F104" s="23">
        <v>250</v>
      </c>
      <c r="G104" s="83">
        <v>119</v>
      </c>
      <c r="H104" s="83"/>
      <c r="I104" s="56">
        <f>G104-0</f>
        <v>119</v>
      </c>
      <c r="J104" s="57"/>
      <c r="K104" s="52">
        <f t="shared" si="14"/>
        <v>52.400000000000006</v>
      </c>
      <c r="L104" s="47" t="s">
        <v>973</v>
      </c>
    </row>
    <row r="105" spans="2:12" ht="26.25" customHeight="1" x14ac:dyDescent="0.25">
      <c r="B105" s="8"/>
      <c r="C105" s="8" t="s">
        <v>700</v>
      </c>
      <c r="D105" s="13"/>
      <c r="E105" s="25" t="s">
        <v>562</v>
      </c>
      <c r="F105" s="23">
        <v>160</v>
      </c>
      <c r="G105" s="83">
        <v>136</v>
      </c>
      <c r="H105" s="83"/>
      <c r="I105" s="56">
        <f>G105-0</f>
        <v>136</v>
      </c>
      <c r="J105" s="57"/>
      <c r="K105" s="52">
        <f t="shared" si="14"/>
        <v>15</v>
      </c>
      <c r="L105" s="49" t="s">
        <v>972</v>
      </c>
    </row>
    <row r="106" spans="2:12" ht="31.5" customHeight="1" x14ac:dyDescent="0.25">
      <c r="B106" s="8"/>
      <c r="C106" s="8" t="s">
        <v>697</v>
      </c>
      <c r="D106" s="13"/>
      <c r="E106" s="25" t="s">
        <v>563</v>
      </c>
      <c r="F106" s="23">
        <v>100</v>
      </c>
      <c r="G106" s="56">
        <v>112</v>
      </c>
      <c r="H106" s="57"/>
      <c r="I106" s="56">
        <f t="shared" ref="I106:I111" si="22">G106-0</f>
        <v>112</v>
      </c>
      <c r="J106" s="57"/>
      <c r="K106" s="52">
        <f t="shared" si="14"/>
        <v>-12</v>
      </c>
      <c r="L106" s="49" t="s">
        <v>974</v>
      </c>
    </row>
    <row r="107" spans="2:12" ht="28.5" customHeight="1" x14ac:dyDescent="0.25">
      <c r="B107" s="8"/>
      <c r="C107" s="8" t="s">
        <v>697</v>
      </c>
      <c r="D107" s="13"/>
      <c r="E107" s="25" t="s">
        <v>564</v>
      </c>
      <c r="F107" s="23">
        <v>100</v>
      </c>
      <c r="G107" s="83">
        <v>40</v>
      </c>
      <c r="H107" s="83"/>
      <c r="I107" s="56">
        <f t="shared" si="22"/>
        <v>40</v>
      </c>
      <c r="J107" s="57"/>
      <c r="K107" s="52">
        <f t="shared" si="14"/>
        <v>60</v>
      </c>
      <c r="L107" s="47" t="s">
        <v>973</v>
      </c>
    </row>
    <row r="108" spans="2:12" ht="31.5" customHeight="1" x14ac:dyDescent="0.25">
      <c r="B108" s="8"/>
      <c r="C108" s="8" t="s">
        <v>697</v>
      </c>
      <c r="D108" s="8"/>
      <c r="E108" s="25" t="s">
        <v>565</v>
      </c>
      <c r="F108" s="23">
        <v>160</v>
      </c>
      <c r="G108" s="83">
        <v>45</v>
      </c>
      <c r="H108" s="83"/>
      <c r="I108" s="56">
        <f t="shared" si="22"/>
        <v>45</v>
      </c>
      <c r="J108" s="57"/>
      <c r="K108" s="52">
        <f t="shared" si="14"/>
        <v>71.875</v>
      </c>
      <c r="L108" s="47" t="s">
        <v>973</v>
      </c>
    </row>
    <row r="109" spans="2:12" ht="34.5" customHeight="1" x14ac:dyDescent="0.25">
      <c r="B109" s="8"/>
      <c r="C109" s="8" t="s">
        <v>697</v>
      </c>
      <c r="D109" s="13"/>
      <c r="E109" s="25" t="s">
        <v>566</v>
      </c>
      <c r="F109" s="23">
        <v>100</v>
      </c>
      <c r="G109" s="83">
        <v>28</v>
      </c>
      <c r="H109" s="83"/>
      <c r="I109" s="56">
        <f t="shared" si="22"/>
        <v>28</v>
      </c>
      <c r="J109" s="57"/>
      <c r="K109" s="52">
        <f t="shared" si="14"/>
        <v>72</v>
      </c>
      <c r="L109" s="47" t="s">
        <v>973</v>
      </c>
    </row>
    <row r="110" spans="2:12" ht="31.5" customHeight="1" x14ac:dyDescent="0.25">
      <c r="B110" s="8"/>
      <c r="C110" s="8" t="s">
        <v>697</v>
      </c>
      <c r="D110" s="8"/>
      <c r="E110" s="25" t="s">
        <v>567</v>
      </c>
      <c r="F110" s="23">
        <v>160</v>
      </c>
      <c r="G110" s="83">
        <v>42</v>
      </c>
      <c r="H110" s="83"/>
      <c r="I110" s="56">
        <f t="shared" si="22"/>
        <v>42</v>
      </c>
      <c r="J110" s="57"/>
      <c r="K110" s="52">
        <f t="shared" si="14"/>
        <v>73.75</v>
      </c>
      <c r="L110" s="47" t="s">
        <v>973</v>
      </c>
    </row>
    <row r="111" spans="2:12" ht="31.5" customHeight="1" x14ac:dyDescent="0.25">
      <c r="B111" s="8"/>
      <c r="C111" s="8" t="s">
        <v>697</v>
      </c>
      <c r="D111" s="13"/>
      <c r="E111" s="25" t="s">
        <v>568</v>
      </c>
      <c r="F111" s="23">
        <v>250</v>
      </c>
      <c r="G111" s="83">
        <v>20</v>
      </c>
      <c r="H111" s="83">
        <v>20</v>
      </c>
      <c r="I111" s="56">
        <f t="shared" si="22"/>
        <v>20</v>
      </c>
      <c r="J111" s="57"/>
      <c r="K111" s="52">
        <f t="shared" si="14"/>
        <v>92</v>
      </c>
      <c r="L111" s="47" t="s">
        <v>973</v>
      </c>
    </row>
    <row r="112" spans="2:12" ht="31.5" customHeight="1" x14ac:dyDescent="0.25">
      <c r="B112" s="8"/>
      <c r="C112" s="8" t="s">
        <v>697</v>
      </c>
      <c r="D112" s="13"/>
      <c r="E112" s="25" t="s">
        <v>569</v>
      </c>
      <c r="F112" s="23">
        <v>0</v>
      </c>
      <c r="G112" s="83">
        <v>80</v>
      </c>
      <c r="H112" s="83">
        <v>80</v>
      </c>
      <c r="I112" s="56">
        <f>G112-0</f>
        <v>80</v>
      </c>
      <c r="J112" s="57"/>
      <c r="K112" s="52" t="e">
        <f t="shared" si="14"/>
        <v>#DIV/0!</v>
      </c>
      <c r="L112" s="53"/>
    </row>
    <row r="113" spans="2:12" ht="31.5" customHeight="1" x14ac:dyDescent="0.25">
      <c r="B113" s="8"/>
      <c r="C113" s="8" t="s">
        <v>697</v>
      </c>
      <c r="D113" s="13"/>
      <c r="E113" s="25" t="s">
        <v>570</v>
      </c>
      <c r="F113" s="23">
        <v>250</v>
      </c>
      <c r="G113" s="83">
        <v>20</v>
      </c>
      <c r="H113" s="83">
        <v>20</v>
      </c>
      <c r="I113" s="56">
        <f t="shared" ref="I113" si="23">G113-0</f>
        <v>20</v>
      </c>
      <c r="J113" s="57"/>
      <c r="K113" s="52">
        <f t="shared" si="14"/>
        <v>92</v>
      </c>
      <c r="L113" s="47" t="s">
        <v>973</v>
      </c>
    </row>
    <row r="114" spans="2:12" ht="49.5" customHeight="1" x14ac:dyDescent="0.25">
      <c r="B114" s="8"/>
      <c r="C114" s="8" t="s">
        <v>697</v>
      </c>
      <c r="D114" s="13"/>
      <c r="E114" s="25" t="s">
        <v>571</v>
      </c>
      <c r="F114" s="23">
        <v>0</v>
      </c>
      <c r="G114" s="83">
        <v>52</v>
      </c>
      <c r="H114" s="83">
        <v>52</v>
      </c>
      <c r="I114" s="56">
        <f>G114-0</f>
        <v>52</v>
      </c>
      <c r="J114" s="57"/>
      <c r="K114" s="52" t="e">
        <f t="shared" si="14"/>
        <v>#DIV/0!</v>
      </c>
      <c r="L114" s="53"/>
    </row>
    <row r="115" spans="2:12" ht="44.25" customHeight="1" x14ac:dyDescent="0.25">
      <c r="B115" s="8"/>
      <c r="C115" s="8" t="s">
        <v>739</v>
      </c>
      <c r="D115" s="13"/>
      <c r="E115" s="25" t="s">
        <v>572</v>
      </c>
      <c r="F115" s="23">
        <v>100</v>
      </c>
      <c r="G115" s="83">
        <v>25</v>
      </c>
      <c r="H115" s="83">
        <v>25</v>
      </c>
      <c r="I115" s="56">
        <f>G115-0</f>
        <v>25</v>
      </c>
      <c r="J115" s="57"/>
      <c r="K115" s="52">
        <f t="shared" si="14"/>
        <v>75</v>
      </c>
      <c r="L115" s="47" t="s">
        <v>973</v>
      </c>
    </row>
    <row r="116" spans="2:12" ht="42.75" customHeight="1" x14ac:dyDescent="0.25">
      <c r="B116" s="8"/>
      <c r="C116" s="8" t="s">
        <v>739</v>
      </c>
      <c r="D116" s="13"/>
      <c r="E116" s="25" t="s">
        <v>573</v>
      </c>
      <c r="F116" s="23">
        <v>400</v>
      </c>
      <c r="G116" s="83">
        <v>60</v>
      </c>
      <c r="H116" s="83">
        <v>60</v>
      </c>
      <c r="I116" s="56">
        <f t="shared" ref="I116:I121" si="24">G116-0</f>
        <v>60</v>
      </c>
      <c r="J116" s="57"/>
      <c r="K116" s="52">
        <f t="shared" si="14"/>
        <v>85</v>
      </c>
      <c r="L116" s="47" t="s">
        <v>973</v>
      </c>
    </row>
    <row r="117" spans="2:12" ht="31.5" x14ac:dyDescent="0.25">
      <c r="B117" s="13"/>
      <c r="C117" s="8" t="s">
        <v>674</v>
      </c>
      <c r="D117" s="13"/>
      <c r="E117" s="25" t="s">
        <v>574</v>
      </c>
      <c r="F117" s="23">
        <v>160</v>
      </c>
      <c r="G117" s="83">
        <v>20</v>
      </c>
      <c r="H117" s="83">
        <v>20</v>
      </c>
      <c r="I117" s="56">
        <f>G117-0-5</f>
        <v>15</v>
      </c>
      <c r="J117" s="57"/>
      <c r="K117" s="52">
        <f t="shared" si="14"/>
        <v>87.5</v>
      </c>
      <c r="L117" s="47" t="s">
        <v>973</v>
      </c>
    </row>
    <row r="118" spans="2:12" ht="31.5" x14ac:dyDescent="0.25">
      <c r="B118" s="13"/>
      <c r="C118" s="8" t="s">
        <v>674</v>
      </c>
      <c r="D118" s="13"/>
      <c r="E118" s="25" t="s">
        <v>575</v>
      </c>
      <c r="F118" s="23">
        <v>630</v>
      </c>
      <c r="G118" s="83">
        <v>225</v>
      </c>
      <c r="H118" s="83">
        <v>225</v>
      </c>
      <c r="I118" s="56">
        <f t="shared" si="24"/>
        <v>225</v>
      </c>
      <c r="J118" s="57"/>
      <c r="K118" s="52">
        <f t="shared" si="14"/>
        <v>64.285714285714292</v>
      </c>
      <c r="L118" s="47" t="s">
        <v>973</v>
      </c>
    </row>
    <row r="119" spans="2:12" ht="31.5" x14ac:dyDescent="0.25">
      <c r="B119" s="13"/>
      <c r="C119" s="8" t="s">
        <v>674</v>
      </c>
      <c r="D119" s="13"/>
      <c r="E119" s="25" t="s">
        <v>576</v>
      </c>
      <c r="F119" s="23">
        <v>100</v>
      </c>
      <c r="G119" s="83">
        <v>45</v>
      </c>
      <c r="H119" s="83">
        <v>45</v>
      </c>
      <c r="I119" s="56">
        <f t="shared" si="24"/>
        <v>45</v>
      </c>
      <c r="J119" s="57"/>
      <c r="K119" s="52">
        <f t="shared" si="14"/>
        <v>55.000000000000007</v>
      </c>
      <c r="L119" s="47" t="s">
        <v>973</v>
      </c>
    </row>
    <row r="120" spans="2:12" ht="31.5" x14ac:dyDescent="0.25">
      <c r="B120" s="13"/>
      <c r="C120" s="8" t="s">
        <v>674</v>
      </c>
      <c r="D120" s="13"/>
      <c r="E120" s="25" t="s">
        <v>577</v>
      </c>
      <c r="F120" s="23">
        <v>160</v>
      </c>
      <c r="G120" s="83">
        <v>14</v>
      </c>
      <c r="H120" s="83">
        <v>14</v>
      </c>
      <c r="I120" s="56">
        <f t="shared" si="24"/>
        <v>14</v>
      </c>
      <c r="J120" s="57"/>
      <c r="K120" s="52">
        <f t="shared" si="14"/>
        <v>91.25</v>
      </c>
      <c r="L120" s="47" t="s">
        <v>973</v>
      </c>
    </row>
    <row r="121" spans="2:12" ht="30" x14ac:dyDescent="0.25">
      <c r="B121" s="13"/>
      <c r="C121" s="8" t="s">
        <v>674</v>
      </c>
      <c r="D121" s="13"/>
      <c r="E121" s="25" t="s">
        <v>578</v>
      </c>
      <c r="F121" s="23">
        <v>100</v>
      </c>
      <c r="G121" s="83">
        <v>82</v>
      </c>
      <c r="H121" s="83">
        <v>82</v>
      </c>
      <c r="I121" s="56">
        <f t="shared" si="24"/>
        <v>82</v>
      </c>
      <c r="J121" s="57"/>
      <c r="K121" s="52">
        <f t="shared" si="14"/>
        <v>18</v>
      </c>
      <c r="L121" s="49" t="s">
        <v>972</v>
      </c>
    </row>
    <row r="122" spans="2:12" ht="31.5" x14ac:dyDescent="0.25">
      <c r="B122" s="13"/>
      <c r="C122" s="8" t="s">
        <v>674</v>
      </c>
      <c r="D122" s="13"/>
      <c r="E122" s="25" t="s">
        <v>579</v>
      </c>
      <c r="F122" s="23">
        <v>160</v>
      </c>
      <c r="G122" s="83">
        <v>20</v>
      </c>
      <c r="H122" s="83">
        <v>20</v>
      </c>
      <c r="I122" s="56">
        <f>G122-0</f>
        <v>20</v>
      </c>
      <c r="J122" s="57"/>
      <c r="K122" s="52">
        <f t="shared" si="14"/>
        <v>87.5</v>
      </c>
      <c r="L122" s="47" t="s">
        <v>973</v>
      </c>
    </row>
    <row r="123" spans="2:12" ht="30" x14ac:dyDescent="0.25">
      <c r="B123" s="13"/>
      <c r="C123" s="8" t="s">
        <v>674</v>
      </c>
      <c r="D123" s="13"/>
      <c r="E123" s="25" t="s">
        <v>580</v>
      </c>
      <c r="F123" s="23">
        <v>160</v>
      </c>
      <c r="G123" s="83">
        <v>7</v>
      </c>
      <c r="H123" s="83">
        <v>7</v>
      </c>
      <c r="I123" s="56">
        <f t="shared" ref="I123" si="25">G123-0</f>
        <v>7</v>
      </c>
      <c r="J123" s="57"/>
      <c r="K123" s="52">
        <f t="shared" si="14"/>
        <v>95.625</v>
      </c>
      <c r="L123" s="49" t="s">
        <v>974</v>
      </c>
    </row>
    <row r="124" spans="2:12" ht="30" x14ac:dyDescent="0.25">
      <c r="B124" s="13"/>
      <c r="C124" s="8" t="s">
        <v>674</v>
      </c>
      <c r="D124" s="13"/>
      <c r="E124" s="26" t="s">
        <v>581</v>
      </c>
      <c r="F124" s="23">
        <v>0</v>
      </c>
      <c r="G124" s="83">
        <v>40</v>
      </c>
      <c r="H124" s="83">
        <v>40</v>
      </c>
      <c r="I124" s="56">
        <f>G124-0</f>
        <v>40</v>
      </c>
      <c r="J124" s="57"/>
      <c r="K124" s="52" t="e">
        <f t="shared" si="14"/>
        <v>#DIV/0!</v>
      </c>
      <c r="L124" s="53"/>
    </row>
    <row r="125" spans="2:12" ht="30" x14ac:dyDescent="0.25">
      <c r="B125" s="13"/>
      <c r="C125" s="8" t="s">
        <v>674</v>
      </c>
      <c r="D125" s="13"/>
      <c r="E125" s="25" t="s">
        <v>582</v>
      </c>
      <c r="F125" s="23">
        <v>0</v>
      </c>
      <c r="G125" s="83">
        <v>32</v>
      </c>
      <c r="H125" s="83">
        <v>32</v>
      </c>
      <c r="I125" s="56">
        <f>G125-0</f>
        <v>32</v>
      </c>
      <c r="J125" s="57"/>
      <c r="K125" s="52" t="e">
        <f t="shared" si="14"/>
        <v>#DIV/0!</v>
      </c>
      <c r="L125" s="53"/>
    </row>
    <row r="126" spans="2:12" ht="31.5" x14ac:dyDescent="0.25">
      <c r="B126" s="13"/>
      <c r="C126" s="8" t="s">
        <v>674</v>
      </c>
      <c r="D126" s="13"/>
      <c r="E126" s="25" t="s">
        <v>583</v>
      </c>
      <c r="F126" s="23">
        <v>160</v>
      </c>
      <c r="G126" s="83">
        <v>18</v>
      </c>
      <c r="H126" s="83">
        <v>18</v>
      </c>
      <c r="I126" s="56">
        <f t="shared" ref="I126:I131" si="26">G126-0</f>
        <v>18</v>
      </c>
      <c r="J126" s="57"/>
      <c r="K126" s="52">
        <f t="shared" si="14"/>
        <v>88.75</v>
      </c>
      <c r="L126" s="47" t="s">
        <v>973</v>
      </c>
    </row>
    <row r="127" spans="2:12" ht="31.5" x14ac:dyDescent="0.25">
      <c r="B127" s="13"/>
      <c r="C127" s="8" t="s">
        <v>674</v>
      </c>
      <c r="D127" s="13"/>
      <c r="E127" s="25" t="s">
        <v>584</v>
      </c>
      <c r="F127" s="23">
        <v>100</v>
      </c>
      <c r="G127" s="83">
        <v>50</v>
      </c>
      <c r="H127" s="83">
        <v>50</v>
      </c>
      <c r="I127" s="56">
        <f t="shared" si="26"/>
        <v>50</v>
      </c>
      <c r="J127" s="57"/>
      <c r="K127" s="52">
        <f t="shared" si="14"/>
        <v>50</v>
      </c>
      <c r="L127" s="47" t="s">
        <v>973</v>
      </c>
    </row>
    <row r="128" spans="2:12" ht="31.5" x14ac:dyDescent="0.25">
      <c r="B128" s="13"/>
      <c r="C128" s="8" t="s">
        <v>674</v>
      </c>
      <c r="D128" s="13"/>
      <c r="E128" s="25" t="s">
        <v>585</v>
      </c>
      <c r="F128" s="23">
        <v>250</v>
      </c>
      <c r="G128" s="83">
        <v>40</v>
      </c>
      <c r="H128" s="83">
        <v>40</v>
      </c>
      <c r="I128" s="56">
        <f t="shared" si="26"/>
        <v>40</v>
      </c>
      <c r="J128" s="57"/>
      <c r="K128" s="52">
        <f t="shared" si="14"/>
        <v>84</v>
      </c>
      <c r="L128" s="47" t="s">
        <v>973</v>
      </c>
    </row>
    <row r="129" spans="2:12" ht="30" x14ac:dyDescent="0.25">
      <c r="B129" s="13"/>
      <c r="C129" s="8" t="s">
        <v>676</v>
      </c>
      <c r="D129" s="13"/>
      <c r="E129" s="25" t="s">
        <v>503</v>
      </c>
      <c r="F129" s="23">
        <v>60</v>
      </c>
      <c r="G129" s="83">
        <v>135</v>
      </c>
      <c r="H129" s="83">
        <v>135</v>
      </c>
      <c r="I129" s="56">
        <f t="shared" si="26"/>
        <v>135</v>
      </c>
      <c r="J129" s="57"/>
      <c r="K129" s="52">
        <f t="shared" si="14"/>
        <v>-125</v>
      </c>
      <c r="L129" s="49" t="s">
        <v>974</v>
      </c>
    </row>
    <row r="130" spans="2:12" ht="31.5" x14ac:dyDescent="0.25">
      <c r="B130" s="13"/>
      <c r="C130" s="8" t="s">
        <v>739</v>
      </c>
      <c r="D130" s="13"/>
      <c r="E130" s="25" t="s">
        <v>586</v>
      </c>
      <c r="F130" s="23">
        <v>63</v>
      </c>
      <c r="G130" s="83">
        <v>8</v>
      </c>
      <c r="H130" s="83">
        <v>8</v>
      </c>
      <c r="I130" s="56">
        <f t="shared" si="26"/>
        <v>8</v>
      </c>
      <c r="J130" s="57"/>
      <c r="K130" s="52">
        <f t="shared" si="14"/>
        <v>87.301587301587304</v>
      </c>
      <c r="L130" s="47" t="s">
        <v>973</v>
      </c>
    </row>
    <row r="131" spans="2:12" ht="15.75" x14ac:dyDescent="0.25">
      <c r="B131" s="13"/>
      <c r="C131" s="8" t="s">
        <v>679</v>
      </c>
      <c r="D131" s="13"/>
      <c r="E131" s="25" t="s">
        <v>587</v>
      </c>
      <c r="F131" s="23">
        <v>250</v>
      </c>
      <c r="G131" s="83">
        <v>6</v>
      </c>
      <c r="H131" s="83">
        <v>6</v>
      </c>
      <c r="I131" s="56">
        <f t="shared" si="26"/>
        <v>6</v>
      </c>
      <c r="J131" s="57"/>
      <c r="K131" s="52">
        <f t="shared" si="14"/>
        <v>97.6</v>
      </c>
      <c r="L131" s="49" t="s">
        <v>974</v>
      </c>
    </row>
    <row r="132" spans="2:12" ht="31.5" x14ac:dyDescent="0.25">
      <c r="B132" s="13"/>
      <c r="C132" s="8" t="s">
        <v>679</v>
      </c>
      <c r="D132" s="13"/>
      <c r="E132" s="25" t="s">
        <v>588</v>
      </c>
      <c r="F132" s="23">
        <v>160</v>
      </c>
      <c r="G132" s="83">
        <v>24</v>
      </c>
      <c r="H132" s="83">
        <v>24</v>
      </c>
      <c r="I132" s="56">
        <f>G132-0</f>
        <v>24</v>
      </c>
      <c r="J132" s="57"/>
      <c r="K132" s="52">
        <f t="shared" si="14"/>
        <v>85</v>
      </c>
      <c r="L132" s="47" t="s">
        <v>973</v>
      </c>
    </row>
    <row r="133" spans="2:12" ht="15.75" x14ac:dyDescent="0.25">
      <c r="B133" s="13"/>
      <c r="C133" s="8" t="s">
        <v>679</v>
      </c>
      <c r="D133" s="13"/>
      <c r="E133" s="25" t="s">
        <v>589</v>
      </c>
      <c r="F133" s="23">
        <v>160</v>
      </c>
      <c r="G133" s="83">
        <v>130</v>
      </c>
      <c r="H133" s="83">
        <v>130</v>
      </c>
      <c r="I133" s="56">
        <f t="shared" ref="I133" si="27">G133-0</f>
        <v>130</v>
      </c>
      <c r="J133" s="57"/>
      <c r="K133" s="52">
        <f t="shared" si="14"/>
        <v>18.75</v>
      </c>
      <c r="L133" s="49" t="s">
        <v>972</v>
      </c>
    </row>
    <row r="134" spans="2:12" ht="31.5" x14ac:dyDescent="0.25">
      <c r="B134" s="13"/>
      <c r="C134" s="8" t="s">
        <v>679</v>
      </c>
      <c r="D134" s="13"/>
      <c r="E134" s="25" t="s">
        <v>590</v>
      </c>
      <c r="F134" s="23">
        <v>250</v>
      </c>
      <c r="G134" s="83">
        <v>75</v>
      </c>
      <c r="H134" s="83">
        <v>75</v>
      </c>
      <c r="I134" s="56">
        <f>G134-0</f>
        <v>75</v>
      </c>
      <c r="J134" s="57"/>
      <c r="K134" s="52">
        <f t="shared" si="14"/>
        <v>70</v>
      </c>
      <c r="L134" s="47" t="s">
        <v>973</v>
      </c>
    </row>
    <row r="135" spans="2:12" ht="30" x14ac:dyDescent="0.25">
      <c r="B135" s="13"/>
      <c r="C135" s="8" t="s">
        <v>690</v>
      </c>
      <c r="D135" s="13"/>
      <c r="E135" s="25" t="s">
        <v>591</v>
      </c>
      <c r="F135" s="23">
        <v>100</v>
      </c>
      <c r="G135" s="83">
        <v>60</v>
      </c>
      <c r="H135" s="83">
        <v>60</v>
      </c>
      <c r="I135" s="56">
        <f>G135-0</f>
        <v>60</v>
      </c>
      <c r="J135" s="57"/>
      <c r="K135" s="52">
        <f t="shared" ref="K135:K198" si="28">(F135-G135)/F135*100</f>
        <v>40</v>
      </c>
      <c r="L135" s="49" t="s">
        <v>972</v>
      </c>
    </row>
    <row r="136" spans="2:12" ht="31.5" x14ac:dyDescent="0.25">
      <c r="B136" s="13"/>
      <c r="C136" s="8" t="s">
        <v>692</v>
      </c>
      <c r="D136" s="13"/>
      <c r="E136" s="25" t="s">
        <v>592</v>
      </c>
      <c r="F136" s="23">
        <v>160</v>
      </c>
      <c r="G136" s="83">
        <v>68</v>
      </c>
      <c r="H136" s="83">
        <v>68</v>
      </c>
      <c r="I136" s="56">
        <f t="shared" ref="I136:I141" si="29">G136-0</f>
        <v>68</v>
      </c>
      <c r="J136" s="57"/>
      <c r="K136" s="52">
        <f t="shared" si="28"/>
        <v>57.499999999999993</v>
      </c>
      <c r="L136" s="47" t="s">
        <v>973</v>
      </c>
    </row>
    <row r="137" spans="2:12" ht="31.5" x14ac:dyDescent="0.25">
      <c r="B137" s="13"/>
      <c r="C137" s="8" t="s">
        <v>690</v>
      </c>
      <c r="D137" s="13"/>
      <c r="E137" s="25" t="s">
        <v>593</v>
      </c>
      <c r="F137" s="23">
        <v>250</v>
      </c>
      <c r="G137" s="83">
        <v>55</v>
      </c>
      <c r="H137" s="83">
        <v>55</v>
      </c>
      <c r="I137" s="56">
        <f t="shared" si="29"/>
        <v>55</v>
      </c>
      <c r="J137" s="57"/>
      <c r="K137" s="52">
        <f t="shared" si="28"/>
        <v>78</v>
      </c>
      <c r="L137" s="47" t="s">
        <v>973</v>
      </c>
    </row>
    <row r="138" spans="2:12" ht="31.5" x14ac:dyDescent="0.25">
      <c r="B138" s="13"/>
      <c r="C138" s="8" t="s">
        <v>739</v>
      </c>
      <c r="D138" s="13"/>
      <c r="E138" s="25" t="s">
        <v>594</v>
      </c>
      <c r="F138" s="23">
        <v>250</v>
      </c>
      <c r="G138" s="83">
        <v>50</v>
      </c>
      <c r="H138" s="83">
        <v>50</v>
      </c>
      <c r="I138" s="56">
        <f t="shared" si="29"/>
        <v>50</v>
      </c>
      <c r="J138" s="57"/>
      <c r="K138" s="52">
        <f t="shared" si="28"/>
        <v>80</v>
      </c>
      <c r="L138" s="47" t="s">
        <v>973</v>
      </c>
    </row>
    <row r="139" spans="2:12" ht="45" x14ac:dyDescent="0.25">
      <c r="B139" s="13"/>
      <c r="C139" s="8" t="s">
        <v>691</v>
      </c>
      <c r="D139" s="13"/>
      <c r="E139" s="25" t="s">
        <v>595</v>
      </c>
      <c r="F139" s="23">
        <v>400</v>
      </c>
      <c r="G139" s="83">
        <v>80</v>
      </c>
      <c r="H139" s="83">
        <v>80</v>
      </c>
      <c r="I139" s="56">
        <f t="shared" si="29"/>
        <v>80</v>
      </c>
      <c r="J139" s="57"/>
      <c r="K139" s="52">
        <f t="shared" si="28"/>
        <v>80</v>
      </c>
      <c r="L139" s="47" t="s">
        <v>973</v>
      </c>
    </row>
    <row r="140" spans="2:12" ht="30" x14ac:dyDescent="0.25">
      <c r="B140" s="13"/>
      <c r="C140" s="8" t="s">
        <v>682</v>
      </c>
      <c r="D140" s="13"/>
      <c r="E140" s="25" t="s">
        <v>596</v>
      </c>
      <c r="F140" s="23">
        <v>250</v>
      </c>
      <c r="G140" s="83">
        <v>200</v>
      </c>
      <c r="H140" s="83"/>
      <c r="I140" s="56">
        <f t="shared" si="29"/>
        <v>200</v>
      </c>
      <c r="J140" s="57"/>
      <c r="K140" s="52">
        <f t="shared" si="28"/>
        <v>20</v>
      </c>
      <c r="L140" s="49" t="s">
        <v>972</v>
      </c>
    </row>
    <row r="141" spans="2:12" ht="30" x14ac:dyDescent="0.25">
      <c r="B141" s="13"/>
      <c r="C141" s="8" t="s">
        <v>693</v>
      </c>
      <c r="D141" s="13"/>
      <c r="E141" s="25" t="s">
        <v>597</v>
      </c>
      <c r="F141" s="23">
        <v>250</v>
      </c>
      <c r="G141" s="56">
        <v>140</v>
      </c>
      <c r="H141" s="57"/>
      <c r="I141" s="56">
        <f t="shared" si="29"/>
        <v>140</v>
      </c>
      <c r="J141" s="57"/>
      <c r="K141" s="52">
        <f t="shared" si="28"/>
        <v>44</v>
      </c>
      <c r="L141" s="49" t="s">
        <v>972</v>
      </c>
    </row>
    <row r="142" spans="2:12" ht="31.5" x14ac:dyDescent="0.25">
      <c r="B142" s="13"/>
      <c r="C142" s="8" t="s">
        <v>695</v>
      </c>
      <c r="D142" s="13"/>
      <c r="E142" s="25" t="s">
        <v>598</v>
      </c>
      <c r="F142" s="23">
        <v>60</v>
      </c>
      <c r="G142" s="56">
        <v>10</v>
      </c>
      <c r="H142" s="57"/>
      <c r="I142" s="56">
        <f>G142-0</f>
        <v>10</v>
      </c>
      <c r="J142" s="57"/>
      <c r="K142" s="52">
        <f t="shared" si="28"/>
        <v>83.333333333333343</v>
      </c>
      <c r="L142" s="47" t="s">
        <v>973</v>
      </c>
    </row>
    <row r="143" spans="2:12" ht="31.5" x14ac:dyDescent="0.25">
      <c r="B143" s="13"/>
      <c r="C143" s="8" t="s">
        <v>695</v>
      </c>
      <c r="D143" s="13"/>
      <c r="E143" s="25" t="s">
        <v>599</v>
      </c>
      <c r="F143" s="23">
        <v>160</v>
      </c>
      <c r="G143" s="56">
        <v>35</v>
      </c>
      <c r="H143" s="57"/>
      <c r="I143" s="56">
        <f t="shared" ref="I143" si="30">G143-0</f>
        <v>35</v>
      </c>
      <c r="J143" s="57"/>
      <c r="K143" s="52">
        <f t="shared" si="28"/>
        <v>78.125</v>
      </c>
      <c r="L143" s="47" t="s">
        <v>973</v>
      </c>
    </row>
    <row r="144" spans="2:12" ht="30" x14ac:dyDescent="0.25">
      <c r="B144" s="13"/>
      <c r="C144" s="8" t="s">
        <v>715</v>
      </c>
      <c r="D144" s="13"/>
      <c r="E144" s="25" t="s">
        <v>600</v>
      </c>
      <c r="F144" s="23">
        <v>100</v>
      </c>
      <c r="G144" s="56">
        <v>54</v>
      </c>
      <c r="H144" s="57"/>
      <c r="I144" s="56">
        <f>G144-0</f>
        <v>54</v>
      </c>
      <c r="J144" s="57"/>
      <c r="K144" s="52">
        <f t="shared" si="28"/>
        <v>46</v>
      </c>
      <c r="L144" s="49" t="s">
        <v>972</v>
      </c>
    </row>
    <row r="145" spans="2:12" ht="31.5" x14ac:dyDescent="0.25">
      <c r="B145" s="13"/>
      <c r="C145" s="9" t="s">
        <v>674</v>
      </c>
      <c r="D145" s="13"/>
      <c r="E145" s="25" t="s">
        <v>601</v>
      </c>
      <c r="F145" s="23">
        <v>400</v>
      </c>
      <c r="G145" s="56">
        <v>135</v>
      </c>
      <c r="H145" s="57"/>
      <c r="I145" s="56">
        <f>G145-0</f>
        <v>135</v>
      </c>
      <c r="J145" s="57"/>
      <c r="K145" s="52">
        <f t="shared" si="28"/>
        <v>66.25</v>
      </c>
      <c r="L145" s="47" t="s">
        <v>973</v>
      </c>
    </row>
    <row r="146" spans="2:12" ht="30" x14ac:dyDescent="0.25">
      <c r="B146" s="13"/>
      <c r="C146" s="8" t="s">
        <v>686</v>
      </c>
      <c r="D146" s="13"/>
      <c r="E146" s="25" t="s">
        <v>602</v>
      </c>
      <c r="F146" s="23">
        <v>250</v>
      </c>
      <c r="G146" s="56">
        <v>129</v>
      </c>
      <c r="H146" s="57"/>
      <c r="I146" s="56">
        <f t="shared" ref="I146:I151" si="31">G146-0</f>
        <v>129</v>
      </c>
      <c r="J146" s="57"/>
      <c r="K146" s="52">
        <f t="shared" si="28"/>
        <v>48.4</v>
      </c>
      <c r="L146" s="49" t="s">
        <v>972</v>
      </c>
    </row>
    <row r="147" spans="2:12" ht="31.5" x14ac:dyDescent="0.25">
      <c r="B147" s="13"/>
      <c r="C147" s="8" t="s">
        <v>687</v>
      </c>
      <c r="D147" s="13"/>
      <c r="E147" s="25" t="s">
        <v>603</v>
      </c>
      <c r="F147" s="23">
        <v>400</v>
      </c>
      <c r="G147" s="56">
        <v>89</v>
      </c>
      <c r="H147" s="57"/>
      <c r="I147" s="56">
        <f t="shared" si="31"/>
        <v>89</v>
      </c>
      <c r="J147" s="57"/>
      <c r="K147" s="52">
        <f t="shared" si="28"/>
        <v>77.75</v>
      </c>
      <c r="L147" s="47" t="s">
        <v>973</v>
      </c>
    </row>
    <row r="148" spans="2:12" ht="31.5" x14ac:dyDescent="0.25">
      <c r="B148" s="13"/>
      <c r="C148" s="8" t="s">
        <v>687</v>
      </c>
      <c r="D148" s="13"/>
      <c r="E148" s="25" t="s">
        <v>604</v>
      </c>
      <c r="F148" s="23">
        <v>400</v>
      </c>
      <c r="G148" s="56">
        <v>140</v>
      </c>
      <c r="H148" s="57"/>
      <c r="I148" s="56">
        <f t="shared" si="31"/>
        <v>140</v>
      </c>
      <c r="J148" s="57"/>
      <c r="K148" s="52">
        <f t="shared" si="28"/>
        <v>65</v>
      </c>
      <c r="L148" s="47" t="s">
        <v>973</v>
      </c>
    </row>
    <row r="149" spans="2:12" ht="31.5" x14ac:dyDescent="0.25">
      <c r="B149" s="13"/>
      <c r="C149" s="8" t="s">
        <v>687</v>
      </c>
      <c r="D149" s="13"/>
      <c r="E149" s="25" t="s">
        <v>605</v>
      </c>
      <c r="F149" s="23">
        <v>400</v>
      </c>
      <c r="G149" s="56">
        <v>131</v>
      </c>
      <c r="H149" s="57"/>
      <c r="I149" s="56">
        <f t="shared" si="31"/>
        <v>131</v>
      </c>
      <c r="J149" s="57"/>
      <c r="K149" s="52">
        <f t="shared" si="28"/>
        <v>67.25</v>
      </c>
      <c r="L149" s="47" t="s">
        <v>973</v>
      </c>
    </row>
    <row r="150" spans="2:12" ht="31.5" x14ac:dyDescent="0.25">
      <c r="B150" s="13"/>
      <c r="C150" s="8" t="s">
        <v>711</v>
      </c>
      <c r="D150" s="13"/>
      <c r="E150" s="25" t="s">
        <v>606</v>
      </c>
      <c r="F150" s="23">
        <v>250</v>
      </c>
      <c r="G150" s="56">
        <v>42</v>
      </c>
      <c r="H150" s="57"/>
      <c r="I150" s="56">
        <f t="shared" si="31"/>
        <v>42</v>
      </c>
      <c r="J150" s="57"/>
      <c r="K150" s="52">
        <f t="shared" si="28"/>
        <v>83.2</v>
      </c>
      <c r="L150" s="47" t="s">
        <v>973</v>
      </c>
    </row>
    <row r="151" spans="2:12" ht="30" x14ac:dyDescent="0.25">
      <c r="B151" s="13"/>
      <c r="C151" s="8" t="s">
        <v>716</v>
      </c>
      <c r="D151" s="13"/>
      <c r="E151" s="25" t="s">
        <v>607</v>
      </c>
      <c r="F151" s="23">
        <v>100</v>
      </c>
      <c r="G151" s="56">
        <v>56</v>
      </c>
      <c r="H151" s="57"/>
      <c r="I151" s="56">
        <f t="shared" si="31"/>
        <v>56</v>
      </c>
      <c r="J151" s="57"/>
      <c r="K151" s="52">
        <f t="shared" si="28"/>
        <v>44</v>
      </c>
      <c r="L151" s="49" t="s">
        <v>972</v>
      </c>
    </row>
    <row r="152" spans="2:12" ht="31.5" x14ac:dyDescent="0.25">
      <c r="B152" s="13"/>
      <c r="C152" s="8" t="s">
        <v>717</v>
      </c>
      <c r="D152" s="13"/>
      <c r="E152" s="25" t="s">
        <v>608</v>
      </c>
      <c r="F152" s="23">
        <v>250</v>
      </c>
      <c r="G152" s="56">
        <v>31</v>
      </c>
      <c r="H152" s="57"/>
      <c r="I152" s="56">
        <f>G152-0</f>
        <v>31</v>
      </c>
      <c r="J152" s="57"/>
      <c r="K152" s="52">
        <f t="shared" si="28"/>
        <v>87.6</v>
      </c>
      <c r="L152" s="47" t="s">
        <v>973</v>
      </c>
    </row>
    <row r="153" spans="2:12" ht="31.5" x14ac:dyDescent="0.25">
      <c r="B153" s="13"/>
      <c r="C153" s="8" t="s">
        <v>716</v>
      </c>
      <c r="D153" s="13"/>
      <c r="E153" s="25" t="s">
        <v>609</v>
      </c>
      <c r="F153" s="23">
        <v>400</v>
      </c>
      <c r="G153" s="56">
        <v>75</v>
      </c>
      <c r="H153" s="57"/>
      <c r="I153" s="56">
        <f t="shared" ref="I153" si="32">G153-0</f>
        <v>75</v>
      </c>
      <c r="J153" s="57"/>
      <c r="K153" s="52">
        <f t="shared" si="28"/>
        <v>81.25</v>
      </c>
      <c r="L153" s="47" t="s">
        <v>973</v>
      </c>
    </row>
    <row r="154" spans="2:12" ht="31.5" x14ac:dyDescent="0.25">
      <c r="B154" s="13"/>
      <c r="C154" s="8" t="s">
        <v>702</v>
      </c>
      <c r="D154" s="13"/>
      <c r="E154" s="25" t="s">
        <v>610</v>
      </c>
      <c r="F154" s="23">
        <v>160</v>
      </c>
      <c r="G154" s="56">
        <v>62</v>
      </c>
      <c r="H154" s="57"/>
      <c r="I154" s="56">
        <f>G154-0</f>
        <v>62</v>
      </c>
      <c r="J154" s="57"/>
      <c r="K154" s="52">
        <f t="shared" si="28"/>
        <v>61.250000000000007</v>
      </c>
      <c r="L154" s="47" t="s">
        <v>973</v>
      </c>
    </row>
    <row r="155" spans="2:12" ht="31.5" x14ac:dyDescent="0.25">
      <c r="B155" s="13"/>
      <c r="C155" s="8" t="s">
        <v>702</v>
      </c>
      <c r="D155" s="13"/>
      <c r="E155" s="25" t="s">
        <v>611</v>
      </c>
      <c r="F155" s="23">
        <v>250</v>
      </c>
      <c r="G155" s="56">
        <v>115</v>
      </c>
      <c r="H155" s="57"/>
      <c r="I155" s="56">
        <f>G155-0-5</f>
        <v>110</v>
      </c>
      <c r="J155" s="57"/>
      <c r="K155" s="52">
        <f t="shared" si="28"/>
        <v>54</v>
      </c>
      <c r="L155" s="47" t="s">
        <v>973</v>
      </c>
    </row>
    <row r="156" spans="2:12" ht="30" x14ac:dyDescent="0.25">
      <c r="B156" s="13"/>
      <c r="C156" s="8" t="s">
        <v>702</v>
      </c>
      <c r="D156" s="13"/>
      <c r="E156" s="25" t="s">
        <v>612</v>
      </c>
      <c r="F156" s="23">
        <v>250</v>
      </c>
      <c r="G156" s="56">
        <v>126</v>
      </c>
      <c r="H156" s="57"/>
      <c r="I156" s="56">
        <f t="shared" ref="I156:I160" si="33">G156-0</f>
        <v>126</v>
      </c>
      <c r="J156" s="57"/>
      <c r="K156" s="52">
        <f t="shared" si="28"/>
        <v>49.6</v>
      </c>
      <c r="L156" s="49" t="s">
        <v>972</v>
      </c>
    </row>
    <row r="157" spans="2:12" ht="31.5" x14ac:dyDescent="0.25">
      <c r="B157" s="13"/>
      <c r="C157" s="8" t="s">
        <v>702</v>
      </c>
      <c r="D157" s="13"/>
      <c r="E157" s="25" t="s">
        <v>613</v>
      </c>
      <c r="F157" s="23">
        <v>160</v>
      </c>
      <c r="G157" s="56">
        <v>42</v>
      </c>
      <c r="H157" s="57"/>
      <c r="I157" s="56">
        <f t="shared" si="33"/>
        <v>42</v>
      </c>
      <c r="J157" s="57"/>
      <c r="K157" s="52">
        <f t="shared" si="28"/>
        <v>73.75</v>
      </c>
      <c r="L157" s="47" t="s">
        <v>973</v>
      </c>
    </row>
    <row r="158" spans="2:12" ht="31.5" x14ac:dyDescent="0.25">
      <c r="B158" s="13"/>
      <c r="C158" s="8" t="s">
        <v>702</v>
      </c>
      <c r="D158" s="13"/>
      <c r="E158" s="25" t="s">
        <v>614</v>
      </c>
      <c r="F158" s="23">
        <v>160</v>
      </c>
      <c r="G158" s="56">
        <v>33</v>
      </c>
      <c r="H158" s="57"/>
      <c r="I158" s="56">
        <f t="shared" si="33"/>
        <v>33</v>
      </c>
      <c r="J158" s="57"/>
      <c r="K158" s="52">
        <f t="shared" si="28"/>
        <v>79.375</v>
      </c>
      <c r="L158" s="47" t="s">
        <v>973</v>
      </c>
    </row>
    <row r="159" spans="2:12" ht="31.5" x14ac:dyDescent="0.25">
      <c r="B159" s="13"/>
      <c r="C159" s="8" t="s">
        <v>700</v>
      </c>
      <c r="D159" s="13"/>
      <c r="E159" s="25" t="s">
        <v>615</v>
      </c>
      <c r="F159" s="23">
        <v>250</v>
      </c>
      <c r="G159" s="56">
        <v>73</v>
      </c>
      <c r="H159" s="57"/>
      <c r="I159" s="56">
        <f t="shared" si="33"/>
        <v>73</v>
      </c>
      <c r="J159" s="57"/>
      <c r="K159" s="52">
        <f t="shared" si="28"/>
        <v>70.8</v>
      </c>
      <c r="L159" s="47" t="s">
        <v>973</v>
      </c>
    </row>
    <row r="160" spans="2:12" ht="30" x14ac:dyDescent="0.25">
      <c r="B160" s="13"/>
      <c r="C160" s="8" t="s">
        <v>718</v>
      </c>
      <c r="D160" s="13"/>
      <c r="E160" s="25" t="s">
        <v>616</v>
      </c>
      <c r="F160" s="23">
        <v>25</v>
      </c>
      <c r="G160" s="56">
        <v>40</v>
      </c>
      <c r="H160" s="57"/>
      <c r="I160" s="56">
        <f t="shared" si="33"/>
        <v>40</v>
      </c>
      <c r="J160" s="57"/>
      <c r="K160" s="52">
        <f t="shared" si="28"/>
        <v>-60</v>
      </c>
      <c r="L160" s="49" t="s">
        <v>974</v>
      </c>
    </row>
    <row r="161" spans="2:12" ht="30" x14ac:dyDescent="0.25">
      <c r="B161" s="13"/>
      <c r="C161" s="8" t="s">
        <v>719</v>
      </c>
      <c r="D161" s="13"/>
      <c r="E161" s="25" t="s">
        <v>617</v>
      </c>
      <c r="F161" s="23">
        <v>63</v>
      </c>
      <c r="G161" s="56">
        <v>36</v>
      </c>
      <c r="H161" s="57"/>
      <c r="I161" s="56">
        <f>G161-0-7</f>
        <v>29</v>
      </c>
      <c r="J161" s="57"/>
      <c r="K161" s="52">
        <f t="shared" si="28"/>
        <v>42.857142857142854</v>
      </c>
      <c r="L161" s="49" t="s">
        <v>972</v>
      </c>
    </row>
    <row r="162" spans="2:12" ht="30" x14ac:dyDescent="0.25">
      <c r="B162" s="13"/>
      <c r="C162" s="8" t="s">
        <v>720</v>
      </c>
      <c r="D162" s="13"/>
      <c r="E162" s="25" t="s">
        <v>618</v>
      </c>
      <c r="F162" s="23">
        <v>400</v>
      </c>
      <c r="G162" s="56">
        <v>20</v>
      </c>
      <c r="H162" s="57"/>
      <c r="I162" s="56">
        <f>G162-0</f>
        <v>20</v>
      </c>
      <c r="J162" s="57"/>
      <c r="K162" s="52">
        <f t="shared" si="28"/>
        <v>95</v>
      </c>
      <c r="L162" s="49" t="s">
        <v>974</v>
      </c>
    </row>
    <row r="163" spans="2:12" ht="31.5" x14ac:dyDescent="0.25">
      <c r="B163" s="13"/>
      <c r="C163" s="8" t="s">
        <v>739</v>
      </c>
      <c r="D163" s="13"/>
      <c r="E163" s="25" t="s">
        <v>619</v>
      </c>
      <c r="F163" s="23">
        <v>400</v>
      </c>
      <c r="G163" s="56">
        <v>35</v>
      </c>
      <c r="H163" s="57"/>
      <c r="I163" s="56">
        <f t="shared" ref="I163" si="34">G163-0</f>
        <v>35</v>
      </c>
      <c r="J163" s="57"/>
      <c r="K163" s="52">
        <f t="shared" si="28"/>
        <v>91.25</v>
      </c>
      <c r="L163" s="47" t="s">
        <v>973</v>
      </c>
    </row>
    <row r="164" spans="2:12" ht="18.75" customHeight="1" x14ac:dyDescent="0.25">
      <c r="B164" s="13"/>
      <c r="C164" s="8" t="s">
        <v>739</v>
      </c>
      <c r="D164" s="13"/>
      <c r="E164" s="25" t="s">
        <v>620</v>
      </c>
      <c r="F164" s="23">
        <v>400</v>
      </c>
      <c r="G164" s="56">
        <v>73</v>
      </c>
      <c r="H164" s="57"/>
      <c r="I164" s="56">
        <f>G164-0</f>
        <v>73</v>
      </c>
      <c r="J164" s="57"/>
      <c r="K164" s="52">
        <f t="shared" si="28"/>
        <v>81.75</v>
      </c>
      <c r="L164" s="47" t="s">
        <v>973</v>
      </c>
    </row>
    <row r="165" spans="2:12" ht="31.5" x14ac:dyDescent="0.25">
      <c r="B165" s="13"/>
      <c r="C165" s="8" t="s">
        <v>735</v>
      </c>
      <c r="D165" s="13"/>
      <c r="E165" s="25" t="s">
        <v>621</v>
      </c>
      <c r="F165" s="23">
        <v>400</v>
      </c>
      <c r="G165" s="56">
        <v>120</v>
      </c>
      <c r="H165" s="57"/>
      <c r="I165" s="56">
        <f>G165-0</f>
        <v>120</v>
      </c>
      <c r="J165" s="57"/>
      <c r="K165" s="52">
        <f t="shared" si="28"/>
        <v>70</v>
      </c>
      <c r="L165" s="47" t="s">
        <v>973</v>
      </c>
    </row>
    <row r="166" spans="2:12" ht="31.5" x14ac:dyDescent="0.25">
      <c r="B166" s="13"/>
      <c r="C166" s="8" t="s">
        <v>692</v>
      </c>
      <c r="D166" s="13"/>
      <c r="E166" s="25" t="s">
        <v>622</v>
      </c>
      <c r="F166" s="23">
        <v>250</v>
      </c>
      <c r="G166" s="56">
        <v>118</v>
      </c>
      <c r="H166" s="57"/>
      <c r="I166" s="56">
        <f t="shared" ref="I166:I171" si="35">G166-0</f>
        <v>118</v>
      </c>
      <c r="J166" s="57"/>
      <c r="K166" s="52">
        <f t="shared" si="28"/>
        <v>52.800000000000004</v>
      </c>
      <c r="L166" s="47" t="s">
        <v>973</v>
      </c>
    </row>
    <row r="167" spans="2:12" ht="31.5" x14ac:dyDescent="0.25">
      <c r="B167" s="13"/>
      <c r="C167" s="8" t="s">
        <v>679</v>
      </c>
      <c r="D167" s="13"/>
      <c r="E167" s="25" t="s">
        <v>623</v>
      </c>
      <c r="F167" s="23">
        <v>160</v>
      </c>
      <c r="G167" s="56">
        <v>54</v>
      </c>
      <c r="H167" s="57"/>
      <c r="I167" s="56">
        <f t="shared" si="35"/>
        <v>54</v>
      </c>
      <c r="J167" s="57"/>
      <c r="K167" s="52">
        <f t="shared" si="28"/>
        <v>66.25</v>
      </c>
      <c r="L167" s="47" t="s">
        <v>973</v>
      </c>
    </row>
    <row r="168" spans="2:12" ht="45" x14ac:dyDescent="0.25">
      <c r="B168" s="13"/>
      <c r="C168" s="8" t="s">
        <v>723</v>
      </c>
      <c r="D168" s="13"/>
      <c r="E168" s="25" t="s">
        <v>624</v>
      </c>
      <c r="F168" s="23">
        <v>250</v>
      </c>
      <c r="G168" s="56">
        <v>153</v>
      </c>
      <c r="H168" s="57"/>
      <c r="I168" s="56">
        <f t="shared" si="35"/>
        <v>153</v>
      </c>
      <c r="J168" s="57"/>
      <c r="K168" s="52">
        <f t="shared" si="28"/>
        <v>38.800000000000004</v>
      </c>
      <c r="L168" s="49" t="s">
        <v>972</v>
      </c>
    </row>
    <row r="169" spans="2:12" ht="31.5" x14ac:dyDescent="0.25">
      <c r="B169" s="13"/>
      <c r="C169" s="8" t="s">
        <v>703</v>
      </c>
      <c r="D169" s="13"/>
      <c r="E169" s="25" t="s">
        <v>625</v>
      </c>
      <c r="F169" s="23">
        <v>250</v>
      </c>
      <c r="G169" s="56">
        <v>41</v>
      </c>
      <c r="H169" s="57"/>
      <c r="I169" s="56">
        <f t="shared" si="35"/>
        <v>41</v>
      </c>
      <c r="J169" s="57"/>
      <c r="K169" s="52">
        <f t="shared" si="28"/>
        <v>83.6</v>
      </c>
      <c r="L169" s="47" t="s">
        <v>973</v>
      </c>
    </row>
    <row r="170" spans="2:12" ht="31.5" x14ac:dyDescent="0.25">
      <c r="B170" s="13"/>
      <c r="C170" s="8" t="s">
        <v>700</v>
      </c>
      <c r="D170" s="13"/>
      <c r="E170" s="25" t="s">
        <v>626</v>
      </c>
      <c r="F170" s="23">
        <v>250</v>
      </c>
      <c r="G170" s="56">
        <v>102</v>
      </c>
      <c r="H170" s="57"/>
      <c r="I170" s="56">
        <f t="shared" si="35"/>
        <v>102</v>
      </c>
      <c r="J170" s="57"/>
      <c r="K170" s="52">
        <f t="shared" si="28"/>
        <v>59.199999999999996</v>
      </c>
      <c r="L170" s="47" t="s">
        <v>973</v>
      </c>
    </row>
    <row r="171" spans="2:12" ht="31.5" x14ac:dyDescent="0.25">
      <c r="B171" s="13"/>
      <c r="C171" s="8" t="s">
        <v>722</v>
      </c>
      <c r="D171" s="13"/>
      <c r="E171" s="25" t="s">
        <v>627</v>
      </c>
      <c r="F171" s="23">
        <v>630</v>
      </c>
      <c r="G171" s="56">
        <v>119</v>
      </c>
      <c r="H171" s="57"/>
      <c r="I171" s="56">
        <f t="shared" si="35"/>
        <v>119</v>
      </c>
      <c r="J171" s="57"/>
      <c r="K171" s="52">
        <f t="shared" si="28"/>
        <v>81.111111111111114</v>
      </c>
      <c r="L171" s="47" t="s">
        <v>973</v>
      </c>
    </row>
    <row r="172" spans="2:12" ht="31.5" x14ac:dyDescent="0.25">
      <c r="B172" s="8"/>
      <c r="C172" s="8" t="s">
        <v>700</v>
      </c>
      <c r="D172" s="13"/>
      <c r="E172" s="25" t="s">
        <v>628</v>
      </c>
      <c r="F172" s="23">
        <v>160</v>
      </c>
      <c r="G172" s="56">
        <v>54</v>
      </c>
      <c r="H172" s="57"/>
      <c r="I172" s="56">
        <f>G172-0</f>
        <v>54</v>
      </c>
      <c r="J172" s="57"/>
      <c r="K172" s="52">
        <f t="shared" si="28"/>
        <v>66.25</v>
      </c>
      <c r="L172" s="47" t="s">
        <v>973</v>
      </c>
    </row>
    <row r="173" spans="2:12" ht="30" x14ac:dyDescent="0.25">
      <c r="B173" s="13"/>
      <c r="C173" s="8" t="s">
        <v>724</v>
      </c>
      <c r="D173" s="13"/>
      <c r="E173" s="25" t="s">
        <v>629</v>
      </c>
      <c r="F173" s="23">
        <v>250</v>
      </c>
      <c r="G173" s="56">
        <v>128</v>
      </c>
      <c r="H173" s="57"/>
      <c r="I173" s="56">
        <f t="shared" ref="I173" si="36">G173-0</f>
        <v>128</v>
      </c>
      <c r="J173" s="57"/>
      <c r="K173" s="52">
        <f t="shared" si="28"/>
        <v>48.8</v>
      </c>
      <c r="L173" s="49" t="s">
        <v>972</v>
      </c>
    </row>
    <row r="174" spans="2:12" ht="31.5" x14ac:dyDescent="0.25">
      <c r="B174" s="13"/>
      <c r="C174" s="8" t="s">
        <v>675</v>
      </c>
      <c r="D174" s="13"/>
      <c r="E174" s="25" t="s">
        <v>630</v>
      </c>
      <c r="F174" s="23">
        <v>250</v>
      </c>
      <c r="G174" s="56">
        <v>112</v>
      </c>
      <c r="H174" s="57"/>
      <c r="I174" s="56">
        <f>G174-0</f>
        <v>112</v>
      </c>
      <c r="J174" s="57"/>
      <c r="K174" s="52">
        <f t="shared" si="28"/>
        <v>55.2</v>
      </c>
      <c r="L174" s="47" t="s">
        <v>973</v>
      </c>
    </row>
    <row r="175" spans="2:12" ht="31.5" x14ac:dyDescent="0.25">
      <c r="B175" s="13"/>
      <c r="C175" s="8" t="s">
        <v>680</v>
      </c>
      <c r="D175" s="13"/>
      <c r="E175" s="25" t="s">
        <v>631</v>
      </c>
      <c r="F175" s="23">
        <v>630</v>
      </c>
      <c r="G175" s="56">
        <v>100</v>
      </c>
      <c r="H175" s="57"/>
      <c r="I175" s="56">
        <f>G175-0</f>
        <v>100</v>
      </c>
      <c r="J175" s="57"/>
      <c r="K175" s="52">
        <f t="shared" si="28"/>
        <v>84.126984126984127</v>
      </c>
      <c r="L175" s="47" t="s">
        <v>973</v>
      </c>
    </row>
    <row r="176" spans="2:12" ht="31.5" x14ac:dyDescent="0.25">
      <c r="B176" s="13"/>
      <c r="C176" s="8" t="s">
        <v>702</v>
      </c>
      <c r="D176" s="13"/>
      <c r="E176" s="25" t="s">
        <v>632</v>
      </c>
      <c r="F176" s="23">
        <v>180</v>
      </c>
      <c r="G176" s="56">
        <v>80</v>
      </c>
      <c r="H176" s="57"/>
      <c r="I176" s="56">
        <f>G176-0-5</f>
        <v>75</v>
      </c>
      <c r="J176" s="57"/>
      <c r="K176" s="52">
        <f t="shared" si="28"/>
        <v>55.555555555555557</v>
      </c>
      <c r="L176" s="47" t="s">
        <v>973</v>
      </c>
    </row>
    <row r="177" spans="2:12" ht="31.5" x14ac:dyDescent="0.25">
      <c r="B177" s="13"/>
      <c r="C177" s="8" t="s">
        <v>697</v>
      </c>
      <c r="D177" s="13"/>
      <c r="E177" s="25" t="s">
        <v>750</v>
      </c>
      <c r="F177" s="23">
        <v>160</v>
      </c>
      <c r="G177" s="56">
        <v>40</v>
      </c>
      <c r="H177" s="57"/>
      <c r="I177" s="56">
        <f t="shared" ref="I177:I181" si="37">G177-0</f>
        <v>40</v>
      </c>
      <c r="J177" s="57"/>
      <c r="K177" s="52">
        <f t="shared" si="28"/>
        <v>75</v>
      </c>
      <c r="L177" s="47" t="s">
        <v>973</v>
      </c>
    </row>
    <row r="178" spans="2:12" ht="31.5" x14ac:dyDescent="0.25">
      <c r="B178" s="13"/>
      <c r="C178" s="8" t="s">
        <v>697</v>
      </c>
      <c r="D178" s="13"/>
      <c r="E178" s="25" t="s">
        <v>633</v>
      </c>
      <c r="F178" s="23">
        <v>630</v>
      </c>
      <c r="G178" s="56">
        <v>157.5</v>
      </c>
      <c r="H178" s="57"/>
      <c r="I178" s="56">
        <f t="shared" si="37"/>
        <v>157.5</v>
      </c>
      <c r="J178" s="57"/>
      <c r="K178" s="52">
        <f t="shared" si="28"/>
        <v>75</v>
      </c>
      <c r="L178" s="47" t="s">
        <v>973</v>
      </c>
    </row>
    <row r="179" spans="2:12" ht="31.5" x14ac:dyDescent="0.25">
      <c r="B179" s="13"/>
      <c r="C179" s="8" t="s">
        <v>720</v>
      </c>
      <c r="D179" s="13"/>
      <c r="E179" s="25" t="s">
        <v>634</v>
      </c>
      <c r="F179" s="23">
        <v>400</v>
      </c>
      <c r="G179" s="56">
        <v>100</v>
      </c>
      <c r="H179" s="57"/>
      <c r="I179" s="56">
        <f t="shared" si="37"/>
        <v>100</v>
      </c>
      <c r="J179" s="57"/>
      <c r="K179" s="52">
        <f t="shared" si="28"/>
        <v>75</v>
      </c>
      <c r="L179" s="47" t="s">
        <v>973</v>
      </c>
    </row>
    <row r="180" spans="2:12" ht="31.5" x14ac:dyDescent="0.25">
      <c r="B180" s="13"/>
      <c r="C180" s="8" t="s">
        <v>680</v>
      </c>
      <c r="D180" s="13"/>
      <c r="E180" s="25" t="s">
        <v>635</v>
      </c>
      <c r="F180" s="23">
        <v>400</v>
      </c>
      <c r="G180" s="56">
        <v>100</v>
      </c>
      <c r="H180" s="57"/>
      <c r="I180" s="56">
        <f t="shared" si="37"/>
        <v>100</v>
      </c>
      <c r="J180" s="57"/>
      <c r="K180" s="52">
        <f t="shared" si="28"/>
        <v>75</v>
      </c>
      <c r="L180" s="47" t="s">
        <v>973</v>
      </c>
    </row>
    <row r="181" spans="2:12" ht="31.5" x14ac:dyDescent="0.25">
      <c r="B181" s="13"/>
      <c r="C181" s="8" t="s">
        <v>726</v>
      </c>
      <c r="D181" s="13"/>
      <c r="E181" s="25" t="s">
        <v>636</v>
      </c>
      <c r="F181" s="23">
        <v>400</v>
      </c>
      <c r="G181" s="56">
        <v>100</v>
      </c>
      <c r="H181" s="57"/>
      <c r="I181" s="56">
        <f t="shared" si="37"/>
        <v>100</v>
      </c>
      <c r="J181" s="57"/>
      <c r="K181" s="52">
        <f t="shared" si="28"/>
        <v>75</v>
      </c>
      <c r="L181" s="47" t="s">
        <v>973</v>
      </c>
    </row>
    <row r="182" spans="2:12" ht="31.5" x14ac:dyDescent="0.25">
      <c r="B182" s="13"/>
      <c r="C182" s="8" t="s">
        <v>677</v>
      </c>
      <c r="D182" s="13"/>
      <c r="E182" s="26" t="s">
        <v>637</v>
      </c>
      <c r="F182" s="23">
        <v>400</v>
      </c>
      <c r="G182" s="56">
        <v>100</v>
      </c>
      <c r="H182" s="57"/>
      <c r="I182" s="56">
        <f>G182-0</f>
        <v>100</v>
      </c>
      <c r="J182" s="57"/>
      <c r="K182" s="52">
        <f t="shared" si="28"/>
        <v>75</v>
      </c>
      <c r="L182" s="47" t="s">
        <v>973</v>
      </c>
    </row>
    <row r="183" spans="2:12" ht="45" x14ac:dyDescent="0.25">
      <c r="B183" s="13"/>
      <c r="C183" s="8" t="s">
        <v>727</v>
      </c>
      <c r="D183" s="13"/>
      <c r="E183" s="26" t="s">
        <v>638</v>
      </c>
      <c r="F183" s="23">
        <v>650</v>
      </c>
      <c r="G183" s="56">
        <v>330</v>
      </c>
      <c r="H183" s="57"/>
      <c r="I183" s="56">
        <f t="shared" ref="I183" si="38">G183-0</f>
        <v>330</v>
      </c>
      <c r="J183" s="57"/>
      <c r="K183" s="52">
        <f t="shared" si="28"/>
        <v>49.230769230769234</v>
      </c>
      <c r="L183" s="49" t="s">
        <v>972</v>
      </c>
    </row>
    <row r="184" spans="2:12" ht="31.5" x14ac:dyDescent="0.25">
      <c r="B184" s="13"/>
      <c r="C184" s="8" t="s">
        <v>677</v>
      </c>
      <c r="D184" s="13"/>
      <c r="E184" s="25" t="s">
        <v>639</v>
      </c>
      <c r="F184" s="23">
        <v>160</v>
      </c>
      <c r="G184" s="56">
        <v>40</v>
      </c>
      <c r="H184" s="57"/>
      <c r="I184" s="56">
        <f>G184-0</f>
        <v>40</v>
      </c>
      <c r="J184" s="57"/>
      <c r="K184" s="52">
        <f t="shared" si="28"/>
        <v>75</v>
      </c>
      <c r="L184" s="47" t="s">
        <v>973</v>
      </c>
    </row>
    <row r="185" spans="2:12" ht="31.5" x14ac:dyDescent="0.25">
      <c r="B185" s="13"/>
      <c r="C185" s="8" t="s">
        <v>728</v>
      </c>
      <c r="D185" s="13"/>
      <c r="E185" s="25" t="s">
        <v>640</v>
      </c>
      <c r="F185" s="23">
        <v>160</v>
      </c>
      <c r="G185" s="56">
        <v>40</v>
      </c>
      <c r="H185" s="57"/>
      <c r="I185" s="56">
        <f>G185-0</f>
        <v>40</v>
      </c>
      <c r="J185" s="57"/>
      <c r="K185" s="52">
        <f t="shared" si="28"/>
        <v>75</v>
      </c>
      <c r="L185" s="47" t="s">
        <v>973</v>
      </c>
    </row>
    <row r="186" spans="2:12" ht="31.5" x14ac:dyDescent="0.25">
      <c r="B186" s="13"/>
      <c r="C186" s="8" t="s">
        <v>675</v>
      </c>
      <c r="D186" s="13"/>
      <c r="E186" s="25" t="s">
        <v>641</v>
      </c>
      <c r="F186" s="23">
        <v>100</v>
      </c>
      <c r="G186" s="56">
        <v>25</v>
      </c>
      <c r="H186" s="57"/>
      <c r="I186" s="56">
        <f t="shared" ref="I186:I191" si="39">G186-0</f>
        <v>25</v>
      </c>
      <c r="J186" s="57"/>
      <c r="K186" s="52">
        <f t="shared" si="28"/>
        <v>75</v>
      </c>
      <c r="L186" s="47" t="s">
        <v>973</v>
      </c>
    </row>
    <row r="187" spans="2:12" ht="31.5" x14ac:dyDescent="0.25">
      <c r="B187" s="13"/>
      <c r="C187" s="8" t="s">
        <v>702</v>
      </c>
      <c r="D187" s="13"/>
      <c r="E187" s="25" t="s">
        <v>642</v>
      </c>
      <c r="F187" s="23">
        <v>250</v>
      </c>
      <c r="G187" s="56">
        <v>62.5</v>
      </c>
      <c r="H187" s="57"/>
      <c r="I187" s="56">
        <f t="shared" si="39"/>
        <v>62.5</v>
      </c>
      <c r="J187" s="57"/>
      <c r="K187" s="52">
        <f t="shared" si="28"/>
        <v>75</v>
      </c>
      <c r="L187" s="47" t="s">
        <v>973</v>
      </c>
    </row>
    <row r="188" spans="2:12" ht="31.5" x14ac:dyDescent="0.25">
      <c r="B188" s="13"/>
      <c r="C188" s="8" t="s">
        <v>700</v>
      </c>
      <c r="D188" s="13"/>
      <c r="E188" s="25" t="s">
        <v>643</v>
      </c>
      <c r="F188" s="23">
        <v>250</v>
      </c>
      <c r="G188" s="56">
        <v>62.5</v>
      </c>
      <c r="H188" s="57"/>
      <c r="I188" s="56">
        <f t="shared" si="39"/>
        <v>62.5</v>
      </c>
      <c r="J188" s="57"/>
      <c r="K188" s="52">
        <f t="shared" si="28"/>
        <v>75</v>
      </c>
      <c r="L188" s="47" t="s">
        <v>973</v>
      </c>
    </row>
    <row r="189" spans="2:12" ht="31.5" x14ac:dyDescent="0.25">
      <c r="B189" s="13"/>
      <c r="C189" s="8" t="s">
        <v>702</v>
      </c>
      <c r="D189" s="13"/>
      <c r="E189" s="25" t="s">
        <v>644</v>
      </c>
      <c r="F189" s="23">
        <v>160</v>
      </c>
      <c r="G189" s="56">
        <v>40</v>
      </c>
      <c r="H189" s="57"/>
      <c r="I189" s="56">
        <f t="shared" si="39"/>
        <v>40</v>
      </c>
      <c r="J189" s="57"/>
      <c r="K189" s="52">
        <f t="shared" si="28"/>
        <v>75</v>
      </c>
      <c r="L189" s="47" t="s">
        <v>973</v>
      </c>
    </row>
    <row r="190" spans="2:12" ht="31.5" x14ac:dyDescent="0.25">
      <c r="B190" s="13"/>
      <c r="C190" s="8" t="s">
        <v>674</v>
      </c>
      <c r="D190" s="13"/>
      <c r="E190" s="25" t="s">
        <v>645</v>
      </c>
      <c r="F190" s="23">
        <v>160</v>
      </c>
      <c r="G190" s="56">
        <v>40</v>
      </c>
      <c r="H190" s="57"/>
      <c r="I190" s="56">
        <f t="shared" si="39"/>
        <v>40</v>
      </c>
      <c r="J190" s="57"/>
      <c r="K190" s="52">
        <f t="shared" si="28"/>
        <v>75</v>
      </c>
      <c r="L190" s="47" t="s">
        <v>973</v>
      </c>
    </row>
    <row r="191" spans="2:12" ht="31.5" x14ac:dyDescent="0.25">
      <c r="B191" s="13"/>
      <c r="C191" s="8" t="s">
        <v>674</v>
      </c>
      <c r="D191" s="13"/>
      <c r="E191" s="25" t="s">
        <v>646</v>
      </c>
      <c r="F191" s="23">
        <v>100</v>
      </c>
      <c r="G191" s="56">
        <v>25</v>
      </c>
      <c r="H191" s="57"/>
      <c r="I191" s="56">
        <f t="shared" si="39"/>
        <v>25</v>
      </c>
      <c r="J191" s="57"/>
      <c r="K191" s="52">
        <f t="shared" si="28"/>
        <v>75</v>
      </c>
      <c r="L191" s="47" t="s">
        <v>973</v>
      </c>
    </row>
    <row r="192" spans="2:12" ht="31.5" x14ac:dyDescent="0.25">
      <c r="B192" s="13"/>
      <c r="C192" s="8" t="s">
        <v>674</v>
      </c>
      <c r="D192" s="13"/>
      <c r="E192" s="25" t="s">
        <v>647</v>
      </c>
      <c r="F192" s="23">
        <v>100</v>
      </c>
      <c r="G192" s="56">
        <v>25</v>
      </c>
      <c r="H192" s="57"/>
      <c r="I192" s="56">
        <f>G192-0</f>
        <v>25</v>
      </c>
      <c r="J192" s="57"/>
      <c r="K192" s="52">
        <f t="shared" si="28"/>
        <v>75</v>
      </c>
      <c r="L192" s="47" t="s">
        <v>973</v>
      </c>
    </row>
    <row r="193" spans="2:12" ht="31.5" x14ac:dyDescent="0.25">
      <c r="B193" s="13"/>
      <c r="C193" s="8" t="s">
        <v>674</v>
      </c>
      <c r="D193" s="13"/>
      <c r="E193" s="25" t="s">
        <v>648</v>
      </c>
      <c r="F193" s="23">
        <v>180</v>
      </c>
      <c r="G193" s="56">
        <v>45</v>
      </c>
      <c r="H193" s="57"/>
      <c r="I193" s="56">
        <f t="shared" ref="I193" si="40">G193-0</f>
        <v>45</v>
      </c>
      <c r="J193" s="57"/>
      <c r="K193" s="52">
        <f t="shared" si="28"/>
        <v>75</v>
      </c>
      <c r="L193" s="47" t="s">
        <v>973</v>
      </c>
    </row>
    <row r="194" spans="2:12" ht="31.5" x14ac:dyDescent="0.25">
      <c r="B194" s="13"/>
      <c r="C194" s="8" t="s">
        <v>736</v>
      </c>
      <c r="D194" s="13"/>
      <c r="E194" s="25" t="s">
        <v>649</v>
      </c>
      <c r="F194" s="23">
        <v>30</v>
      </c>
      <c r="G194" s="56">
        <v>7.5</v>
      </c>
      <c r="H194" s="57"/>
      <c r="I194" s="56">
        <f>G194-0</f>
        <v>7.5</v>
      </c>
      <c r="J194" s="57"/>
      <c r="K194" s="52">
        <f t="shared" si="28"/>
        <v>75</v>
      </c>
      <c r="L194" s="47" t="s">
        <v>973</v>
      </c>
    </row>
    <row r="195" spans="2:12" ht="31.5" x14ac:dyDescent="0.25">
      <c r="B195" s="13"/>
      <c r="C195" s="8" t="s">
        <v>686</v>
      </c>
      <c r="D195" s="13"/>
      <c r="E195" s="25" t="s">
        <v>650</v>
      </c>
      <c r="F195" s="23">
        <v>100</v>
      </c>
      <c r="G195" s="56">
        <v>25</v>
      </c>
      <c r="H195" s="57"/>
      <c r="I195" s="56">
        <f>G195-0</f>
        <v>25</v>
      </c>
      <c r="J195" s="57"/>
      <c r="K195" s="52">
        <f t="shared" si="28"/>
        <v>75</v>
      </c>
      <c r="L195" s="47" t="s">
        <v>973</v>
      </c>
    </row>
    <row r="196" spans="2:12" ht="31.5" x14ac:dyDescent="0.25">
      <c r="B196" s="13"/>
      <c r="C196" s="8" t="s">
        <v>686</v>
      </c>
      <c r="D196" s="13"/>
      <c r="E196" s="25" t="s">
        <v>651</v>
      </c>
      <c r="F196" s="23">
        <v>160</v>
      </c>
      <c r="G196" s="56">
        <v>40</v>
      </c>
      <c r="H196" s="57"/>
      <c r="I196" s="56">
        <f t="shared" ref="I196:I201" si="41">G196-0</f>
        <v>40</v>
      </c>
      <c r="J196" s="57"/>
      <c r="K196" s="52">
        <f t="shared" si="28"/>
        <v>75</v>
      </c>
      <c r="L196" s="47" t="s">
        <v>973</v>
      </c>
    </row>
    <row r="197" spans="2:12" ht="31.5" x14ac:dyDescent="0.25">
      <c r="B197" s="13"/>
      <c r="C197" s="8" t="s">
        <v>707</v>
      </c>
      <c r="D197" s="13"/>
      <c r="E197" s="25" t="s">
        <v>652</v>
      </c>
      <c r="F197" s="23">
        <v>100</v>
      </c>
      <c r="G197" s="56">
        <v>25</v>
      </c>
      <c r="H197" s="57"/>
      <c r="I197" s="56">
        <f t="shared" si="41"/>
        <v>25</v>
      </c>
      <c r="J197" s="57"/>
      <c r="K197" s="52">
        <f t="shared" si="28"/>
        <v>75</v>
      </c>
      <c r="L197" s="47" t="s">
        <v>973</v>
      </c>
    </row>
    <row r="198" spans="2:12" ht="31.5" x14ac:dyDescent="0.25">
      <c r="B198" s="13"/>
      <c r="C198" s="8" t="s">
        <v>700</v>
      </c>
      <c r="D198" s="13"/>
      <c r="E198" s="25" t="s">
        <v>653</v>
      </c>
      <c r="F198" s="23">
        <v>100</v>
      </c>
      <c r="G198" s="56">
        <v>25</v>
      </c>
      <c r="H198" s="57"/>
      <c r="I198" s="56">
        <f t="shared" si="41"/>
        <v>25</v>
      </c>
      <c r="J198" s="57"/>
      <c r="K198" s="52">
        <f t="shared" si="28"/>
        <v>75</v>
      </c>
      <c r="L198" s="47" t="s">
        <v>973</v>
      </c>
    </row>
    <row r="199" spans="2:12" ht="31.5" x14ac:dyDescent="0.25">
      <c r="B199" s="13"/>
      <c r="C199" s="8" t="s">
        <v>717</v>
      </c>
      <c r="D199" s="13"/>
      <c r="E199" s="25" t="s">
        <v>654</v>
      </c>
      <c r="F199" s="23">
        <v>160</v>
      </c>
      <c r="G199" s="56">
        <v>40</v>
      </c>
      <c r="H199" s="57"/>
      <c r="I199" s="56">
        <f t="shared" si="41"/>
        <v>40</v>
      </c>
      <c r="J199" s="57"/>
      <c r="K199" s="52">
        <f t="shared" ref="K199:K224" si="42">(F199-G199)/F199*100</f>
        <v>75</v>
      </c>
      <c r="L199" s="47" t="s">
        <v>973</v>
      </c>
    </row>
    <row r="200" spans="2:12" ht="31.5" x14ac:dyDescent="0.25">
      <c r="B200" s="13"/>
      <c r="C200" s="8" t="s">
        <v>738</v>
      </c>
      <c r="D200" s="13"/>
      <c r="E200" s="25" t="s">
        <v>655</v>
      </c>
      <c r="F200" s="23">
        <v>160</v>
      </c>
      <c r="G200" s="56">
        <v>40</v>
      </c>
      <c r="H200" s="57"/>
      <c r="I200" s="56">
        <f t="shared" si="41"/>
        <v>40</v>
      </c>
      <c r="J200" s="57"/>
      <c r="K200" s="52">
        <f t="shared" si="42"/>
        <v>75</v>
      </c>
      <c r="L200" s="47" t="s">
        <v>973</v>
      </c>
    </row>
    <row r="201" spans="2:12" ht="31.5" x14ac:dyDescent="0.25">
      <c r="B201" s="13"/>
      <c r="C201" s="8" t="s">
        <v>697</v>
      </c>
      <c r="D201" s="13"/>
      <c r="E201" s="25" t="s">
        <v>656</v>
      </c>
      <c r="F201" s="23">
        <v>160</v>
      </c>
      <c r="G201" s="56">
        <v>40</v>
      </c>
      <c r="H201" s="57"/>
      <c r="I201" s="56">
        <f t="shared" si="41"/>
        <v>40</v>
      </c>
      <c r="J201" s="57"/>
      <c r="K201" s="52">
        <f t="shared" si="42"/>
        <v>75</v>
      </c>
      <c r="L201" s="47" t="s">
        <v>973</v>
      </c>
    </row>
    <row r="202" spans="2:12" ht="31.5" x14ac:dyDescent="0.25">
      <c r="B202" s="13"/>
      <c r="C202" s="8" t="s">
        <v>729</v>
      </c>
      <c r="D202" s="13"/>
      <c r="E202" s="25" t="s">
        <v>657</v>
      </c>
      <c r="F202" s="23">
        <v>63</v>
      </c>
      <c r="G202" s="56">
        <v>15.75</v>
      </c>
      <c r="H202" s="57"/>
      <c r="I202" s="56">
        <f>G202-0</f>
        <v>15.75</v>
      </c>
      <c r="J202" s="57"/>
      <c r="K202" s="52">
        <f t="shared" si="42"/>
        <v>75</v>
      </c>
      <c r="L202" s="47" t="s">
        <v>973</v>
      </c>
    </row>
    <row r="203" spans="2:12" ht="31.5" x14ac:dyDescent="0.25">
      <c r="B203" s="13"/>
      <c r="C203" s="8" t="s">
        <v>753</v>
      </c>
      <c r="D203" s="13"/>
      <c r="E203" s="25" t="s">
        <v>751</v>
      </c>
      <c r="F203" s="23">
        <v>160</v>
      </c>
      <c r="G203" s="56">
        <v>40</v>
      </c>
      <c r="H203" s="57"/>
      <c r="I203" s="56">
        <f t="shared" ref="I203" si="43">G203-0</f>
        <v>40</v>
      </c>
      <c r="J203" s="57"/>
      <c r="K203" s="52">
        <f t="shared" si="42"/>
        <v>75</v>
      </c>
      <c r="L203" s="47" t="s">
        <v>973</v>
      </c>
    </row>
    <row r="204" spans="2:12" ht="31.5" x14ac:dyDescent="0.25">
      <c r="B204" s="13"/>
      <c r="C204" s="8" t="s">
        <v>753</v>
      </c>
      <c r="D204" s="13"/>
      <c r="E204" s="25" t="s">
        <v>752</v>
      </c>
      <c r="F204" s="23">
        <v>250</v>
      </c>
      <c r="G204" s="56">
        <v>62.5</v>
      </c>
      <c r="H204" s="57"/>
      <c r="I204" s="56">
        <f>G204-0</f>
        <v>62.5</v>
      </c>
      <c r="J204" s="57"/>
      <c r="K204" s="52">
        <f t="shared" si="42"/>
        <v>75</v>
      </c>
      <c r="L204" s="47" t="s">
        <v>973</v>
      </c>
    </row>
    <row r="205" spans="2:12" ht="31.5" x14ac:dyDescent="0.25">
      <c r="B205" s="13"/>
      <c r="C205" s="8" t="s">
        <v>753</v>
      </c>
      <c r="D205" s="13"/>
      <c r="E205" s="25" t="s">
        <v>754</v>
      </c>
      <c r="F205" s="23">
        <v>40</v>
      </c>
      <c r="G205" s="56">
        <v>10</v>
      </c>
      <c r="H205" s="57"/>
      <c r="I205" s="56">
        <f>G205-0</f>
        <v>10</v>
      </c>
      <c r="J205" s="57"/>
      <c r="K205" s="52">
        <f t="shared" si="42"/>
        <v>75</v>
      </c>
      <c r="L205" s="47" t="s">
        <v>973</v>
      </c>
    </row>
    <row r="206" spans="2:12" ht="31.5" x14ac:dyDescent="0.25">
      <c r="B206" s="13"/>
      <c r="C206" s="8" t="s">
        <v>755</v>
      </c>
      <c r="D206" s="13"/>
      <c r="E206" s="25" t="s">
        <v>658</v>
      </c>
      <c r="F206" s="23">
        <v>100</v>
      </c>
      <c r="G206" s="56">
        <v>25</v>
      </c>
      <c r="H206" s="57"/>
      <c r="I206" s="56">
        <f t="shared" ref="I206:I211" si="44">G206-0</f>
        <v>25</v>
      </c>
      <c r="J206" s="57"/>
      <c r="K206" s="52">
        <f t="shared" si="42"/>
        <v>75</v>
      </c>
      <c r="L206" s="47" t="s">
        <v>973</v>
      </c>
    </row>
    <row r="207" spans="2:12" ht="30" x14ac:dyDescent="0.25">
      <c r="B207" s="13"/>
      <c r="C207" s="8" t="s">
        <v>755</v>
      </c>
      <c r="D207" s="13"/>
      <c r="E207" s="25" t="s">
        <v>659</v>
      </c>
      <c r="F207" s="23">
        <v>0</v>
      </c>
      <c r="G207" s="56">
        <v>0</v>
      </c>
      <c r="H207" s="57"/>
      <c r="I207" s="56">
        <f t="shared" si="44"/>
        <v>0</v>
      </c>
      <c r="J207" s="57"/>
      <c r="K207" s="52" t="e">
        <f t="shared" si="42"/>
        <v>#DIV/0!</v>
      </c>
      <c r="L207" s="53"/>
    </row>
    <row r="208" spans="2:12" ht="31.5" x14ac:dyDescent="0.25">
      <c r="B208" s="13"/>
      <c r="C208" s="8" t="s">
        <v>706</v>
      </c>
      <c r="D208" s="13"/>
      <c r="E208" s="25" t="s">
        <v>756</v>
      </c>
      <c r="F208" s="23">
        <v>160</v>
      </c>
      <c r="G208" s="56">
        <v>40</v>
      </c>
      <c r="H208" s="57"/>
      <c r="I208" s="56">
        <f t="shared" si="44"/>
        <v>40</v>
      </c>
      <c r="J208" s="57"/>
      <c r="K208" s="52">
        <f t="shared" si="42"/>
        <v>75</v>
      </c>
      <c r="L208" s="47" t="s">
        <v>973</v>
      </c>
    </row>
    <row r="209" spans="2:12" ht="31.5" x14ac:dyDescent="0.25">
      <c r="B209" s="13"/>
      <c r="C209" s="8" t="s">
        <v>706</v>
      </c>
      <c r="D209" s="13"/>
      <c r="E209" s="25" t="s">
        <v>757</v>
      </c>
      <c r="F209" s="23">
        <v>100</v>
      </c>
      <c r="G209" s="56">
        <v>25</v>
      </c>
      <c r="H209" s="57"/>
      <c r="I209" s="56">
        <f t="shared" si="44"/>
        <v>25</v>
      </c>
      <c r="J209" s="57"/>
      <c r="K209" s="52">
        <f t="shared" si="42"/>
        <v>75</v>
      </c>
      <c r="L209" s="47" t="s">
        <v>973</v>
      </c>
    </row>
    <row r="210" spans="2:12" ht="31.5" x14ac:dyDescent="0.25">
      <c r="B210" s="13"/>
      <c r="C210" s="8" t="s">
        <v>706</v>
      </c>
      <c r="D210" s="13"/>
      <c r="E210" s="25" t="s">
        <v>758</v>
      </c>
      <c r="F210" s="23">
        <v>400</v>
      </c>
      <c r="G210" s="56">
        <v>100</v>
      </c>
      <c r="H210" s="57"/>
      <c r="I210" s="56">
        <f t="shared" si="44"/>
        <v>100</v>
      </c>
      <c r="J210" s="57"/>
      <c r="K210" s="52">
        <f t="shared" si="42"/>
        <v>75</v>
      </c>
      <c r="L210" s="47" t="s">
        <v>973</v>
      </c>
    </row>
    <row r="211" spans="2:12" ht="31.5" x14ac:dyDescent="0.25">
      <c r="B211" s="13"/>
      <c r="C211" s="8" t="s">
        <v>703</v>
      </c>
      <c r="D211" s="13"/>
      <c r="E211" s="25" t="s">
        <v>660</v>
      </c>
      <c r="F211" s="23">
        <v>160</v>
      </c>
      <c r="G211" s="56">
        <v>40</v>
      </c>
      <c r="H211" s="57"/>
      <c r="I211" s="56">
        <f t="shared" si="44"/>
        <v>40</v>
      </c>
      <c r="J211" s="57"/>
      <c r="K211" s="52">
        <f t="shared" si="42"/>
        <v>75</v>
      </c>
      <c r="L211" s="47" t="s">
        <v>973</v>
      </c>
    </row>
    <row r="212" spans="2:12" ht="31.5" x14ac:dyDescent="0.25">
      <c r="B212" s="13"/>
      <c r="C212" s="8" t="s">
        <v>703</v>
      </c>
      <c r="D212" s="13"/>
      <c r="E212" s="25" t="s">
        <v>661</v>
      </c>
      <c r="F212" s="23">
        <v>400</v>
      </c>
      <c r="G212" s="56">
        <v>100</v>
      </c>
      <c r="H212" s="57"/>
      <c r="I212" s="56">
        <f>G212-0</f>
        <v>100</v>
      </c>
      <c r="J212" s="57"/>
      <c r="K212" s="52">
        <f t="shared" si="42"/>
        <v>75</v>
      </c>
      <c r="L212" s="47" t="s">
        <v>973</v>
      </c>
    </row>
    <row r="213" spans="2:12" ht="31.5" x14ac:dyDescent="0.25">
      <c r="B213" s="13"/>
      <c r="C213" s="8" t="s">
        <v>709</v>
      </c>
      <c r="D213" s="13"/>
      <c r="E213" s="25" t="s">
        <v>662</v>
      </c>
      <c r="F213" s="23">
        <v>100</v>
      </c>
      <c r="G213" s="56">
        <v>25</v>
      </c>
      <c r="H213" s="57"/>
      <c r="I213" s="56">
        <f t="shared" ref="I213" si="45">G213-0</f>
        <v>25</v>
      </c>
      <c r="J213" s="57"/>
      <c r="K213" s="52">
        <f t="shared" si="42"/>
        <v>75</v>
      </c>
      <c r="L213" s="47" t="s">
        <v>973</v>
      </c>
    </row>
    <row r="214" spans="2:12" ht="31.5" x14ac:dyDescent="0.25">
      <c r="B214" s="13"/>
      <c r="C214" s="8" t="s">
        <v>709</v>
      </c>
      <c r="D214" s="13"/>
      <c r="E214" s="25" t="s">
        <v>662</v>
      </c>
      <c r="F214" s="23">
        <v>100</v>
      </c>
      <c r="G214" s="56">
        <v>25</v>
      </c>
      <c r="H214" s="57"/>
      <c r="I214" s="56">
        <f>G214-0</f>
        <v>25</v>
      </c>
      <c r="J214" s="57"/>
      <c r="K214" s="52">
        <f t="shared" si="42"/>
        <v>75</v>
      </c>
      <c r="L214" s="47" t="s">
        <v>973</v>
      </c>
    </row>
    <row r="215" spans="2:12" ht="31.5" x14ac:dyDescent="0.25">
      <c r="B215" s="13"/>
      <c r="C215" s="8" t="s">
        <v>730</v>
      </c>
      <c r="D215" s="13"/>
      <c r="E215" s="25" t="s">
        <v>663</v>
      </c>
      <c r="F215" s="23">
        <v>160</v>
      </c>
      <c r="G215" s="56">
        <v>40</v>
      </c>
      <c r="H215" s="57"/>
      <c r="I215" s="56">
        <f>G215-0</f>
        <v>40</v>
      </c>
      <c r="J215" s="57"/>
      <c r="K215" s="52">
        <f t="shared" si="42"/>
        <v>75</v>
      </c>
      <c r="L215" s="47" t="s">
        <v>973</v>
      </c>
    </row>
    <row r="216" spans="2:12" ht="31.5" x14ac:dyDescent="0.25">
      <c r="B216" s="13"/>
      <c r="C216" s="8" t="s">
        <v>731</v>
      </c>
      <c r="D216" s="13"/>
      <c r="E216" s="25" t="s">
        <v>523</v>
      </c>
      <c r="F216" s="23">
        <v>63</v>
      </c>
      <c r="G216" s="56">
        <v>15.75</v>
      </c>
      <c r="H216" s="57"/>
      <c r="I216" s="56">
        <f t="shared" ref="I216:I221" si="46">G216-0</f>
        <v>15.75</v>
      </c>
      <c r="J216" s="57"/>
      <c r="K216" s="52">
        <f t="shared" si="42"/>
        <v>75</v>
      </c>
      <c r="L216" s="47" t="s">
        <v>973</v>
      </c>
    </row>
    <row r="217" spans="2:12" ht="31.5" x14ac:dyDescent="0.25">
      <c r="B217" s="13"/>
      <c r="C217" s="8" t="s">
        <v>732</v>
      </c>
      <c r="D217" s="13"/>
      <c r="E217" s="25" t="s">
        <v>664</v>
      </c>
      <c r="F217" s="23">
        <v>250</v>
      </c>
      <c r="G217" s="56">
        <v>62.5</v>
      </c>
      <c r="H217" s="57"/>
      <c r="I217" s="56">
        <f t="shared" si="46"/>
        <v>62.5</v>
      </c>
      <c r="J217" s="57"/>
      <c r="K217" s="52">
        <f t="shared" si="42"/>
        <v>75</v>
      </c>
      <c r="L217" s="47" t="s">
        <v>973</v>
      </c>
    </row>
    <row r="218" spans="2:12" ht="31.5" x14ac:dyDescent="0.25">
      <c r="B218" s="13"/>
      <c r="C218" s="8" t="s">
        <v>733</v>
      </c>
      <c r="D218" s="13"/>
      <c r="E218" s="25" t="s">
        <v>665</v>
      </c>
      <c r="F218" s="23">
        <v>250</v>
      </c>
      <c r="G218" s="56">
        <v>62.5</v>
      </c>
      <c r="H218" s="57"/>
      <c r="I218" s="56">
        <f t="shared" si="46"/>
        <v>62.5</v>
      </c>
      <c r="J218" s="57"/>
      <c r="K218" s="52">
        <f t="shared" si="42"/>
        <v>75</v>
      </c>
      <c r="L218" s="47" t="s">
        <v>973</v>
      </c>
    </row>
    <row r="219" spans="2:12" ht="31.5" x14ac:dyDescent="0.25">
      <c r="B219" s="13"/>
      <c r="C219" s="8" t="s">
        <v>734</v>
      </c>
      <c r="D219" s="13"/>
      <c r="E219" s="25" t="s">
        <v>666</v>
      </c>
      <c r="F219" s="23">
        <v>160</v>
      </c>
      <c r="G219" s="56">
        <v>40</v>
      </c>
      <c r="H219" s="57"/>
      <c r="I219" s="56">
        <f t="shared" si="46"/>
        <v>40</v>
      </c>
      <c r="J219" s="57"/>
      <c r="K219" s="52">
        <f t="shared" si="42"/>
        <v>75</v>
      </c>
      <c r="L219" s="47" t="s">
        <v>973</v>
      </c>
    </row>
    <row r="220" spans="2:12" ht="31.5" x14ac:dyDescent="0.25">
      <c r="B220" s="13"/>
      <c r="C220" s="8" t="s">
        <v>675</v>
      </c>
      <c r="D220" s="13"/>
      <c r="E220" s="25" t="s">
        <v>667</v>
      </c>
      <c r="F220" s="23">
        <v>250</v>
      </c>
      <c r="G220" s="56">
        <v>62.5</v>
      </c>
      <c r="H220" s="57"/>
      <c r="I220" s="56">
        <f t="shared" si="46"/>
        <v>62.5</v>
      </c>
      <c r="J220" s="57"/>
      <c r="K220" s="52">
        <f t="shared" si="42"/>
        <v>75</v>
      </c>
      <c r="L220" s="47" t="s">
        <v>973</v>
      </c>
    </row>
    <row r="221" spans="2:12" ht="31.5" x14ac:dyDescent="0.25">
      <c r="B221" s="13"/>
      <c r="C221" s="8" t="s">
        <v>717</v>
      </c>
      <c r="D221" s="13"/>
      <c r="E221" s="25" t="s">
        <v>668</v>
      </c>
      <c r="F221" s="23">
        <v>250</v>
      </c>
      <c r="G221" s="56">
        <v>62.5</v>
      </c>
      <c r="H221" s="57"/>
      <c r="I221" s="56">
        <f t="shared" si="46"/>
        <v>62.5</v>
      </c>
      <c r="J221" s="57"/>
      <c r="K221" s="52">
        <f t="shared" si="42"/>
        <v>75</v>
      </c>
      <c r="L221" s="47" t="s">
        <v>973</v>
      </c>
    </row>
    <row r="222" spans="2:12" ht="31.5" x14ac:dyDescent="0.25">
      <c r="B222" s="13"/>
      <c r="C222" s="8" t="s">
        <v>680</v>
      </c>
      <c r="D222" s="13"/>
      <c r="E222" s="25" t="s">
        <v>669</v>
      </c>
      <c r="F222" s="23">
        <v>320</v>
      </c>
      <c r="G222" s="56">
        <v>80</v>
      </c>
      <c r="H222" s="57"/>
      <c r="I222" s="56">
        <f>G222-0</f>
        <v>80</v>
      </c>
      <c r="J222" s="57"/>
      <c r="K222" s="52">
        <f t="shared" si="42"/>
        <v>75</v>
      </c>
      <c r="L222" s="47" t="s">
        <v>973</v>
      </c>
    </row>
    <row r="223" spans="2:12" ht="31.5" x14ac:dyDescent="0.25">
      <c r="B223" s="13"/>
      <c r="C223" s="8" t="s">
        <v>680</v>
      </c>
      <c r="D223" s="13"/>
      <c r="E223" s="25" t="s">
        <v>670</v>
      </c>
      <c r="F223" s="23">
        <v>630</v>
      </c>
      <c r="G223" s="56">
        <v>157.5</v>
      </c>
      <c r="H223" s="57"/>
      <c r="I223" s="56">
        <f t="shared" ref="I223" si="47">G223-0</f>
        <v>157.5</v>
      </c>
      <c r="J223" s="57"/>
      <c r="K223" s="52">
        <f t="shared" si="42"/>
        <v>75</v>
      </c>
      <c r="L223" s="47" t="s">
        <v>973</v>
      </c>
    </row>
    <row r="224" spans="2:12" ht="31.5" x14ac:dyDescent="0.25">
      <c r="B224" s="13"/>
      <c r="C224" s="8" t="s">
        <v>737</v>
      </c>
      <c r="D224" s="13"/>
      <c r="E224" s="25" t="s">
        <v>671</v>
      </c>
      <c r="F224" s="23">
        <v>580</v>
      </c>
      <c r="G224" s="56">
        <v>145</v>
      </c>
      <c r="H224" s="57"/>
      <c r="I224" s="56">
        <f>G224-0</f>
        <v>145</v>
      </c>
      <c r="J224" s="57"/>
      <c r="K224" s="52">
        <f t="shared" si="42"/>
        <v>75</v>
      </c>
      <c r="L224" s="47" t="s">
        <v>973</v>
      </c>
    </row>
  </sheetData>
  <autoFilter ref="B5:J224">
    <filterColumn colId="5" showButton="0"/>
    <filterColumn colId="7" showButton="0"/>
  </autoFilter>
  <mergeCells count="442">
    <mergeCell ref="I222:J222"/>
    <mergeCell ref="I223:J223"/>
    <mergeCell ref="I224:J224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212:J212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03:J203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4:J194"/>
    <mergeCell ref="I190:J190"/>
    <mergeCell ref="I191:J191"/>
    <mergeCell ref="I192:J192"/>
    <mergeCell ref="I193:J193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63:J163"/>
    <mergeCell ref="I164:J164"/>
    <mergeCell ref="I165:J165"/>
    <mergeCell ref="I167:J167"/>
    <mergeCell ref="I168:J168"/>
    <mergeCell ref="I169:J169"/>
    <mergeCell ref="I170:J170"/>
    <mergeCell ref="I171:J171"/>
    <mergeCell ref="I172:J172"/>
    <mergeCell ref="I166:J166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44:J144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45:J145"/>
    <mergeCell ref="I134:J134"/>
    <mergeCell ref="I135:J135"/>
    <mergeCell ref="I137:J137"/>
    <mergeCell ref="I138:J138"/>
    <mergeCell ref="I139:J139"/>
    <mergeCell ref="I140:J140"/>
    <mergeCell ref="I141:J141"/>
    <mergeCell ref="I142:J142"/>
    <mergeCell ref="I143:J143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12:J112"/>
    <mergeCell ref="I113:J113"/>
    <mergeCell ref="I114:J114"/>
    <mergeCell ref="I115:J115"/>
    <mergeCell ref="I116:J116"/>
    <mergeCell ref="I117:J117"/>
    <mergeCell ref="I119:J119"/>
    <mergeCell ref="I120:J120"/>
    <mergeCell ref="I121:J121"/>
    <mergeCell ref="I101:J101"/>
    <mergeCell ref="I103:J103"/>
    <mergeCell ref="I105:J105"/>
    <mergeCell ref="I106:J106"/>
    <mergeCell ref="I107:J107"/>
    <mergeCell ref="I108:J108"/>
    <mergeCell ref="I109:J109"/>
    <mergeCell ref="I110:J110"/>
    <mergeCell ref="I111:J111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89:J89"/>
    <mergeCell ref="I90:J90"/>
    <mergeCell ref="I73:J73"/>
    <mergeCell ref="I74:J74"/>
    <mergeCell ref="I75:J75"/>
    <mergeCell ref="I76:J76"/>
    <mergeCell ref="I78:J78"/>
    <mergeCell ref="I79:J79"/>
    <mergeCell ref="I80:J80"/>
    <mergeCell ref="I81:J81"/>
    <mergeCell ref="I82:J82"/>
    <mergeCell ref="I77:J77"/>
    <mergeCell ref="I70:J70"/>
    <mergeCell ref="I71:J71"/>
    <mergeCell ref="I72:J72"/>
    <mergeCell ref="I83:J83"/>
    <mergeCell ref="I84:J84"/>
    <mergeCell ref="I85:J85"/>
    <mergeCell ref="I86:J86"/>
    <mergeCell ref="I87:J87"/>
    <mergeCell ref="I88:J88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51:J51"/>
    <mergeCell ref="I52:J52"/>
    <mergeCell ref="I54:J54"/>
    <mergeCell ref="I55:J55"/>
    <mergeCell ref="I56:J56"/>
    <mergeCell ref="I57:J57"/>
    <mergeCell ref="I58:J58"/>
    <mergeCell ref="I59:J59"/>
    <mergeCell ref="I60:J60"/>
    <mergeCell ref="I23:J23"/>
    <mergeCell ref="I24:J24"/>
    <mergeCell ref="I25:J25"/>
    <mergeCell ref="I44:J44"/>
    <mergeCell ref="I46:J46"/>
    <mergeCell ref="I47:J47"/>
    <mergeCell ref="I48:J48"/>
    <mergeCell ref="I49:J49"/>
    <mergeCell ref="I50:J50"/>
    <mergeCell ref="G10:H10"/>
    <mergeCell ref="I10:J10"/>
    <mergeCell ref="G11:H11"/>
    <mergeCell ref="I11:J11"/>
    <mergeCell ref="G12:H12"/>
    <mergeCell ref="I12:J12"/>
    <mergeCell ref="G28:H28"/>
    <mergeCell ref="G38:H38"/>
    <mergeCell ref="G39:H39"/>
    <mergeCell ref="I26:J26"/>
    <mergeCell ref="I27:J27"/>
    <mergeCell ref="I28:J28"/>
    <mergeCell ref="I29:J29"/>
    <mergeCell ref="I34:J34"/>
    <mergeCell ref="I35:J35"/>
    <mergeCell ref="I36:J36"/>
    <mergeCell ref="I37:J37"/>
    <mergeCell ref="I38:J38"/>
    <mergeCell ref="I16:J16"/>
    <mergeCell ref="I18:J18"/>
    <mergeCell ref="I19:J19"/>
    <mergeCell ref="I20:J20"/>
    <mergeCell ref="I21:J21"/>
    <mergeCell ref="I22:J22"/>
    <mergeCell ref="I15:J15"/>
    <mergeCell ref="I17:J17"/>
    <mergeCell ref="G137:H137"/>
    <mergeCell ref="G138:H138"/>
    <mergeCell ref="G139:H139"/>
    <mergeCell ref="G140:H140"/>
    <mergeCell ref="I45:J45"/>
    <mergeCell ref="I53:J53"/>
    <mergeCell ref="I92:J92"/>
    <mergeCell ref="I102:J102"/>
    <mergeCell ref="I104:J104"/>
    <mergeCell ref="I118:J118"/>
    <mergeCell ref="I122:J122"/>
    <mergeCell ref="I123:J123"/>
    <mergeCell ref="I128:J128"/>
    <mergeCell ref="I136:J136"/>
    <mergeCell ref="I39:J39"/>
    <mergeCell ref="I40:J40"/>
    <mergeCell ref="G136:H136"/>
    <mergeCell ref="I31:J31"/>
    <mergeCell ref="G32:H32"/>
    <mergeCell ref="I32:J32"/>
    <mergeCell ref="G23:H23"/>
    <mergeCell ref="G24:H24"/>
    <mergeCell ref="G224:H224"/>
    <mergeCell ref="G142:H142"/>
    <mergeCell ref="G143:H143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77:H177"/>
    <mergeCell ref="G209:H209"/>
    <mergeCell ref="G203:H203"/>
    <mergeCell ref="G204:H204"/>
    <mergeCell ref="G205:H205"/>
    <mergeCell ref="G206:H206"/>
    <mergeCell ref="G207:H207"/>
    <mergeCell ref="G210:H210"/>
    <mergeCell ref="G208:H208"/>
    <mergeCell ref="G211:H211"/>
    <mergeCell ref="G212:H212"/>
    <mergeCell ref="G196:H196"/>
    <mergeCell ref="G197:H197"/>
    <mergeCell ref="G198:H198"/>
    <mergeCell ref="G199:H199"/>
    <mergeCell ref="G200:H200"/>
    <mergeCell ref="G201:H201"/>
    <mergeCell ref="G202:H202"/>
    <mergeCell ref="G187:H187"/>
    <mergeCell ref="G188:H188"/>
    <mergeCell ref="G189:H189"/>
    <mergeCell ref="G190:H190"/>
    <mergeCell ref="G191:H191"/>
    <mergeCell ref="G192:H192"/>
    <mergeCell ref="G193:H193"/>
    <mergeCell ref="G194:H194"/>
    <mergeCell ref="G195:H195"/>
    <mergeCell ref="G221:H221"/>
    <mergeCell ref="G222:H222"/>
    <mergeCell ref="G223:H223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180:H180"/>
    <mergeCell ref="G181:H181"/>
    <mergeCell ref="G182:H182"/>
    <mergeCell ref="G183:H183"/>
    <mergeCell ref="G184:H184"/>
    <mergeCell ref="G185:H185"/>
    <mergeCell ref="G186:H186"/>
    <mergeCell ref="G172:H172"/>
    <mergeCell ref="G173:H173"/>
    <mergeCell ref="G174:H174"/>
    <mergeCell ref="G175:H175"/>
    <mergeCell ref="G176:H176"/>
    <mergeCell ref="G178:H178"/>
    <mergeCell ref="G179:H179"/>
    <mergeCell ref="G169:H169"/>
    <mergeCell ref="G170:H170"/>
    <mergeCell ref="G171:H171"/>
    <mergeCell ref="G163:H163"/>
    <mergeCell ref="G164:H164"/>
    <mergeCell ref="G165:H165"/>
    <mergeCell ref="G166:H166"/>
    <mergeCell ref="G167:H167"/>
    <mergeCell ref="G168:H168"/>
    <mergeCell ref="G155:H155"/>
    <mergeCell ref="G156:H156"/>
    <mergeCell ref="G157:H157"/>
    <mergeCell ref="G158:H158"/>
    <mergeCell ref="G159:H159"/>
    <mergeCell ref="G160:H160"/>
    <mergeCell ref="G161:H161"/>
    <mergeCell ref="G162:H162"/>
    <mergeCell ref="I5:J5"/>
    <mergeCell ref="G5:H5"/>
    <mergeCell ref="G150:H150"/>
    <mergeCell ref="G151:H151"/>
    <mergeCell ref="G152:H152"/>
    <mergeCell ref="G153:H153"/>
    <mergeCell ref="G154:H154"/>
    <mergeCell ref="I13:J13"/>
    <mergeCell ref="G14:H14"/>
    <mergeCell ref="I14:J14"/>
    <mergeCell ref="G15:H15"/>
    <mergeCell ref="G16:H16"/>
    <mergeCell ref="G29:H29"/>
    <mergeCell ref="G30:H30"/>
    <mergeCell ref="I30:J30"/>
    <mergeCell ref="G31:H31"/>
    <mergeCell ref="G25:H25"/>
    <mergeCell ref="G26:H26"/>
    <mergeCell ref="G27:H27"/>
    <mergeCell ref="B4:J4"/>
    <mergeCell ref="B3:J3"/>
    <mergeCell ref="G141:H141"/>
    <mergeCell ref="G144:H144"/>
    <mergeCell ref="G145:H145"/>
    <mergeCell ref="G146:H146"/>
    <mergeCell ref="G6:H6"/>
    <mergeCell ref="I6:J6"/>
    <mergeCell ref="G50:H50"/>
    <mergeCell ref="I41:J41"/>
    <mergeCell ref="I42:J42"/>
    <mergeCell ref="G40:H40"/>
    <mergeCell ref="G41:H41"/>
    <mergeCell ref="G42:H42"/>
    <mergeCell ref="G51:H51"/>
    <mergeCell ref="G52:H52"/>
    <mergeCell ref="G53:H53"/>
    <mergeCell ref="G54:H54"/>
    <mergeCell ref="G44:H44"/>
    <mergeCell ref="G45:H45"/>
    <mergeCell ref="G46:H46"/>
    <mergeCell ref="G147:H147"/>
    <mergeCell ref="G148:H148"/>
    <mergeCell ref="G149:H149"/>
    <mergeCell ref="G7:H7"/>
    <mergeCell ref="I7:J7"/>
    <mergeCell ref="G8:H8"/>
    <mergeCell ref="I8:J8"/>
    <mergeCell ref="G9:H9"/>
    <mergeCell ref="I9:J9"/>
    <mergeCell ref="G17:H17"/>
    <mergeCell ref="G18:H18"/>
    <mergeCell ref="G19:H19"/>
    <mergeCell ref="G20:H20"/>
    <mergeCell ref="G21:H21"/>
    <mergeCell ref="G22:H22"/>
    <mergeCell ref="G13:H13"/>
    <mergeCell ref="G43:H43"/>
    <mergeCell ref="G33:H33"/>
    <mergeCell ref="I33:J33"/>
    <mergeCell ref="G34:H34"/>
    <mergeCell ref="G35:H35"/>
    <mergeCell ref="G36:H36"/>
    <mergeCell ref="G37:H37"/>
    <mergeCell ref="I43:J43"/>
    <mergeCell ref="G47:H47"/>
    <mergeCell ref="G48:H48"/>
    <mergeCell ref="G49:H49"/>
    <mergeCell ref="G63:H63"/>
    <mergeCell ref="G64:H64"/>
    <mergeCell ref="G61:H61"/>
    <mergeCell ref="G62:H62"/>
    <mergeCell ref="G55:H55"/>
    <mergeCell ref="G56:H56"/>
    <mergeCell ref="G57:H57"/>
    <mergeCell ref="G58:H58"/>
    <mergeCell ref="G70:H70"/>
    <mergeCell ref="G59:H59"/>
    <mergeCell ref="G60:H60"/>
    <mergeCell ref="G71:H71"/>
    <mergeCell ref="G72:H72"/>
    <mergeCell ref="G73:H73"/>
    <mergeCell ref="G65:H65"/>
    <mergeCell ref="G66:H66"/>
    <mergeCell ref="G67:H67"/>
    <mergeCell ref="G68:H68"/>
    <mergeCell ref="G69:H69"/>
    <mergeCell ref="G80:H80"/>
    <mergeCell ref="G81:H81"/>
    <mergeCell ref="G82:H82"/>
    <mergeCell ref="G83:H83"/>
    <mergeCell ref="G84:H84"/>
    <mergeCell ref="G74:H74"/>
    <mergeCell ref="G75:H75"/>
    <mergeCell ref="G76:H76"/>
    <mergeCell ref="G77:H77"/>
    <mergeCell ref="G78:H78"/>
    <mergeCell ref="G79:H79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101:H101"/>
    <mergeCell ref="G102:H102"/>
    <mergeCell ref="G103:H103"/>
    <mergeCell ref="G95:H95"/>
    <mergeCell ref="G96:H96"/>
    <mergeCell ref="G97:H97"/>
    <mergeCell ref="G98:H98"/>
    <mergeCell ref="G99:H99"/>
    <mergeCell ref="G100:H100"/>
    <mergeCell ref="G115:H115"/>
    <mergeCell ref="G116:H116"/>
    <mergeCell ref="G109:H109"/>
    <mergeCell ref="G110:H110"/>
    <mergeCell ref="G111:H111"/>
    <mergeCell ref="G112:H112"/>
    <mergeCell ref="G113:H113"/>
    <mergeCell ref="G114:H114"/>
    <mergeCell ref="G104:H104"/>
    <mergeCell ref="G105:H105"/>
    <mergeCell ref="G106:H106"/>
    <mergeCell ref="G107:H107"/>
    <mergeCell ref="G108:H108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3:N129"/>
  <sheetViews>
    <sheetView tabSelected="1" topLeftCell="B1" zoomScaleNormal="100" zoomScaleSheetLayoutView="115" workbookViewId="0">
      <selection activeCell="I5" sqref="I5:J5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4.28515625" style="51" customWidth="1"/>
    <col min="12" max="12" width="14.42578125" style="51" customWidth="1"/>
    <col min="13" max="14" width="0" style="11" hidden="1" customWidth="1"/>
    <col min="15" max="16384" width="9.140625" style="11"/>
  </cols>
  <sheetData>
    <row r="3" spans="2:14" ht="94.5" customHeight="1" x14ac:dyDescent="0.25">
      <c r="B3" s="83" t="s">
        <v>4</v>
      </c>
      <c r="C3" s="79"/>
      <c r="D3" s="79"/>
      <c r="E3" s="79"/>
      <c r="F3" s="79"/>
      <c r="G3" s="79"/>
      <c r="H3" s="79"/>
      <c r="I3" s="79"/>
      <c r="J3" s="79"/>
      <c r="L3" s="51" t="s">
        <v>978</v>
      </c>
    </row>
    <row r="4" spans="2:14" ht="51.75" customHeight="1" x14ac:dyDescent="0.25">
      <c r="B4" s="84" t="s">
        <v>983</v>
      </c>
      <c r="C4" s="80"/>
      <c r="D4" s="80"/>
      <c r="E4" s="80"/>
      <c r="F4" s="80"/>
      <c r="G4" s="80"/>
      <c r="H4" s="80"/>
      <c r="I4" s="80"/>
      <c r="J4" s="85"/>
    </row>
    <row r="5" spans="2:14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56" t="s">
        <v>3</v>
      </c>
      <c r="H5" s="57"/>
      <c r="I5" s="56" t="s">
        <v>5</v>
      </c>
      <c r="J5" s="57"/>
      <c r="K5" s="45" t="s">
        <v>970</v>
      </c>
      <c r="L5" s="46" t="s">
        <v>975</v>
      </c>
    </row>
    <row r="6" spans="2:14" ht="47.25" customHeight="1" x14ac:dyDescent="0.25">
      <c r="B6" s="8" t="s">
        <v>323</v>
      </c>
      <c r="C6" s="13"/>
      <c r="D6" s="8"/>
      <c r="E6" s="8" t="s">
        <v>759</v>
      </c>
      <c r="F6" s="23">
        <v>100</v>
      </c>
      <c r="G6" s="83">
        <v>26</v>
      </c>
      <c r="H6" s="83"/>
      <c r="I6" s="56">
        <v>9</v>
      </c>
      <c r="J6" s="57"/>
      <c r="K6" s="52">
        <f>(F6-G6)/F6*100</f>
        <v>74</v>
      </c>
      <c r="L6" s="47" t="s">
        <v>973</v>
      </c>
      <c r="M6" s="79"/>
      <c r="N6" s="79"/>
    </row>
    <row r="7" spans="2:14" ht="31.5" customHeight="1" x14ac:dyDescent="0.25">
      <c r="B7" s="8"/>
      <c r="C7" s="13"/>
      <c r="D7" s="13"/>
      <c r="E7" s="8" t="s">
        <v>760</v>
      </c>
      <c r="F7" s="23">
        <v>250</v>
      </c>
      <c r="G7" s="83">
        <v>65</v>
      </c>
      <c r="H7" s="83"/>
      <c r="I7" s="56">
        <f t="shared" ref="I7:I69" si="0">G7-M7</f>
        <v>65</v>
      </c>
      <c r="J7" s="57"/>
      <c r="K7" s="52">
        <f t="shared" ref="K7:K70" si="1">(F7-G7)/F7*100</f>
        <v>74</v>
      </c>
      <c r="L7" s="47" t="s">
        <v>973</v>
      </c>
      <c r="M7" s="79"/>
      <c r="N7" s="79"/>
    </row>
    <row r="8" spans="2:14" ht="31.5" customHeight="1" x14ac:dyDescent="0.25">
      <c r="B8" s="8"/>
      <c r="C8" s="13"/>
      <c r="D8" s="13"/>
      <c r="E8" s="8" t="s">
        <v>761</v>
      </c>
      <c r="F8" s="23">
        <v>250</v>
      </c>
      <c r="G8" s="83">
        <v>65</v>
      </c>
      <c r="H8" s="83"/>
      <c r="I8" s="56">
        <v>45</v>
      </c>
      <c r="J8" s="57"/>
      <c r="K8" s="52">
        <f t="shared" si="1"/>
        <v>74</v>
      </c>
      <c r="L8" s="47" t="s">
        <v>973</v>
      </c>
      <c r="M8" s="79"/>
      <c r="N8" s="79"/>
    </row>
    <row r="9" spans="2:14" ht="31.5" customHeight="1" x14ac:dyDescent="0.25">
      <c r="B9" s="8"/>
      <c r="C9" s="13"/>
      <c r="D9" s="13"/>
      <c r="E9" s="8" t="s">
        <v>762</v>
      </c>
      <c r="F9" s="23">
        <v>250</v>
      </c>
      <c r="G9" s="83">
        <v>65</v>
      </c>
      <c r="H9" s="83"/>
      <c r="I9" s="56">
        <f t="shared" si="0"/>
        <v>65</v>
      </c>
      <c r="J9" s="57"/>
      <c r="K9" s="52">
        <f t="shared" si="1"/>
        <v>74</v>
      </c>
      <c r="L9" s="47" t="s">
        <v>973</v>
      </c>
      <c r="M9" s="79"/>
      <c r="N9" s="79"/>
    </row>
    <row r="10" spans="2:14" ht="31.5" customHeight="1" x14ac:dyDescent="0.25">
      <c r="B10" s="8"/>
      <c r="C10" s="13" t="s">
        <v>883</v>
      </c>
      <c r="D10" s="13"/>
      <c r="E10" s="8" t="s">
        <v>763</v>
      </c>
      <c r="F10" s="23">
        <v>100</v>
      </c>
      <c r="G10" s="88">
        <v>26</v>
      </c>
      <c r="H10" s="88"/>
      <c r="I10" s="56">
        <f t="shared" si="0"/>
        <v>21</v>
      </c>
      <c r="J10" s="57"/>
      <c r="K10" s="52">
        <f t="shared" si="1"/>
        <v>74</v>
      </c>
      <c r="L10" s="47" t="s">
        <v>973</v>
      </c>
      <c r="M10" s="79">
        <v>5</v>
      </c>
      <c r="N10" s="79"/>
    </row>
    <row r="11" spans="2:14" ht="31.5" customHeight="1" x14ac:dyDescent="0.25">
      <c r="B11" s="8"/>
      <c r="C11" s="13"/>
      <c r="D11" s="13"/>
      <c r="E11" s="8" t="s">
        <v>764</v>
      </c>
      <c r="F11" s="23">
        <v>250</v>
      </c>
      <c r="G11" s="79">
        <v>65</v>
      </c>
      <c r="H11" s="79"/>
      <c r="I11" s="56">
        <f t="shared" si="0"/>
        <v>65</v>
      </c>
      <c r="J11" s="57"/>
      <c r="K11" s="52">
        <f t="shared" si="1"/>
        <v>74</v>
      </c>
      <c r="L11" s="47" t="s">
        <v>973</v>
      </c>
      <c r="M11" s="79"/>
      <c r="N11" s="79"/>
    </row>
    <row r="12" spans="2:14" ht="31.5" customHeight="1" x14ac:dyDescent="0.25">
      <c r="B12" s="8"/>
      <c r="C12" s="13"/>
      <c r="D12" s="13"/>
      <c r="E12" s="8" t="s">
        <v>765</v>
      </c>
      <c r="F12" s="23">
        <v>100</v>
      </c>
      <c r="G12" s="79">
        <v>26</v>
      </c>
      <c r="H12" s="79"/>
      <c r="I12" s="56">
        <v>0</v>
      </c>
      <c r="J12" s="57"/>
      <c r="K12" s="52">
        <f t="shared" si="1"/>
        <v>74</v>
      </c>
      <c r="L12" s="47" t="s">
        <v>973</v>
      </c>
      <c r="M12" s="79"/>
      <c r="N12" s="79"/>
    </row>
    <row r="13" spans="2:14" ht="31.5" customHeight="1" x14ac:dyDescent="0.25">
      <c r="B13" s="8"/>
      <c r="C13" s="13"/>
      <c r="D13" s="13"/>
      <c r="E13" s="8" t="s">
        <v>766</v>
      </c>
      <c r="F13" s="23">
        <v>250</v>
      </c>
      <c r="G13" s="79">
        <v>65</v>
      </c>
      <c r="H13" s="79"/>
      <c r="I13" s="56">
        <f t="shared" si="0"/>
        <v>65</v>
      </c>
      <c r="J13" s="57"/>
      <c r="K13" s="52">
        <f t="shared" si="1"/>
        <v>74</v>
      </c>
      <c r="L13" s="47" t="s">
        <v>973</v>
      </c>
      <c r="M13" s="79"/>
      <c r="N13" s="79"/>
    </row>
    <row r="14" spans="2:14" ht="31.5" customHeight="1" x14ac:dyDescent="0.25">
      <c r="B14" s="8"/>
      <c r="C14" s="13"/>
      <c r="D14" s="8"/>
      <c r="E14" s="8" t="s">
        <v>767</v>
      </c>
      <c r="F14" s="23">
        <v>100</v>
      </c>
      <c r="G14" s="79">
        <v>26</v>
      </c>
      <c r="H14" s="79"/>
      <c r="I14" s="56">
        <f t="shared" si="0"/>
        <v>26</v>
      </c>
      <c r="J14" s="57"/>
      <c r="K14" s="52">
        <f t="shared" si="1"/>
        <v>74</v>
      </c>
      <c r="L14" s="47" t="s">
        <v>973</v>
      </c>
      <c r="M14" s="79"/>
      <c r="N14" s="79"/>
    </row>
    <row r="15" spans="2:14" ht="31.5" customHeight="1" x14ac:dyDescent="0.25">
      <c r="B15" s="8"/>
      <c r="C15" s="13" t="s">
        <v>883</v>
      </c>
      <c r="D15" s="13"/>
      <c r="E15" s="8" t="s">
        <v>768</v>
      </c>
      <c r="F15" s="23">
        <v>250</v>
      </c>
      <c r="G15" s="88">
        <v>65</v>
      </c>
      <c r="H15" s="88"/>
      <c r="I15" s="56">
        <f t="shared" si="0"/>
        <v>65</v>
      </c>
      <c r="J15" s="57"/>
      <c r="K15" s="52">
        <f t="shared" si="1"/>
        <v>74</v>
      </c>
      <c r="L15" s="47" t="s">
        <v>973</v>
      </c>
      <c r="M15" s="79"/>
      <c r="N15" s="79"/>
    </row>
    <row r="16" spans="2:14" ht="31.5" customHeight="1" x14ac:dyDescent="0.25">
      <c r="B16" s="8"/>
      <c r="C16" s="13"/>
      <c r="D16" s="13"/>
      <c r="E16" s="8" t="s">
        <v>769</v>
      </c>
      <c r="F16" s="23">
        <v>160</v>
      </c>
      <c r="G16" s="88">
        <v>41.6</v>
      </c>
      <c r="H16" s="88"/>
      <c r="I16" s="56">
        <f t="shared" si="0"/>
        <v>36.6</v>
      </c>
      <c r="J16" s="57"/>
      <c r="K16" s="52">
        <f t="shared" si="1"/>
        <v>74</v>
      </c>
      <c r="L16" s="47" t="s">
        <v>973</v>
      </c>
      <c r="M16" s="79">
        <v>5</v>
      </c>
      <c r="N16" s="79"/>
    </row>
    <row r="17" spans="2:14" ht="31.5" customHeight="1" x14ac:dyDescent="0.25">
      <c r="B17" s="8"/>
      <c r="C17" s="13"/>
      <c r="D17" s="13"/>
      <c r="E17" s="8" t="s">
        <v>770</v>
      </c>
      <c r="F17" s="23">
        <v>400</v>
      </c>
      <c r="G17" s="79">
        <v>104</v>
      </c>
      <c r="H17" s="79"/>
      <c r="I17" s="56">
        <f t="shared" si="0"/>
        <v>104</v>
      </c>
      <c r="J17" s="57"/>
      <c r="K17" s="52">
        <f t="shared" si="1"/>
        <v>74</v>
      </c>
      <c r="L17" s="47" t="s">
        <v>973</v>
      </c>
      <c r="M17" s="79"/>
      <c r="N17" s="79"/>
    </row>
    <row r="18" spans="2:14" ht="31.5" customHeight="1" x14ac:dyDescent="0.25">
      <c r="B18" s="8"/>
      <c r="C18" s="13"/>
      <c r="D18" s="13"/>
      <c r="E18" s="8" t="s">
        <v>771</v>
      </c>
      <c r="F18" s="23">
        <v>100</v>
      </c>
      <c r="G18" s="88">
        <v>26</v>
      </c>
      <c r="H18" s="88"/>
      <c r="I18" s="56">
        <f t="shared" si="0"/>
        <v>26</v>
      </c>
      <c r="J18" s="57"/>
      <c r="K18" s="52">
        <f t="shared" si="1"/>
        <v>74</v>
      </c>
      <c r="L18" s="47" t="s">
        <v>973</v>
      </c>
      <c r="M18" s="79"/>
      <c r="N18" s="79"/>
    </row>
    <row r="19" spans="2:14" ht="31.5" customHeight="1" x14ac:dyDescent="0.25">
      <c r="B19" s="8"/>
      <c r="C19" s="13"/>
      <c r="D19" s="13"/>
      <c r="E19" s="8" t="s">
        <v>772</v>
      </c>
      <c r="F19" s="23">
        <v>160</v>
      </c>
      <c r="G19" s="79">
        <v>41.6</v>
      </c>
      <c r="H19" s="79"/>
      <c r="I19" s="56">
        <f t="shared" si="0"/>
        <v>41.6</v>
      </c>
      <c r="J19" s="57"/>
      <c r="K19" s="52">
        <f t="shared" si="1"/>
        <v>74</v>
      </c>
      <c r="L19" s="47" t="s">
        <v>973</v>
      </c>
      <c r="M19" s="79"/>
      <c r="N19" s="79"/>
    </row>
    <row r="20" spans="2:14" ht="31.5" customHeight="1" x14ac:dyDescent="0.25">
      <c r="B20" s="8"/>
      <c r="C20" s="13"/>
      <c r="D20" s="13"/>
      <c r="E20" s="8" t="s">
        <v>773</v>
      </c>
      <c r="F20" s="23">
        <v>63</v>
      </c>
      <c r="G20" s="88">
        <v>16.38</v>
      </c>
      <c r="H20" s="88"/>
      <c r="I20" s="56">
        <f t="shared" si="0"/>
        <v>16.38</v>
      </c>
      <c r="J20" s="57"/>
      <c r="K20" s="52">
        <f t="shared" si="1"/>
        <v>74.000000000000014</v>
      </c>
      <c r="L20" s="47" t="s">
        <v>973</v>
      </c>
      <c r="M20" s="79"/>
      <c r="N20" s="79"/>
    </row>
    <row r="21" spans="2:14" ht="31.5" customHeight="1" x14ac:dyDescent="0.25">
      <c r="B21" s="8"/>
      <c r="C21" s="13"/>
      <c r="D21" s="13"/>
      <c r="E21" s="8" t="s">
        <v>774</v>
      </c>
      <c r="F21" s="23">
        <v>160</v>
      </c>
      <c r="G21" s="88">
        <v>41.6</v>
      </c>
      <c r="H21" s="88"/>
      <c r="I21" s="56">
        <f t="shared" si="0"/>
        <v>41.6</v>
      </c>
      <c r="J21" s="57"/>
      <c r="K21" s="52">
        <f t="shared" si="1"/>
        <v>74</v>
      </c>
      <c r="L21" s="47" t="s">
        <v>973</v>
      </c>
      <c r="M21" s="79"/>
      <c r="N21" s="79"/>
    </row>
    <row r="22" spans="2:14" ht="31.5" customHeight="1" x14ac:dyDescent="0.25">
      <c r="B22" s="8"/>
      <c r="C22" s="13"/>
      <c r="D22" s="13"/>
      <c r="E22" s="8" t="s">
        <v>775</v>
      </c>
      <c r="F22" s="23">
        <v>160</v>
      </c>
      <c r="G22" s="79">
        <v>41.6</v>
      </c>
      <c r="H22" s="79"/>
      <c r="I22" s="56">
        <f t="shared" si="0"/>
        <v>41.6</v>
      </c>
      <c r="J22" s="57"/>
      <c r="K22" s="52">
        <f t="shared" si="1"/>
        <v>74</v>
      </c>
      <c r="L22" s="47" t="s">
        <v>973</v>
      </c>
      <c r="M22" s="79"/>
      <c r="N22" s="79"/>
    </row>
    <row r="23" spans="2:14" ht="31.5" customHeight="1" x14ac:dyDescent="0.25">
      <c r="B23" s="8"/>
      <c r="C23" s="13"/>
      <c r="D23" s="13"/>
      <c r="E23" s="8" t="s">
        <v>776</v>
      </c>
      <c r="F23" s="23">
        <v>250</v>
      </c>
      <c r="G23" s="79">
        <v>65</v>
      </c>
      <c r="H23" s="79"/>
      <c r="I23" s="56">
        <v>1</v>
      </c>
      <c r="J23" s="57"/>
      <c r="K23" s="52">
        <f t="shared" si="1"/>
        <v>74</v>
      </c>
      <c r="L23" s="47" t="s">
        <v>973</v>
      </c>
      <c r="M23" s="79">
        <v>12</v>
      </c>
      <c r="N23" s="79"/>
    </row>
    <row r="24" spans="2:14" ht="31.5" customHeight="1" x14ac:dyDescent="0.25">
      <c r="B24" s="8"/>
      <c r="C24" s="13"/>
      <c r="D24" s="13"/>
      <c r="E24" s="8" t="s">
        <v>777</v>
      </c>
      <c r="F24" s="23">
        <v>100</v>
      </c>
      <c r="G24" s="88">
        <v>26</v>
      </c>
      <c r="H24" s="88"/>
      <c r="I24" s="56">
        <f t="shared" si="0"/>
        <v>26</v>
      </c>
      <c r="J24" s="57"/>
      <c r="K24" s="52">
        <f t="shared" si="1"/>
        <v>74</v>
      </c>
      <c r="L24" s="47" t="s">
        <v>973</v>
      </c>
      <c r="M24" s="79"/>
      <c r="N24" s="79"/>
    </row>
    <row r="25" spans="2:14" ht="31.5" customHeight="1" x14ac:dyDescent="0.25">
      <c r="B25" s="8"/>
      <c r="C25" s="13"/>
      <c r="D25" s="8"/>
      <c r="E25" s="8" t="s">
        <v>778</v>
      </c>
      <c r="F25" s="23">
        <v>400</v>
      </c>
      <c r="G25" s="79">
        <v>104</v>
      </c>
      <c r="H25" s="79"/>
      <c r="I25" s="56">
        <f t="shared" si="0"/>
        <v>104</v>
      </c>
      <c r="J25" s="57"/>
      <c r="K25" s="52">
        <f t="shared" si="1"/>
        <v>74</v>
      </c>
      <c r="L25" s="47" t="s">
        <v>973</v>
      </c>
      <c r="M25" s="79"/>
      <c r="N25" s="79"/>
    </row>
    <row r="26" spans="2:14" ht="31.5" customHeight="1" x14ac:dyDescent="0.25">
      <c r="B26" s="8"/>
      <c r="C26" s="13"/>
      <c r="D26" s="8"/>
      <c r="E26" s="8" t="s">
        <v>779</v>
      </c>
      <c r="F26" s="23">
        <v>25</v>
      </c>
      <c r="G26" s="88">
        <v>6.5</v>
      </c>
      <c r="H26" s="88"/>
      <c r="I26" s="56">
        <f t="shared" si="0"/>
        <v>6.5</v>
      </c>
      <c r="J26" s="57"/>
      <c r="K26" s="52">
        <f t="shared" si="1"/>
        <v>74</v>
      </c>
      <c r="L26" s="47" t="s">
        <v>973</v>
      </c>
      <c r="M26" s="79"/>
      <c r="N26" s="79"/>
    </row>
    <row r="27" spans="2:14" ht="31.5" customHeight="1" x14ac:dyDescent="0.25">
      <c r="B27" s="8"/>
      <c r="C27" s="13"/>
      <c r="D27" s="13"/>
      <c r="E27" s="8" t="s">
        <v>780</v>
      </c>
      <c r="F27" s="23">
        <v>630</v>
      </c>
      <c r="G27" s="79">
        <v>163.80000000000001</v>
      </c>
      <c r="H27" s="79"/>
      <c r="I27" s="56">
        <f t="shared" si="0"/>
        <v>158.80000000000001</v>
      </c>
      <c r="J27" s="57"/>
      <c r="K27" s="52">
        <f t="shared" si="1"/>
        <v>74</v>
      </c>
      <c r="L27" s="47" t="s">
        <v>973</v>
      </c>
      <c r="M27" s="79">
        <v>5</v>
      </c>
      <c r="N27" s="79"/>
    </row>
    <row r="28" spans="2:14" ht="31.5" customHeight="1" x14ac:dyDescent="0.25">
      <c r="B28" s="8"/>
      <c r="C28" s="13"/>
      <c r="D28" s="13"/>
      <c r="E28" s="8" t="s">
        <v>781</v>
      </c>
      <c r="F28" s="23">
        <v>100</v>
      </c>
      <c r="G28" s="79">
        <v>26</v>
      </c>
      <c r="H28" s="79"/>
      <c r="I28" s="56">
        <f t="shared" si="0"/>
        <v>26</v>
      </c>
      <c r="J28" s="57"/>
      <c r="K28" s="52">
        <f t="shared" si="1"/>
        <v>74</v>
      </c>
      <c r="L28" s="47" t="s">
        <v>973</v>
      </c>
      <c r="M28" s="79"/>
      <c r="N28" s="79"/>
    </row>
    <row r="29" spans="2:14" ht="31.5" customHeight="1" x14ac:dyDescent="0.25">
      <c r="B29" s="8"/>
      <c r="C29" s="13"/>
      <c r="D29" s="13"/>
      <c r="E29" s="8" t="s">
        <v>782</v>
      </c>
      <c r="F29" s="23">
        <v>40</v>
      </c>
      <c r="G29" s="79">
        <v>10.4</v>
      </c>
      <c r="H29" s="79"/>
      <c r="I29" s="56">
        <v>5</v>
      </c>
      <c r="J29" s="57"/>
      <c r="K29" s="52">
        <f t="shared" si="1"/>
        <v>74</v>
      </c>
      <c r="L29" s="47" t="s">
        <v>973</v>
      </c>
      <c r="M29" s="79"/>
      <c r="N29" s="79"/>
    </row>
    <row r="30" spans="2:14" ht="31.5" customHeight="1" x14ac:dyDescent="0.25">
      <c r="B30" s="8"/>
      <c r="C30" s="13"/>
      <c r="D30" s="13"/>
      <c r="E30" s="8" t="s">
        <v>783</v>
      </c>
      <c r="F30" s="23">
        <v>0</v>
      </c>
      <c r="G30" s="79">
        <v>0</v>
      </c>
      <c r="H30" s="79"/>
      <c r="I30" s="56">
        <f t="shared" si="0"/>
        <v>0</v>
      </c>
      <c r="J30" s="57"/>
      <c r="K30" s="52" t="e">
        <f t="shared" si="1"/>
        <v>#DIV/0!</v>
      </c>
      <c r="L30" s="53"/>
      <c r="M30" s="79"/>
      <c r="N30" s="79"/>
    </row>
    <row r="31" spans="2:14" ht="31.5" customHeight="1" x14ac:dyDescent="0.25">
      <c r="B31" s="8"/>
      <c r="C31" s="13"/>
      <c r="D31" s="13"/>
      <c r="E31" s="8" t="s">
        <v>784</v>
      </c>
      <c r="F31" s="23">
        <v>0</v>
      </c>
      <c r="G31" s="79">
        <v>0</v>
      </c>
      <c r="H31" s="79"/>
      <c r="I31" s="56">
        <f t="shared" si="0"/>
        <v>0</v>
      </c>
      <c r="J31" s="57"/>
      <c r="K31" s="52" t="e">
        <f t="shared" si="1"/>
        <v>#DIV/0!</v>
      </c>
      <c r="L31" s="53"/>
      <c r="M31" s="79"/>
      <c r="N31" s="79"/>
    </row>
    <row r="32" spans="2:14" ht="31.5" customHeight="1" x14ac:dyDescent="0.25">
      <c r="B32" s="8"/>
      <c r="C32" s="13"/>
      <c r="D32" s="13"/>
      <c r="E32" s="8" t="s">
        <v>785</v>
      </c>
      <c r="F32" s="23">
        <v>0</v>
      </c>
      <c r="G32" s="79">
        <v>0</v>
      </c>
      <c r="H32" s="79"/>
      <c r="I32" s="56">
        <f t="shared" si="0"/>
        <v>0</v>
      </c>
      <c r="J32" s="57"/>
      <c r="K32" s="52" t="e">
        <f t="shared" si="1"/>
        <v>#DIV/0!</v>
      </c>
      <c r="L32" s="53"/>
      <c r="M32" s="79"/>
      <c r="N32" s="79"/>
    </row>
    <row r="33" spans="2:14" ht="31.5" customHeight="1" x14ac:dyDescent="0.25">
      <c r="B33" s="8"/>
      <c r="C33" s="13"/>
      <c r="D33" s="13"/>
      <c r="E33" s="8" t="s">
        <v>786</v>
      </c>
      <c r="F33" s="23">
        <v>400</v>
      </c>
      <c r="G33" s="79">
        <v>104</v>
      </c>
      <c r="H33" s="79"/>
      <c r="I33" s="56">
        <v>50</v>
      </c>
      <c r="J33" s="57"/>
      <c r="K33" s="52">
        <f t="shared" si="1"/>
        <v>74</v>
      </c>
      <c r="L33" s="47" t="s">
        <v>973</v>
      </c>
      <c r="M33" s="79"/>
      <c r="N33" s="79"/>
    </row>
    <row r="34" spans="2:14" ht="31.5" customHeight="1" x14ac:dyDescent="0.25">
      <c r="B34" s="8"/>
      <c r="C34" s="13"/>
      <c r="D34" s="13"/>
      <c r="E34" s="8" t="s">
        <v>787</v>
      </c>
      <c r="F34" s="23">
        <v>100</v>
      </c>
      <c r="G34" s="79">
        <v>26</v>
      </c>
      <c r="H34" s="79"/>
      <c r="I34" s="56">
        <f t="shared" si="0"/>
        <v>26</v>
      </c>
      <c r="J34" s="57"/>
      <c r="K34" s="52">
        <f t="shared" si="1"/>
        <v>74</v>
      </c>
      <c r="L34" s="47" t="s">
        <v>973</v>
      </c>
      <c r="M34" s="79"/>
      <c r="N34" s="79"/>
    </row>
    <row r="35" spans="2:14" ht="31.5" customHeight="1" x14ac:dyDescent="0.25">
      <c r="B35" s="8"/>
      <c r="C35" s="13"/>
      <c r="D35" s="13"/>
      <c r="E35" s="8" t="s">
        <v>788</v>
      </c>
      <c r="F35" s="23">
        <v>250</v>
      </c>
      <c r="G35" s="79">
        <v>65</v>
      </c>
      <c r="H35" s="79"/>
      <c r="I35" s="56">
        <f t="shared" si="0"/>
        <v>65</v>
      </c>
      <c r="J35" s="57"/>
      <c r="K35" s="52">
        <f t="shared" si="1"/>
        <v>74</v>
      </c>
      <c r="L35" s="47" t="s">
        <v>973</v>
      </c>
      <c r="M35" s="79"/>
      <c r="N35" s="79"/>
    </row>
    <row r="36" spans="2:14" ht="31.5" customHeight="1" x14ac:dyDescent="0.25">
      <c r="B36" s="8"/>
      <c r="C36" s="13"/>
      <c r="D36" s="13"/>
      <c r="E36" s="8" t="s">
        <v>789</v>
      </c>
      <c r="F36" s="23">
        <v>400</v>
      </c>
      <c r="G36" s="79">
        <v>104</v>
      </c>
      <c r="H36" s="79"/>
      <c r="I36" s="56">
        <f t="shared" si="0"/>
        <v>104</v>
      </c>
      <c r="J36" s="57"/>
      <c r="K36" s="52">
        <f t="shared" si="1"/>
        <v>74</v>
      </c>
      <c r="L36" s="47" t="s">
        <v>973</v>
      </c>
      <c r="M36" s="79"/>
      <c r="N36" s="79"/>
    </row>
    <row r="37" spans="2:14" ht="31.5" customHeight="1" x14ac:dyDescent="0.25">
      <c r="B37" s="8"/>
      <c r="C37" s="13"/>
      <c r="D37" s="13"/>
      <c r="E37" s="8" t="s">
        <v>790</v>
      </c>
      <c r="F37" s="23">
        <v>250</v>
      </c>
      <c r="G37" s="79">
        <v>65</v>
      </c>
      <c r="H37" s="79"/>
      <c r="I37" s="56">
        <f t="shared" si="0"/>
        <v>65</v>
      </c>
      <c r="J37" s="57"/>
      <c r="K37" s="52">
        <f t="shared" si="1"/>
        <v>74</v>
      </c>
      <c r="L37" s="47" t="s">
        <v>973</v>
      </c>
      <c r="M37" s="79"/>
      <c r="N37" s="79"/>
    </row>
    <row r="38" spans="2:14" ht="31.5" customHeight="1" x14ac:dyDescent="0.25">
      <c r="B38" s="8"/>
      <c r="C38" s="13"/>
      <c r="D38" s="13"/>
      <c r="E38" s="8" t="s">
        <v>791</v>
      </c>
      <c r="F38" s="23">
        <v>25</v>
      </c>
      <c r="G38" s="88">
        <v>6.5</v>
      </c>
      <c r="H38" s="88"/>
      <c r="I38" s="56">
        <f t="shared" si="0"/>
        <v>6.5</v>
      </c>
      <c r="J38" s="57"/>
      <c r="K38" s="52">
        <f t="shared" si="1"/>
        <v>74</v>
      </c>
      <c r="L38" s="47" t="s">
        <v>973</v>
      </c>
      <c r="M38" s="79"/>
      <c r="N38" s="79"/>
    </row>
    <row r="39" spans="2:14" ht="31.5" customHeight="1" x14ac:dyDescent="0.25">
      <c r="B39" s="8"/>
      <c r="C39" s="13"/>
      <c r="D39" s="13"/>
      <c r="E39" s="8" t="s">
        <v>792</v>
      </c>
      <c r="F39" s="23">
        <v>400</v>
      </c>
      <c r="G39" s="79">
        <v>104</v>
      </c>
      <c r="H39" s="79"/>
      <c r="I39" s="56">
        <v>75</v>
      </c>
      <c r="J39" s="57"/>
      <c r="K39" s="52">
        <f t="shared" si="1"/>
        <v>74</v>
      </c>
      <c r="L39" s="47" t="s">
        <v>973</v>
      </c>
      <c r="M39" s="79"/>
      <c r="N39" s="79"/>
    </row>
    <row r="40" spans="2:14" ht="31.5" customHeight="1" x14ac:dyDescent="0.25">
      <c r="B40" s="8"/>
      <c r="C40" s="13"/>
      <c r="D40" s="13"/>
      <c r="E40" s="8" t="s">
        <v>793</v>
      </c>
      <c r="F40" s="23">
        <v>250</v>
      </c>
      <c r="G40" s="79">
        <v>65</v>
      </c>
      <c r="H40" s="79"/>
      <c r="I40" s="56">
        <f t="shared" si="0"/>
        <v>65</v>
      </c>
      <c r="J40" s="57"/>
      <c r="K40" s="52">
        <f t="shared" si="1"/>
        <v>74</v>
      </c>
      <c r="L40" s="47" t="s">
        <v>973</v>
      </c>
      <c r="M40" s="79"/>
      <c r="N40" s="79"/>
    </row>
    <row r="41" spans="2:14" ht="31.5" customHeight="1" x14ac:dyDescent="0.25">
      <c r="B41" s="8"/>
      <c r="C41" s="13"/>
      <c r="D41" s="13"/>
      <c r="E41" s="8" t="s">
        <v>794</v>
      </c>
      <c r="F41" s="23">
        <v>400</v>
      </c>
      <c r="G41" s="88">
        <v>104</v>
      </c>
      <c r="H41" s="88"/>
      <c r="I41" s="56">
        <f t="shared" si="0"/>
        <v>104</v>
      </c>
      <c r="J41" s="57"/>
      <c r="K41" s="52">
        <f t="shared" si="1"/>
        <v>74</v>
      </c>
      <c r="L41" s="47" t="s">
        <v>973</v>
      </c>
      <c r="M41" s="79"/>
      <c r="N41" s="79"/>
    </row>
    <row r="42" spans="2:14" ht="31.5" customHeight="1" x14ac:dyDescent="0.25">
      <c r="B42" s="8"/>
      <c r="C42" s="13"/>
      <c r="D42" s="13"/>
      <c r="E42" s="8" t="s">
        <v>795</v>
      </c>
      <c r="F42" s="23">
        <v>400</v>
      </c>
      <c r="G42" s="79">
        <v>104</v>
      </c>
      <c r="H42" s="79"/>
      <c r="I42" s="56">
        <f t="shared" si="0"/>
        <v>104</v>
      </c>
      <c r="J42" s="57"/>
      <c r="K42" s="52">
        <f t="shared" si="1"/>
        <v>74</v>
      </c>
      <c r="L42" s="47" t="s">
        <v>973</v>
      </c>
      <c r="M42" s="79"/>
      <c r="N42" s="79"/>
    </row>
    <row r="43" spans="2:14" ht="31.5" customHeight="1" x14ac:dyDescent="0.25">
      <c r="B43" s="8"/>
      <c r="C43" s="13"/>
      <c r="D43" s="13"/>
      <c r="E43" s="8" t="s">
        <v>796</v>
      </c>
      <c r="F43" s="23">
        <v>100</v>
      </c>
      <c r="G43" s="79">
        <v>26</v>
      </c>
      <c r="H43" s="79"/>
      <c r="I43" s="56">
        <f t="shared" si="0"/>
        <v>26</v>
      </c>
      <c r="J43" s="57"/>
      <c r="K43" s="52">
        <f t="shared" si="1"/>
        <v>74</v>
      </c>
      <c r="L43" s="47" t="s">
        <v>973</v>
      </c>
      <c r="M43" s="79"/>
      <c r="N43" s="79"/>
    </row>
    <row r="44" spans="2:14" ht="31.5" customHeight="1" x14ac:dyDescent="0.25">
      <c r="B44" s="8"/>
      <c r="C44" s="13"/>
      <c r="D44" s="13"/>
      <c r="E44" s="8" t="s">
        <v>797</v>
      </c>
      <c r="F44" s="23">
        <v>400</v>
      </c>
      <c r="G44" s="88">
        <v>104</v>
      </c>
      <c r="H44" s="88"/>
      <c r="I44" s="56">
        <f t="shared" si="0"/>
        <v>89</v>
      </c>
      <c r="J44" s="57"/>
      <c r="K44" s="52">
        <f t="shared" si="1"/>
        <v>74</v>
      </c>
      <c r="L44" s="47" t="s">
        <v>973</v>
      </c>
      <c r="M44" s="79">
        <v>15</v>
      </c>
      <c r="N44" s="79"/>
    </row>
    <row r="45" spans="2:14" ht="31.5" customHeight="1" x14ac:dyDescent="0.25">
      <c r="B45" s="8"/>
      <c r="C45" s="13"/>
      <c r="D45" s="13"/>
      <c r="E45" s="8" t="s">
        <v>798</v>
      </c>
      <c r="F45" s="23">
        <v>250</v>
      </c>
      <c r="G45" s="79">
        <v>65</v>
      </c>
      <c r="H45" s="79"/>
      <c r="I45" s="56">
        <f t="shared" si="0"/>
        <v>60</v>
      </c>
      <c r="J45" s="57"/>
      <c r="K45" s="52">
        <f t="shared" si="1"/>
        <v>74</v>
      </c>
      <c r="L45" s="47" t="s">
        <v>973</v>
      </c>
      <c r="M45" s="79">
        <v>5</v>
      </c>
      <c r="N45" s="79"/>
    </row>
    <row r="46" spans="2:14" ht="31.5" customHeight="1" x14ac:dyDescent="0.25">
      <c r="B46" s="8"/>
      <c r="C46" s="13"/>
      <c r="D46" s="13"/>
      <c r="E46" s="8" t="s">
        <v>799</v>
      </c>
      <c r="F46" s="23">
        <v>400</v>
      </c>
      <c r="G46" s="79">
        <v>104</v>
      </c>
      <c r="H46" s="79"/>
      <c r="I46" s="56">
        <v>90</v>
      </c>
      <c r="J46" s="57"/>
      <c r="K46" s="52">
        <f t="shared" si="1"/>
        <v>74</v>
      </c>
      <c r="L46" s="47" t="s">
        <v>973</v>
      </c>
      <c r="M46" s="79"/>
      <c r="N46" s="79"/>
    </row>
    <row r="47" spans="2:14" ht="31.5" customHeight="1" x14ac:dyDescent="0.25">
      <c r="B47" s="8"/>
      <c r="C47" s="13"/>
      <c r="D47" s="13"/>
      <c r="E47" s="8" t="s">
        <v>800</v>
      </c>
      <c r="F47" s="23">
        <v>250</v>
      </c>
      <c r="G47" s="83">
        <v>65</v>
      </c>
      <c r="H47" s="83"/>
      <c r="I47" s="56">
        <f t="shared" si="0"/>
        <v>65</v>
      </c>
      <c r="J47" s="57"/>
      <c r="K47" s="52">
        <f t="shared" si="1"/>
        <v>74</v>
      </c>
      <c r="L47" s="47" t="s">
        <v>973</v>
      </c>
      <c r="M47" s="79"/>
      <c r="N47" s="79"/>
    </row>
    <row r="48" spans="2:14" ht="31.5" customHeight="1" x14ac:dyDescent="0.25">
      <c r="B48" s="8"/>
      <c r="C48" s="13"/>
      <c r="D48" s="13"/>
      <c r="E48" s="8" t="s">
        <v>801</v>
      </c>
      <c r="F48" s="23">
        <v>250</v>
      </c>
      <c r="G48" s="83">
        <v>65</v>
      </c>
      <c r="H48" s="83"/>
      <c r="I48" s="56">
        <f t="shared" si="0"/>
        <v>45</v>
      </c>
      <c r="J48" s="57"/>
      <c r="K48" s="52">
        <f t="shared" si="1"/>
        <v>74</v>
      </c>
      <c r="L48" s="47" t="s">
        <v>973</v>
      </c>
      <c r="M48" s="79">
        <v>20</v>
      </c>
      <c r="N48" s="79"/>
    </row>
    <row r="49" spans="2:14" ht="31.5" customHeight="1" x14ac:dyDescent="0.25">
      <c r="B49" s="8"/>
      <c r="C49" s="13"/>
      <c r="D49" s="13"/>
      <c r="E49" s="8" t="s">
        <v>802</v>
      </c>
      <c r="F49" s="23">
        <v>250</v>
      </c>
      <c r="G49" s="83">
        <v>65</v>
      </c>
      <c r="H49" s="83"/>
      <c r="I49" s="56">
        <f t="shared" si="0"/>
        <v>65</v>
      </c>
      <c r="J49" s="57"/>
      <c r="K49" s="52">
        <f t="shared" si="1"/>
        <v>74</v>
      </c>
      <c r="L49" s="47" t="s">
        <v>973</v>
      </c>
      <c r="M49" s="79"/>
      <c r="N49" s="79"/>
    </row>
    <row r="50" spans="2:14" ht="31.5" customHeight="1" x14ac:dyDescent="0.25">
      <c r="B50" s="8"/>
      <c r="C50" s="13"/>
      <c r="D50" s="13"/>
      <c r="E50" s="8" t="s">
        <v>803</v>
      </c>
      <c r="F50" s="23">
        <v>250</v>
      </c>
      <c r="G50" s="87">
        <v>65</v>
      </c>
      <c r="H50" s="87"/>
      <c r="I50" s="56">
        <f t="shared" si="0"/>
        <v>65</v>
      </c>
      <c r="J50" s="57"/>
      <c r="K50" s="52">
        <f t="shared" si="1"/>
        <v>74</v>
      </c>
      <c r="L50" s="47" t="s">
        <v>973</v>
      </c>
      <c r="M50" s="79"/>
      <c r="N50" s="79"/>
    </row>
    <row r="51" spans="2:14" ht="31.5" customHeight="1" x14ac:dyDescent="0.25">
      <c r="B51" s="8"/>
      <c r="C51" s="13"/>
      <c r="D51" s="8"/>
      <c r="E51" s="8" t="s">
        <v>804</v>
      </c>
      <c r="F51" s="23">
        <v>400</v>
      </c>
      <c r="G51" s="87">
        <v>104</v>
      </c>
      <c r="H51" s="87"/>
      <c r="I51" s="56">
        <f t="shared" si="0"/>
        <v>104</v>
      </c>
      <c r="J51" s="57"/>
      <c r="K51" s="52">
        <f t="shared" si="1"/>
        <v>74</v>
      </c>
      <c r="L51" s="47" t="s">
        <v>973</v>
      </c>
      <c r="M51" s="79"/>
      <c r="N51" s="79"/>
    </row>
    <row r="52" spans="2:14" ht="31.5" customHeight="1" x14ac:dyDescent="0.25">
      <c r="B52" s="8"/>
      <c r="C52" s="13" t="s">
        <v>883</v>
      </c>
      <c r="D52" s="8"/>
      <c r="E52" s="8" t="s">
        <v>805</v>
      </c>
      <c r="F52" s="23">
        <v>160</v>
      </c>
      <c r="G52" s="87">
        <v>41.6</v>
      </c>
      <c r="H52" s="87"/>
      <c r="I52" s="56">
        <f t="shared" si="0"/>
        <v>41.6</v>
      </c>
      <c r="J52" s="57"/>
      <c r="K52" s="52">
        <f t="shared" si="1"/>
        <v>74</v>
      </c>
      <c r="L52" s="47" t="s">
        <v>973</v>
      </c>
      <c r="M52" s="79"/>
      <c r="N52" s="79"/>
    </row>
    <row r="53" spans="2:14" ht="31.5" customHeight="1" x14ac:dyDescent="0.25">
      <c r="B53" s="8"/>
      <c r="C53" s="13"/>
      <c r="D53" s="13"/>
      <c r="E53" s="8" t="s">
        <v>806</v>
      </c>
      <c r="F53" s="23">
        <v>160</v>
      </c>
      <c r="G53" s="87">
        <v>41.6</v>
      </c>
      <c r="H53" s="87"/>
      <c r="I53" s="56">
        <f t="shared" si="0"/>
        <v>41.6</v>
      </c>
      <c r="J53" s="57"/>
      <c r="K53" s="52">
        <f t="shared" si="1"/>
        <v>74</v>
      </c>
      <c r="L53" s="47" t="s">
        <v>973</v>
      </c>
      <c r="M53" s="79"/>
      <c r="N53" s="79"/>
    </row>
    <row r="54" spans="2:14" ht="31.5" customHeight="1" x14ac:dyDescent="0.25">
      <c r="B54" s="8"/>
      <c r="C54" s="13"/>
      <c r="D54" s="13"/>
      <c r="E54" s="8" t="s">
        <v>807</v>
      </c>
      <c r="F54" s="23">
        <v>400</v>
      </c>
      <c r="G54" s="87">
        <v>104</v>
      </c>
      <c r="H54" s="87"/>
      <c r="I54" s="56">
        <f t="shared" si="0"/>
        <v>104</v>
      </c>
      <c r="J54" s="57"/>
      <c r="K54" s="52">
        <f t="shared" si="1"/>
        <v>74</v>
      </c>
      <c r="L54" s="47" t="s">
        <v>973</v>
      </c>
      <c r="M54" s="79"/>
      <c r="N54" s="79"/>
    </row>
    <row r="55" spans="2:14" ht="31.5" customHeight="1" x14ac:dyDescent="0.25">
      <c r="B55" s="8"/>
      <c r="C55" s="13"/>
      <c r="D55" s="8"/>
      <c r="E55" s="8" t="s">
        <v>808</v>
      </c>
      <c r="F55" s="23">
        <v>250</v>
      </c>
      <c r="G55" s="87">
        <v>65</v>
      </c>
      <c r="H55" s="87"/>
      <c r="I55" s="56">
        <v>20</v>
      </c>
      <c r="J55" s="57"/>
      <c r="K55" s="52">
        <f t="shared" si="1"/>
        <v>74</v>
      </c>
      <c r="L55" s="47" t="s">
        <v>973</v>
      </c>
      <c r="M55" s="79"/>
      <c r="N55" s="79"/>
    </row>
    <row r="56" spans="2:14" ht="31.5" customHeight="1" x14ac:dyDescent="0.25">
      <c r="B56" s="8"/>
      <c r="C56" s="13"/>
      <c r="D56" s="8"/>
      <c r="E56" s="8" t="s">
        <v>809</v>
      </c>
      <c r="F56" s="23">
        <v>180</v>
      </c>
      <c r="G56" s="87">
        <v>46.800000000000004</v>
      </c>
      <c r="H56" s="87"/>
      <c r="I56" s="56">
        <f t="shared" si="0"/>
        <v>41.800000000000004</v>
      </c>
      <c r="J56" s="57"/>
      <c r="K56" s="52">
        <f t="shared" si="1"/>
        <v>74</v>
      </c>
      <c r="L56" s="47" t="s">
        <v>973</v>
      </c>
      <c r="M56" s="79">
        <v>5</v>
      </c>
      <c r="N56" s="79"/>
    </row>
    <row r="57" spans="2:14" ht="31.5" customHeight="1" x14ac:dyDescent="0.25">
      <c r="B57" s="8"/>
      <c r="C57" s="13" t="s">
        <v>883</v>
      </c>
      <c r="D57" s="13"/>
      <c r="E57" s="8" t="s">
        <v>810</v>
      </c>
      <c r="F57" s="23">
        <v>250</v>
      </c>
      <c r="G57" s="87">
        <v>65</v>
      </c>
      <c r="H57" s="87"/>
      <c r="I57" s="56">
        <f t="shared" si="0"/>
        <v>45</v>
      </c>
      <c r="J57" s="57"/>
      <c r="K57" s="52">
        <f t="shared" si="1"/>
        <v>74</v>
      </c>
      <c r="L57" s="47" t="s">
        <v>973</v>
      </c>
      <c r="M57" s="79">
        <v>20</v>
      </c>
      <c r="N57" s="79"/>
    </row>
    <row r="58" spans="2:14" ht="31.5" customHeight="1" x14ac:dyDescent="0.25">
      <c r="B58" s="8"/>
      <c r="C58" s="13" t="s">
        <v>883</v>
      </c>
      <c r="D58" s="13"/>
      <c r="E58" s="8" t="s">
        <v>811</v>
      </c>
      <c r="F58" s="23">
        <v>160</v>
      </c>
      <c r="G58" s="87">
        <v>41.6</v>
      </c>
      <c r="H58" s="87"/>
      <c r="I58" s="56">
        <f t="shared" si="0"/>
        <v>41.6</v>
      </c>
      <c r="J58" s="57"/>
      <c r="K58" s="52">
        <f t="shared" si="1"/>
        <v>74</v>
      </c>
      <c r="L58" s="47" t="s">
        <v>973</v>
      </c>
      <c r="M58" s="79"/>
      <c r="N58" s="79"/>
    </row>
    <row r="59" spans="2:14" ht="31.5" customHeight="1" x14ac:dyDescent="0.25">
      <c r="B59" s="8"/>
      <c r="C59" s="8"/>
      <c r="D59" s="13"/>
      <c r="E59" s="8" t="s">
        <v>812</v>
      </c>
      <c r="F59" s="23">
        <v>160</v>
      </c>
      <c r="G59" s="83">
        <v>41.6</v>
      </c>
      <c r="H59" s="83"/>
      <c r="I59" s="56">
        <f t="shared" si="0"/>
        <v>41.6</v>
      </c>
      <c r="J59" s="57"/>
      <c r="K59" s="52">
        <f t="shared" si="1"/>
        <v>74</v>
      </c>
      <c r="L59" s="47" t="s">
        <v>973</v>
      </c>
      <c r="M59" s="79"/>
      <c r="N59" s="79"/>
    </row>
    <row r="60" spans="2:14" ht="31.5" customHeight="1" x14ac:dyDescent="0.25">
      <c r="B60" s="8"/>
      <c r="C60" s="13"/>
      <c r="D60" s="13"/>
      <c r="E60" s="8" t="s">
        <v>813</v>
      </c>
      <c r="F60" s="23">
        <v>160</v>
      </c>
      <c r="G60" s="83">
        <v>41.6</v>
      </c>
      <c r="H60" s="83"/>
      <c r="I60" s="56">
        <f t="shared" si="0"/>
        <v>41.6</v>
      </c>
      <c r="J60" s="57"/>
      <c r="K60" s="52">
        <f t="shared" si="1"/>
        <v>74</v>
      </c>
      <c r="L60" s="47" t="s">
        <v>973</v>
      </c>
      <c r="M60" s="79"/>
      <c r="N60" s="79"/>
    </row>
    <row r="61" spans="2:14" ht="31.5" customHeight="1" x14ac:dyDescent="0.25">
      <c r="B61" s="8"/>
      <c r="C61" s="13"/>
      <c r="D61" s="13"/>
      <c r="E61" s="8" t="s">
        <v>814</v>
      </c>
      <c r="F61" s="23">
        <v>250</v>
      </c>
      <c r="G61" s="83">
        <v>65</v>
      </c>
      <c r="H61" s="83"/>
      <c r="I61" s="56">
        <f t="shared" si="0"/>
        <v>60</v>
      </c>
      <c r="J61" s="57"/>
      <c r="K61" s="52">
        <f t="shared" si="1"/>
        <v>74</v>
      </c>
      <c r="L61" s="47" t="s">
        <v>973</v>
      </c>
      <c r="M61" s="79">
        <v>5</v>
      </c>
      <c r="N61" s="79"/>
    </row>
    <row r="62" spans="2:14" ht="31.5" customHeight="1" x14ac:dyDescent="0.25">
      <c r="B62" s="8"/>
      <c r="C62" s="13"/>
      <c r="D62" s="13"/>
      <c r="E62" s="8" t="s">
        <v>815</v>
      </c>
      <c r="F62" s="23">
        <v>63</v>
      </c>
      <c r="G62" s="83">
        <v>16.38</v>
      </c>
      <c r="H62" s="83"/>
      <c r="I62" s="56">
        <f t="shared" si="0"/>
        <v>16.38</v>
      </c>
      <c r="J62" s="57"/>
      <c r="K62" s="52">
        <f t="shared" si="1"/>
        <v>74.000000000000014</v>
      </c>
      <c r="L62" s="47" t="s">
        <v>973</v>
      </c>
      <c r="M62" s="79"/>
      <c r="N62" s="79"/>
    </row>
    <row r="63" spans="2:14" ht="31.5" x14ac:dyDescent="0.25">
      <c r="B63" s="8"/>
      <c r="C63" s="13" t="s">
        <v>883</v>
      </c>
      <c r="D63" s="13"/>
      <c r="E63" s="8" t="s">
        <v>816</v>
      </c>
      <c r="F63" s="23">
        <v>250</v>
      </c>
      <c r="G63" s="88">
        <v>65</v>
      </c>
      <c r="H63" s="88"/>
      <c r="I63" s="56">
        <f t="shared" si="0"/>
        <v>65</v>
      </c>
      <c r="J63" s="57"/>
      <c r="K63" s="52">
        <f t="shared" si="1"/>
        <v>74</v>
      </c>
      <c r="L63" s="47" t="s">
        <v>973</v>
      </c>
      <c r="M63" s="79"/>
      <c r="N63" s="79"/>
    </row>
    <row r="64" spans="2:14" ht="31.5" x14ac:dyDescent="0.25">
      <c r="B64" s="8"/>
      <c r="C64" s="13"/>
      <c r="D64" s="13"/>
      <c r="E64" s="8" t="s">
        <v>817</v>
      </c>
      <c r="F64" s="23">
        <v>400</v>
      </c>
      <c r="G64" s="88">
        <v>104</v>
      </c>
      <c r="H64" s="88"/>
      <c r="I64" s="56">
        <f t="shared" si="0"/>
        <v>104</v>
      </c>
      <c r="J64" s="57"/>
      <c r="K64" s="52">
        <f t="shared" si="1"/>
        <v>74</v>
      </c>
      <c r="L64" s="47" t="s">
        <v>973</v>
      </c>
      <c r="M64" s="79"/>
      <c r="N64" s="79"/>
    </row>
    <row r="65" spans="2:14" ht="31.5" customHeight="1" x14ac:dyDescent="0.25">
      <c r="B65" s="8"/>
      <c r="C65" s="13"/>
      <c r="D65" s="13"/>
      <c r="E65" s="8" t="s">
        <v>818</v>
      </c>
      <c r="F65" s="23">
        <v>250</v>
      </c>
      <c r="G65" s="79">
        <v>65</v>
      </c>
      <c r="H65" s="79"/>
      <c r="I65" s="56">
        <f t="shared" si="0"/>
        <v>65</v>
      </c>
      <c r="J65" s="57"/>
      <c r="K65" s="52">
        <f t="shared" si="1"/>
        <v>74</v>
      </c>
      <c r="L65" s="47" t="s">
        <v>973</v>
      </c>
      <c r="M65" s="79"/>
      <c r="N65" s="79"/>
    </row>
    <row r="66" spans="2:14" ht="31.5" customHeight="1" x14ac:dyDescent="0.25">
      <c r="B66" s="8"/>
      <c r="C66" s="13"/>
      <c r="D66" s="13"/>
      <c r="E66" s="8" t="s">
        <v>819</v>
      </c>
      <c r="F66" s="23">
        <v>400</v>
      </c>
      <c r="G66" s="79">
        <v>104</v>
      </c>
      <c r="H66" s="79"/>
      <c r="I66" s="56">
        <f t="shared" si="0"/>
        <v>99</v>
      </c>
      <c r="J66" s="57"/>
      <c r="K66" s="52">
        <f t="shared" si="1"/>
        <v>74</v>
      </c>
      <c r="L66" s="47" t="s">
        <v>973</v>
      </c>
      <c r="M66" s="79">
        <v>5</v>
      </c>
      <c r="N66" s="79"/>
    </row>
    <row r="67" spans="2:14" ht="31.5" customHeight="1" x14ac:dyDescent="0.25">
      <c r="B67" s="8"/>
      <c r="C67" s="13"/>
      <c r="D67" s="13"/>
      <c r="E67" s="8" t="s">
        <v>820</v>
      </c>
      <c r="F67" s="23">
        <v>250</v>
      </c>
      <c r="G67" s="79">
        <v>65</v>
      </c>
      <c r="H67" s="79"/>
      <c r="I67" s="56">
        <f t="shared" si="0"/>
        <v>65</v>
      </c>
      <c r="J67" s="57"/>
      <c r="K67" s="52">
        <f t="shared" si="1"/>
        <v>74</v>
      </c>
      <c r="L67" s="47" t="s">
        <v>973</v>
      </c>
      <c r="M67" s="79"/>
      <c r="N67" s="79"/>
    </row>
    <row r="68" spans="2:14" ht="31.5" customHeight="1" x14ac:dyDescent="0.25">
      <c r="B68" s="8"/>
      <c r="C68" s="13"/>
      <c r="D68" s="13"/>
      <c r="E68" s="8" t="s">
        <v>821</v>
      </c>
      <c r="F68" s="23">
        <v>400</v>
      </c>
      <c r="G68" s="88">
        <v>104</v>
      </c>
      <c r="H68" s="88"/>
      <c r="I68" s="56">
        <f t="shared" si="0"/>
        <v>104</v>
      </c>
      <c r="J68" s="57"/>
      <c r="K68" s="52">
        <f t="shared" si="1"/>
        <v>74</v>
      </c>
      <c r="L68" s="47" t="s">
        <v>973</v>
      </c>
      <c r="M68" s="79"/>
      <c r="N68" s="79"/>
    </row>
    <row r="69" spans="2:14" ht="31.5" customHeight="1" x14ac:dyDescent="0.25">
      <c r="B69" s="8"/>
      <c r="C69" s="13"/>
      <c r="D69" s="13"/>
      <c r="E69" s="8" t="s">
        <v>822</v>
      </c>
      <c r="F69" s="23">
        <v>160</v>
      </c>
      <c r="G69" s="79">
        <v>41.6</v>
      </c>
      <c r="H69" s="79"/>
      <c r="I69" s="56">
        <f t="shared" si="0"/>
        <v>41.6</v>
      </c>
      <c r="J69" s="57"/>
      <c r="K69" s="52">
        <f t="shared" si="1"/>
        <v>74</v>
      </c>
      <c r="L69" s="47" t="s">
        <v>973</v>
      </c>
      <c r="M69" s="79"/>
      <c r="N69" s="79"/>
    </row>
    <row r="70" spans="2:14" ht="31.5" customHeight="1" x14ac:dyDescent="0.25">
      <c r="B70" s="8"/>
      <c r="C70" s="13"/>
      <c r="D70" s="13"/>
      <c r="E70" s="8" t="s">
        <v>823</v>
      </c>
      <c r="F70" s="23">
        <v>400</v>
      </c>
      <c r="G70" s="79">
        <v>104</v>
      </c>
      <c r="H70" s="79"/>
      <c r="I70" s="56">
        <f t="shared" ref="I70:I129" si="2">G70-M70</f>
        <v>104</v>
      </c>
      <c r="J70" s="57"/>
      <c r="K70" s="52">
        <f t="shared" si="1"/>
        <v>74</v>
      </c>
      <c r="L70" s="47" t="s">
        <v>973</v>
      </c>
      <c r="M70" s="79"/>
      <c r="N70" s="79"/>
    </row>
    <row r="71" spans="2:14" ht="31.5" customHeight="1" x14ac:dyDescent="0.25">
      <c r="B71" s="8"/>
      <c r="C71" s="13"/>
      <c r="D71" s="13"/>
      <c r="E71" s="8" t="s">
        <v>824</v>
      </c>
      <c r="F71" s="23">
        <v>630</v>
      </c>
      <c r="G71" s="88">
        <v>163.80000000000001</v>
      </c>
      <c r="H71" s="88"/>
      <c r="I71" s="56">
        <v>150</v>
      </c>
      <c r="J71" s="57"/>
      <c r="K71" s="52">
        <f t="shared" ref="K71:K129" si="3">(F71-G71)/F71*100</f>
        <v>74</v>
      </c>
      <c r="L71" s="47" t="s">
        <v>973</v>
      </c>
      <c r="M71" s="79"/>
      <c r="N71" s="79"/>
    </row>
    <row r="72" spans="2:14" ht="31.5" customHeight="1" x14ac:dyDescent="0.25">
      <c r="B72" s="8"/>
      <c r="C72" s="13"/>
      <c r="D72" s="13"/>
      <c r="E72" s="8" t="s">
        <v>825</v>
      </c>
      <c r="F72" s="23">
        <v>160</v>
      </c>
      <c r="G72" s="88">
        <v>41.6</v>
      </c>
      <c r="H72" s="88"/>
      <c r="I72" s="56">
        <v>20</v>
      </c>
      <c r="J72" s="57"/>
      <c r="K72" s="52">
        <f t="shared" si="3"/>
        <v>74</v>
      </c>
      <c r="L72" s="47" t="s">
        <v>973</v>
      </c>
      <c r="M72" s="79"/>
      <c r="N72" s="79"/>
    </row>
    <row r="73" spans="2:14" ht="31.5" customHeight="1" x14ac:dyDescent="0.25">
      <c r="B73" s="8"/>
      <c r="C73" s="13"/>
      <c r="D73" s="13"/>
      <c r="E73" s="8" t="s">
        <v>826</v>
      </c>
      <c r="F73" s="23">
        <v>25</v>
      </c>
      <c r="G73" s="88">
        <v>6.5</v>
      </c>
      <c r="H73" s="88"/>
      <c r="I73" s="56">
        <f t="shared" si="2"/>
        <v>6.5</v>
      </c>
      <c r="J73" s="57"/>
      <c r="K73" s="52">
        <f t="shared" si="3"/>
        <v>74</v>
      </c>
      <c r="L73" s="47" t="s">
        <v>973</v>
      </c>
      <c r="M73" s="79"/>
      <c r="N73" s="79"/>
    </row>
    <row r="74" spans="2:14" ht="31.5" customHeight="1" x14ac:dyDescent="0.25">
      <c r="B74" s="8"/>
      <c r="C74" s="13"/>
      <c r="D74" s="13"/>
      <c r="E74" s="8" t="s">
        <v>827</v>
      </c>
      <c r="F74" s="23">
        <v>63</v>
      </c>
      <c r="G74" s="88">
        <v>16.38</v>
      </c>
      <c r="H74" s="88"/>
      <c r="I74" s="56">
        <f t="shared" si="2"/>
        <v>16.38</v>
      </c>
      <c r="J74" s="57"/>
      <c r="K74" s="52">
        <f t="shared" si="3"/>
        <v>74.000000000000014</v>
      </c>
      <c r="L74" s="47" t="s">
        <v>973</v>
      </c>
      <c r="M74" s="79"/>
      <c r="N74" s="79"/>
    </row>
    <row r="75" spans="2:14" ht="31.5" customHeight="1" x14ac:dyDescent="0.25">
      <c r="B75" s="8"/>
      <c r="C75" s="13"/>
      <c r="D75" s="13"/>
      <c r="E75" s="8" t="s">
        <v>828</v>
      </c>
      <c r="F75" s="23">
        <v>250</v>
      </c>
      <c r="G75" s="88">
        <v>65</v>
      </c>
      <c r="H75" s="88"/>
      <c r="I75" s="56">
        <f t="shared" si="2"/>
        <v>65</v>
      </c>
      <c r="J75" s="57"/>
      <c r="K75" s="52">
        <f t="shared" si="3"/>
        <v>74</v>
      </c>
      <c r="L75" s="47" t="s">
        <v>973</v>
      </c>
      <c r="M75" s="79"/>
      <c r="N75" s="79"/>
    </row>
    <row r="76" spans="2:14" ht="31.5" customHeight="1" x14ac:dyDescent="0.25">
      <c r="B76" s="8"/>
      <c r="C76" s="13"/>
      <c r="D76" s="13"/>
      <c r="E76" s="8" t="s">
        <v>829</v>
      </c>
      <c r="F76" s="23">
        <v>100</v>
      </c>
      <c r="G76" s="88">
        <v>26</v>
      </c>
      <c r="H76" s="88"/>
      <c r="I76" s="56">
        <f t="shared" si="2"/>
        <v>26</v>
      </c>
      <c r="J76" s="57"/>
      <c r="K76" s="52">
        <f t="shared" si="3"/>
        <v>74</v>
      </c>
      <c r="L76" s="47" t="s">
        <v>973</v>
      </c>
      <c r="M76" s="79"/>
      <c r="N76" s="79"/>
    </row>
    <row r="77" spans="2:14" ht="31.5" customHeight="1" x14ac:dyDescent="0.25">
      <c r="B77" s="8"/>
      <c r="C77" s="13" t="s">
        <v>883</v>
      </c>
      <c r="D77" s="13"/>
      <c r="E77" s="8" t="s">
        <v>830</v>
      </c>
      <c r="F77" s="23">
        <v>160</v>
      </c>
      <c r="G77" s="88">
        <v>41.6</v>
      </c>
      <c r="H77" s="88"/>
      <c r="I77" s="56">
        <f t="shared" si="2"/>
        <v>41.6</v>
      </c>
      <c r="J77" s="57"/>
      <c r="K77" s="52">
        <f t="shared" si="3"/>
        <v>74</v>
      </c>
      <c r="L77" s="47" t="s">
        <v>973</v>
      </c>
      <c r="M77" s="79"/>
      <c r="N77" s="79"/>
    </row>
    <row r="78" spans="2:14" ht="31.5" customHeight="1" x14ac:dyDescent="0.25">
      <c r="B78" s="8"/>
      <c r="C78" s="13"/>
      <c r="D78" s="13"/>
      <c r="E78" s="8" t="s">
        <v>831</v>
      </c>
      <c r="F78" s="23">
        <v>250</v>
      </c>
      <c r="G78" s="79">
        <v>65</v>
      </c>
      <c r="H78" s="79"/>
      <c r="I78" s="56">
        <f t="shared" si="2"/>
        <v>35</v>
      </c>
      <c r="J78" s="57"/>
      <c r="K78" s="52">
        <f t="shared" si="3"/>
        <v>74</v>
      </c>
      <c r="L78" s="47" t="s">
        <v>973</v>
      </c>
      <c r="M78" s="79">
        <v>30</v>
      </c>
      <c r="N78" s="79"/>
    </row>
    <row r="79" spans="2:14" ht="31.5" customHeight="1" x14ac:dyDescent="0.25">
      <c r="B79" s="8"/>
      <c r="C79" s="13"/>
      <c r="D79" s="13"/>
      <c r="E79" s="8" t="s">
        <v>832</v>
      </c>
      <c r="F79" s="23">
        <v>100</v>
      </c>
      <c r="G79" s="79">
        <v>26</v>
      </c>
      <c r="H79" s="79"/>
      <c r="I79" s="56">
        <f t="shared" si="2"/>
        <v>21</v>
      </c>
      <c r="J79" s="57"/>
      <c r="K79" s="52">
        <f t="shared" si="3"/>
        <v>74</v>
      </c>
      <c r="L79" s="47" t="s">
        <v>973</v>
      </c>
      <c r="M79" s="79">
        <v>5</v>
      </c>
      <c r="N79" s="79"/>
    </row>
    <row r="80" spans="2:14" ht="31.5" customHeight="1" x14ac:dyDescent="0.25">
      <c r="B80" s="8"/>
      <c r="C80" s="13"/>
      <c r="D80" s="13"/>
      <c r="E80" s="8" t="s">
        <v>833</v>
      </c>
      <c r="F80" s="23">
        <v>63</v>
      </c>
      <c r="G80" s="79">
        <v>16.38</v>
      </c>
      <c r="H80" s="79"/>
      <c r="I80" s="56">
        <f t="shared" si="2"/>
        <v>16.38</v>
      </c>
      <c r="J80" s="57"/>
      <c r="K80" s="52">
        <f t="shared" si="3"/>
        <v>74.000000000000014</v>
      </c>
      <c r="L80" s="47" t="s">
        <v>973</v>
      </c>
      <c r="M80" s="79"/>
      <c r="N80" s="79"/>
    </row>
    <row r="81" spans="2:14" ht="31.5" customHeight="1" x14ac:dyDescent="0.25">
      <c r="B81" s="8"/>
      <c r="C81" s="13"/>
      <c r="D81" s="13"/>
      <c r="E81" s="8" t="s">
        <v>834</v>
      </c>
      <c r="F81" s="23">
        <v>160</v>
      </c>
      <c r="G81" s="83">
        <v>41.6</v>
      </c>
      <c r="H81" s="83"/>
      <c r="I81" s="56">
        <f t="shared" si="2"/>
        <v>41.6</v>
      </c>
      <c r="J81" s="57"/>
      <c r="K81" s="52">
        <f t="shared" si="3"/>
        <v>74</v>
      </c>
      <c r="L81" s="47" t="s">
        <v>973</v>
      </c>
      <c r="M81" s="79"/>
      <c r="N81" s="79"/>
    </row>
    <row r="82" spans="2:14" ht="31.5" customHeight="1" x14ac:dyDescent="0.25">
      <c r="B82" s="8"/>
      <c r="C82" s="13"/>
      <c r="D82" s="13"/>
      <c r="E82" s="8" t="s">
        <v>835</v>
      </c>
      <c r="F82" s="23">
        <v>100</v>
      </c>
      <c r="G82" s="88">
        <v>26</v>
      </c>
      <c r="H82" s="88"/>
      <c r="I82" s="56">
        <f t="shared" si="2"/>
        <v>26</v>
      </c>
      <c r="J82" s="57"/>
      <c r="K82" s="52">
        <f t="shared" si="3"/>
        <v>74</v>
      </c>
      <c r="L82" s="47" t="s">
        <v>973</v>
      </c>
      <c r="M82" s="79"/>
      <c r="N82" s="79"/>
    </row>
    <row r="83" spans="2:14" ht="31.5" customHeight="1" x14ac:dyDescent="0.25">
      <c r="B83" s="8"/>
      <c r="C83" s="13"/>
      <c r="D83" s="13"/>
      <c r="E83" s="8" t="s">
        <v>836</v>
      </c>
      <c r="F83" s="23">
        <v>630</v>
      </c>
      <c r="G83" s="88">
        <v>163.80000000000001</v>
      </c>
      <c r="H83" s="88"/>
      <c r="I83" s="56">
        <f t="shared" si="2"/>
        <v>163.80000000000001</v>
      </c>
      <c r="J83" s="57"/>
      <c r="K83" s="52">
        <f t="shared" si="3"/>
        <v>74</v>
      </c>
      <c r="L83" s="47" t="s">
        <v>973</v>
      </c>
      <c r="M83" s="79"/>
      <c r="N83" s="79"/>
    </row>
    <row r="84" spans="2:14" ht="30" customHeight="1" x14ac:dyDescent="0.25">
      <c r="B84" s="8"/>
      <c r="C84" s="13"/>
      <c r="D84" s="13"/>
      <c r="E84" s="8" t="s">
        <v>837</v>
      </c>
      <c r="F84" s="23">
        <v>250</v>
      </c>
      <c r="G84" s="79">
        <v>65</v>
      </c>
      <c r="H84" s="79"/>
      <c r="I84" s="56">
        <f t="shared" si="2"/>
        <v>60</v>
      </c>
      <c r="J84" s="57"/>
      <c r="K84" s="52">
        <f t="shared" si="3"/>
        <v>74</v>
      </c>
      <c r="L84" s="47" t="s">
        <v>973</v>
      </c>
      <c r="M84" s="79">
        <v>5</v>
      </c>
      <c r="N84" s="79"/>
    </row>
    <row r="85" spans="2:14" ht="31.5" customHeight="1" x14ac:dyDescent="0.25">
      <c r="B85" s="8"/>
      <c r="C85" s="13"/>
      <c r="D85" s="13"/>
      <c r="E85" s="8" t="s">
        <v>838</v>
      </c>
      <c r="F85" s="23">
        <v>250</v>
      </c>
      <c r="G85" s="79">
        <v>65</v>
      </c>
      <c r="H85" s="79"/>
      <c r="I85" s="56">
        <f t="shared" si="2"/>
        <v>65</v>
      </c>
      <c r="J85" s="57"/>
      <c r="K85" s="52">
        <f t="shared" si="3"/>
        <v>74</v>
      </c>
      <c r="L85" s="47" t="s">
        <v>973</v>
      </c>
      <c r="M85" s="79"/>
      <c r="N85" s="79"/>
    </row>
    <row r="86" spans="2:14" ht="31.5" customHeight="1" x14ac:dyDescent="0.25">
      <c r="B86" s="8"/>
      <c r="C86" s="13"/>
      <c r="D86" s="13"/>
      <c r="E86" s="8" t="s">
        <v>839</v>
      </c>
      <c r="F86" s="23">
        <v>100</v>
      </c>
      <c r="G86" s="79">
        <v>26</v>
      </c>
      <c r="H86" s="79"/>
      <c r="I86" s="56">
        <f t="shared" si="2"/>
        <v>21</v>
      </c>
      <c r="J86" s="57"/>
      <c r="K86" s="52">
        <f t="shared" si="3"/>
        <v>74</v>
      </c>
      <c r="L86" s="47" t="s">
        <v>973</v>
      </c>
      <c r="M86" s="79">
        <v>5</v>
      </c>
      <c r="N86" s="79"/>
    </row>
    <row r="87" spans="2:14" ht="31.5" customHeight="1" x14ac:dyDescent="0.25">
      <c r="B87" s="8"/>
      <c r="C87" s="13"/>
      <c r="D87" s="13"/>
      <c r="E87" s="8" t="s">
        <v>840</v>
      </c>
      <c r="F87" s="23">
        <v>160</v>
      </c>
      <c r="G87" s="88">
        <v>41.6</v>
      </c>
      <c r="H87" s="88"/>
      <c r="I87" s="56">
        <f t="shared" si="2"/>
        <v>31.6</v>
      </c>
      <c r="J87" s="57"/>
      <c r="K87" s="52">
        <f t="shared" si="3"/>
        <v>74</v>
      </c>
      <c r="L87" s="47" t="s">
        <v>973</v>
      </c>
      <c r="M87" s="79">
        <v>10</v>
      </c>
      <c r="N87" s="79"/>
    </row>
    <row r="88" spans="2:14" ht="31.5" customHeight="1" x14ac:dyDescent="0.25">
      <c r="B88" s="8"/>
      <c r="C88" s="13"/>
      <c r="D88" s="13"/>
      <c r="E88" s="8" t="s">
        <v>841</v>
      </c>
      <c r="F88" s="23">
        <v>160</v>
      </c>
      <c r="G88" s="79">
        <v>41.6</v>
      </c>
      <c r="H88" s="79"/>
      <c r="I88" s="56">
        <f t="shared" si="2"/>
        <v>41.6</v>
      </c>
      <c r="J88" s="57"/>
      <c r="K88" s="52">
        <f t="shared" si="3"/>
        <v>74</v>
      </c>
      <c r="L88" s="47" t="s">
        <v>973</v>
      </c>
      <c r="M88" s="79"/>
      <c r="N88" s="79"/>
    </row>
    <row r="89" spans="2:14" ht="31.5" customHeight="1" x14ac:dyDescent="0.25">
      <c r="B89" s="8"/>
      <c r="C89" s="13"/>
      <c r="D89" s="8"/>
      <c r="E89" s="8" t="s">
        <v>842</v>
      </c>
      <c r="F89" s="23">
        <v>160</v>
      </c>
      <c r="G89" s="79">
        <v>41.6</v>
      </c>
      <c r="H89" s="79"/>
      <c r="I89" s="56">
        <f t="shared" si="2"/>
        <v>41.6</v>
      </c>
      <c r="J89" s="57"/>
      <c r="K89" s="52">
        <f t="shared" si="3"/>
        <v>74</v>
      </c>
      <c r="L89" s="47" t="s">
        <v>973</v>
      </c>
      <c r="M89" s="79"/>
      <c r="N89" s="79"/>
    </row>
    <row r="90" spans="2:14" ht="31.5" x14ac:dyDescent="0.25">
      <c r="B90" s="8"/>
      <c r="C90" s="13"/>
      <c r="D90" s="13"/>
      <c r="E90" s="8" t="s">
        <v>843</v>
      </c>
      <c r="F90" s="23">
        <v>160</v>
      </c>
      <c r="G90" s="83">
        <v>41.6</v>
      </c>
      <c r="H90" s="83"/>
      <c r="I90" s="56">
        <f t="shared" si="2"/>
        <v>41.6</v>
      </c>
      <c r="J90" s="57"/>
      <c r="K90" s="52">
        <f t="shared" si="3"/>
        <v>74</v>
      </c>
      <c r="L90" s="47" t="s">
        <v>973</v>
      </c>
      <c r="M90" s="79"/>
      <c r="N90" s="79"/>
    </row>
    <row r="91" spans="2:14" ht="33" customHeight="1" x14ac:dyDescent="0.25">
      <c r="B91" s="8"/>
      <c r="C91" s="13"/>
      <c r="D91" s="13"/>
      <c r="E91" s="8" t="s">
        <v>844</v>
      </c>
      <c r="F91" s="23">
        <v>250</v>
      </c>
      <c r="G91" s="83">
        <v>65</v>
      </c>
      <c r="H91" s="83"/>
      <c r="I91" s="56">
        <f t="shared" si="2"/>
        <v>65</v>
      </c>
      <c r="J91" s="57"/>
      <c r="K91" s="52">
        <f t="shared" si="3"/>
        <v>74</v>
      </c>
      <c r="L91" s="47" t="s">
        <v>973</v>
      </c>
      <c r="M91" s="79"/>
      <c r="N91" s="79"/>
    </row>
    <row r="92" spans="2:14" ht="32.25" customHeight="1" x14ac:dyDescent="0.25">
      <c r="B92" s="8"/>
      <c r="C92" s="13"/>
      <c r="D92" s="13"/>
      <c r="E92" s="8" t="s">
        <v>845</v>
      </c>
      <c r="F92" s="23">
        <v>250</v>
      </c>
      <c r="G92" s="88">
        <v>65</v>
      </c>
      <c r="H92" s="88"/>
      <c r="I92" s="56">
        <f t="shared" si="2"/>
        <v>65</v>
      </c>
      <c r="J92" s="57"/>
      <c r="K92" s="52">
        <f t="shared" si="3"/>
        <v>74</v>
      </c>
      <c r="L92" s="47" t="s">
        <v>973</v>
      </c>
      <c r="M92" s="79"/>
      <c r="N92" s="79"/>
    </row>
    <row r="93" spans="2:14" ht="33.75" customHeight="1" x14ac:dyDescent="0.25">
      <c r="B93" s="8"/>
      <c r="C93" s="13"/>
      <c r="D93" s="13"/>
      <c r="E93" s="8" t="s">
        <v>846</v>
      </c>
      <c r="F93" s="23">
        <v>250</v>
      </c>
      <c r="G93" s="88">
        <v>65</v>
      </c>
      <c r="H93" s="88"/>
      <c r="I93" s="56">
        <f t="shared" si="2"/>
        <v>65</v>
      </c>
      <c r="J93" s="57"/>
      <c r="K93" s="52">
        <f t="shared" si="3"/>
        <v>74</v>
      </c>
      <c r="L93" s="47" t="s">
        <v>973</v>
      </c>
      <c r="M93" s="79"/>
      <c r="N93" s="79"/>
    </row>
    <row r="94" spans="2:14" ht="15" customHeight="1" x14ac:dyDescent="0.25">
      <c r="B94" s="8"/>
      <c r="C94" s="13"/>
      <c r="D94" s="13"/>
      <c r="E94" s="8" t="s">
        <v>847</v>
      </c>
      <c r="F94" s="23">
        <v>250</v>
      </c>
      <c r="G94" s="79">
        <v>65</v>
      </c>
      <c r="H94" s="79"/>
      <c r="I94" s="56">
        <v>42</v>
      </c>
      <c r="J94" s="57"/>
      <c r="K94" s="52">
        <f t="shared" si="3"/>
        <v>74</v>
      </c>
      <c r="L94" s="47" t="s">
        <v>973</v>
      </c>
      <c r="M94" s="79"/>
      <c r="N94" s="79"/>
    </row>
    <row r="95" spans="2:14" ht="31.5" customHeight="1" x14ac:dyDescent="0.25">
      <c r="B95" s="8"/>
      <c r="C95" s="13"/>
      <c r="D95" s="13"/>
      <c r="E95" s="8" t="s">
        <v>848</v>
      </c>
      <c r="F95" s="23">
        <v>160</v>
      </c>
      <c r="G95" s="79">
        <v>41.6</v>
      </c>
      <c r="H95" s="79"/>
      <c r="I95" s="56">
        <f t="shared" si="2"/>
        <v>41.6</v>
      </c>
      <c r="J95" s="57"/>
      <c r="K95" s="52">
        <f t="shared" si="3"/>
        <v>74</v>
      </c>
      <c r="L95" s="47" t="s">
        <v>973</v>
      </c>
      <c r="M95" s="79"/>
      <c r="N95" s="79"/>
    </row>
    <row r="96" spans="2:14" ht="31.5" customHeight="1" x14ac:dyDescent="0.25">
      <c r="B96" s="8"/>
      <c r="C96" s="13"/>
      <c r="D96" s="13"/>
      <c r="E96" s="8" t="s">
        <v>849</v>
      </c>
      <c r="F96" s="23">
        <v>100</v>
      </c>
      <c r="G96" s="79">
        <v>26</v>
      </c>
      <c r="H96" s="79"/>
      <c r="I96" s="56">
        <f t="shared" si="2"/>
        <v>26</v>
      </c>
      <c r="J96" s="57"/>
      <c r="K96" s="52">
        <f t="shared" si="3"/>
        <v>74</v>
      </c>
      <c r="L96" s="47" t="s">
        <v>973</v>
      </c>
      <c r="M96" s="79"/>
      <c r="N96" s="79"/>
    </row>
    <row r="97" spans="2:14" ht="31.5" customHeight="1" x14ac:dyDescent="0.25">
      <c r="B97" s="8"/>
      <c r="C97" s="13"/>
      <c r="D97" s="13"/>
      <c r="E97" s="8" t="s">
        <v>850</v>
      </c>
      <c r="F97" s="23">
        <v>250</v>
      </c>
      <c r="G97" s="83">
        <v>65</v>
      </c>
      <c r="H97" s="83"/>
      <c r="I97" s="56">
        <f t="shared" si="2"/>
        <v>65</v>
      </c>
      <c r="J97" s="57"/>
      <c r="K97" s="52">
        <f t="shared" si="3"/>
        <v>74</v>
      </c>
      <c r="L97" s="47" t="s">
        <v>973</v>
      </c>
      <c r="M97" s="79"/>
      <c r="N97" s="79"/>
    </row>
    <row r="98" spans="2:14" ht="31.5" customHeight="1" x14ac:dyDescent="0.25">
      <c r="B98" s="8"/>
      <c r="C98" s="13"/>
      <c r="D98" s="13"/>
      <c r="E98" s="8" t="s">
        <v>851</v>
      </c>
      <c r="F98" s="23">
        <v>100</v>
      </c>
      <c r="G98" s="83">
        <v>26</v>
      </c>
      <c r="H98" s="83"/>
      <c r="I98" s="56">
        <f t="shared" si="2"/>
        <v>26</v>
      </c>
      <c r="J98" s="57"/>
      <c r="K98" s="52">
        <f t="shared" si="3"/>
        <v>74</v>
      </c>
      <c r="L98" s="47" t="s">
        <v>973</v>
      </c>
      <c r="M98" s="79"/>
      <c r="N98" s="79"/>
    </row>
    <row r="99" spans="2:14" ht="31.5" customHeight="1" x14ac:dyDescent="0.25">
      <c r="B99" s="8"/>
      <c r="C99" s="13"/>
      <c r="D99" s="13"/>
      <c r="E99" s="8" t="s">
        <v>852</v>
      </c>
      <c r="F99" s="23">
        <v>250</v>
      </c>
      <c r="G99" s="83">
        <v>65</v>
      </c>
      <c r="H99" s="83"/>
      <c r="I99" s="56">
        <f t="shared" si="2"/>
        <v>65</v>
      </c>
      <c r="J99" s="57"/>
      <c r="K99" s="52">
        <f t="shared" si="3"/>
        <v>74</v>
      </c>
      <c r="L99" s="47" t="s">
        <v>973</v>
      </c>
      <c r="M99" s="79"/>
      <c r="N99" s="79"/>
    </row>
    <row r="100" spans="2:14" ht="31.5" customHeight="1" x14ac:dyDescent="0.25">
      <c r="B100" s="8"/>
      <c r="C100" s="13"/>
      <c r="D100" s="13"/>
      <c r="E100" s="8" t="s">
        <v>853</v>
      </c>
      <c r="F100" s="23">
        <v>250</v>
      </c>
      <c r="G100" s="83">
        <v>65</v>
      </c>
      <c r="H100" s="83"/>
      <c r="I100" s="56">
        <f t="shared" si="2"/>
        <v>65</v>
      </c>
      <c r="J100" s="57"/>
      <c r="K100" s="52">
        <f t="shared" si="3"/>
        <v>74</v>
      </c>
      <c r="L100" s="47" t="s">
        <v>973</v>
      </c>
      <c r="M100" s="79"/>
      <c r="N100" s="79"/>
    </row>
    <row r="101" spans="2:14" ht="31.5" customHeight="1" x14ac:dyDescent="0.25">
      <c r="B101" s="8"/>
      <c r="C101" s="13"/>
      <c r="D101" s="13"/>
      <c r="E101" s="8" t="s">
        <v>854</v>
      </c>
      <c r="F101" s="23">
        <v>100</v>
      </c>
      <c r="G101" s="83">
        <v>26</v>
      </c>
      <c r="H101" s="83"/>
      <c r="I101" s="56">
        <f t="shared" si="2"/>
        <v>26</v>
      </c>
      <c r="J101" s="57"/>
      <c r="K101" s="52">
        <f t="shared" si="3"/>
        <v>74</v>
      </c>
      <c r="L101" s="47" t="s">
        <v>973</v>
      </c>
      <c r="M101" s="79"/>
      <c r="N101" s="79"/>
    </row>
    <row r="102" spans="2:14" ht="31.5" customHeight="1" x14ac:dyDescent="0.25">
      <c r="B102" s="8"/>
      <c r="C102" s="13"/>
      <c r="D102" s="13"/>
      <c r="E102" s="8" t="s">
        <v>855</v>
      </c>
      <c r="F102" s="23">
        <v>400</v>
      </c>
      <c r="G102" s="83">
        <v>104</v>
      </c>
      <c r="H102" s="83"/>
      <c r="I102" s="56">
        <f t="shared" si="2"/>
        <v>94</v>
      </c>
      <c r="J102" s="57"/>
      <c r="K102" s="52">
        <f t="shared" si="3"/>
        <v>74</v>
      </c>
      <c r="L102" s="47" t="s">
        <v>973</v>
      </c>
      <c r="M102" s="79">
        <v>10</v>
      </c>
      <c r="N102" s="79"/>
    </row>
    <row r="103" spans="2:14" ht="31.5" customHeight="1" x14ac:dyDescent="0.25">
      <c r="B103" s="8"/>
      <c r="C103" s="13"/>
      <c r="D103" s="13"/>
      <c r="E103" s="8" t="s">
        <v>856</v>
      </c>
      <c r="F103" s="23">
        <v>100</v>
      </c>
      <c r="G103" s="83">
        <v>26</v>
      </c>
      <c r="H103" s="83"/>
      <c r="I103" s="56">
        <f t="shared" si="2"/>
        <v>21</v>
      </c>
      <c r="J103" s="57"/>
      <c r="K103" s="52">
        <f t="shared" si="3"/>
        <v>74</v>
      </c>
      <c r="L103" s="47" t="s">
        <v>973</v>
      </c>
      <c r="M103" s="79">
        <v>5</v>
      </c>
      <c r="N103" s="79"/>
    </row>
    <row r="104" spans="2:14" ht="31.5" customHeight="1" x14ac:dyDescent="0.25">
      <c r="B104" s="8"/>
      <c r="C104" s="13"/>
      <c r="D104" s="13"/>
      <c r="E104" s="8" t="s">
        <v>857</v>
      </c>
      <c r="F104" s="23">
        <v>250</v>
      </c>
      <c r="G104" s="83">
        <v>65</v>
      </c>
      <c r="H104" s="83"/>
      <c r="I104" s="56">
        <v>45</v>
      </c>
      <c r="J104" s="57"/>
      <c r="K104" s="52">
        <f t="shared" si="3"/>
        <v>74</v>
      </c>
      <c r="L104" s="47" t="s">
        <v>973</v>
      </c>
      <c r="M104" s="79"/>
      <c r="N104" s="79"/>
    </row>
    <row r="105" spans="2:14" ht="31.5" customHeight="1" x14ac:dyDescent="0.25">
      <c r="B105" s="8"/>
      <c r="C105" s="13"/>
      <c r="D105" s="13"/>
      <c r="E105" s="8" t="s">
        <v>858</v>
      </c>
      <c r="F105" s="23">
        <v>400</v>
      </c>
      <c r="G105" s="83">
        <v>104</v>
      </c>
      <c r="H105" s="83"/>
      <c r="I105" s="56">
        <f t="shared" si="2"/>
        <v>99</v>
      </c>
      <c r="J105" s="57"/>
      <c r="K105" s="52">
        <f t="shared" si="3"/>
        <v>74</v>
      </c>
      <c r="L105" s="47" t="s">
        <v>973</v>
      </c>
      <c r="M105" s="79">
        <v>5</v>
      </c>
      <c r="N105" s="79"/>
    </row>
    <row r="106" spans="2:14" ht="31.5" customHeight="1" x14ac:dyDescent="0.25">
      <c r="B106" s="8"/>
      <c r="C106" s="13"/>
      <c r="D106" s="13"/>
      <c r="E106" s="8" t="s">
        <v>859</v>
      </c>
      <c r="F106" s="23">
        <v>250</v>
      </c>
      <c r="G106" s="83">
        <v>65</v>
      </c>
      <c r="H106" s="83"/>
      <c r="I106" s="56">
        <f t="shared" si="2"/>
        <v>65</v>
      </c>
      <c r="J106" s="57"/>
      <c r="K106" s="52">
        <f t="shared" si="3"/>
        <v>74</v>
      </c>
      <c r="L106" s="47" t="s">
        <v>973</v>
      </c>
      <c r="M106" s="79"/>
      <c r="N106" s="79"/>
    </row>
    <row r="107" spans="2:14" ht="31.5" customHeight="1" x14ac:dyDescent="0.25">
      <c r="B107" s="8"/>
      <c r="C107" s="13"/>
      <c r="D107" s="13"/>
      <c r="E107" s="8" t="s">
        <v>860</v>
      </c>
      <c r="F107" s="23">
        <v>100</v>
      </c>
      <c r="G107" s="83">
        <v>26</v>
      </c>
      <c r="H107" s="83"/>
      <c r="I107" s="56">
        <f t="shared" si="2"/>
        <v>11</v>
      </c>
      <c r="J107" s="57"/>
      <c r="K107" s="52">
        <f t="shared" si="3"/>
        <v>74</v>
      </c>
      <c r="L107" s="47" t="s">
        <v>973</v>
      </c>
      <c r="M107" s="79">
        <v>15</v>
      </c>
      <c r="N107" s="79"/>
    </row>
    <row r="108" spans="2:14" ht="31.5" customHeight="1" x14ac:dyDescent="0.25">
      <c r="B108" s="8"/>
      <c r="C108" s="13"/>
      <c r="D108" s="13"/>
      <c r="E108" s="8" t="s">
        <v>861</v>
      </c>
      <c r="F108" s="23">
        <v>160</v>
      </c>
      <c r="G108" s="83">
        <v>41.6</v>
      </c>
      <c r="H108" s="83"/>
      <c r="I108" s="56">
        <f t="shared" si="2"/>
        <v>41.6</v>
      </c>
      <c r="J108" s="57"/>
      <c r="K108" s="52">
        <f t="shared" si="3"/>
        <v>74</v>
      </c>
      <c r="L108" s="47" t="s">
        <v>973</v>
      </c>
      <c r="M108" s="79"/>
      <c r="N108" s="79"/>
    </row>
    <row r="109" spans="2:14" ht="31.5" customHeight="1" x14ac:dyDescent="0.25">
      <c r="B109" s="8"/>
      <c r="C109" s="13"/>
      <c r="D109" s="13"/>
      <c r="E109" s="8" t="s">
        <v>862</v>
      </c>
      <c r="F109" s="23">
        <v>100</v>
      </c>
      <c r="G109" s="87">
        <v>26</v>
      </c>
      <c r="H109" s="87"/>
      <c r="I109" s="56">
        <f t="shared" si="2"/>
        <v>26</v>
      </c>
      <c r="J109" s="57"/>
      <c r="K109" s="52">
        <f t="shared" si="3"/>
        <v>74</v>
      </c>
      <c r="L109" s="47" t="s">
        <v>973</v>
      </c>
      <c r="M109" s="79"/>
      <c r="N109" s="79"/>
    </row>
    <row r="110" spans="2:14" ht="31.5" customHeight="1" x14ac:dyDescent="0.25">
      <c r="B110" s="8"/>
      <c r="C110" s="13"/>
      <c r="D110" s="13"/>
      <c r="E110" s="8" t="s">
        <v>863</v>
      </c>
      <c r="F110" s="23">
        <v>630</v>
      </c>
      <c r="G110" s="87">
        <v>163.80000000000001</v>
      </c>
      <c r="H110" s="87"/>
      <c r="I110" s="56">
        <f t="shared" si="2"/>
        <v>163.80000000000001</v>
      </c>
      <c r="J110" s="57"/>
      <c r="K110" s="52">
        <f t="shared" si="3"/>
        <v>74</v>
      </c>
      <c r="L110" s="47" t="s">
        <v>973</v>
      </c>
      <c r="M110" s="79"/>
      <c r="N110" s="79"/>
    </row>
    <row r="111" spans="2:14" ht="31.5" customHeight="1" x14ac:dyDescent="0.25">
      <c r="B111" s="8"/>
      <c r="C111" s="13"/>
      <c r="D111" s="13"/>
      <c r="E111" s="8" t="s">
        <v>864</v>
      </c>
      <c r="F111" s="23">
        <v>630</v>
      </c>
      <c r="G111" s="87">
        <v>163.80000000000001</v>
      </c>
      <c r="H111" s="87"/>
      <c r="I111" s="56">
        <f t="shared" si="2"/>
        <v>163.80000000000001</v>
      </c>
      <c r="J111" s="57"/>
      <c r="K111" s="52">
        <f t="shared" si="3"/>
        <v>74</v>
      </c>
      <c r="L111" s="47" t="s">
        <v>973</v>
      </c>
      <c r="M111" s="79"/>
      <c r="N111" s="79"/>
    </row>
    <row r="112" spans="2:14" ht="31.5" customHeight="1" x14ac:dyDescent="0.25">
      <c r="B112" s="8"/>
      <c r="C112" s="13"/>
      <c r="D112" s="13"/>
      <c r="E112" s="8" t="s">
        <v>865</v>
      </c>
      <c r="F112" s="23">
        <v>250</v>
      </c>
      <c r="G112" s="83">
        <v>65</v>
      </c>
      <c r="H112" s="83"/>
      <c r="I112" s="56">
        <f t="shared" si="2"/>
        <v>65</v>
      </c>
      <c r="J112" s="57"/>
      <c r="K112" s="52">
        <f t="shared" si="3"/>
        <v>74</v>
      </c>
      <c r="L112" s="47" t="s">
        <v>973</v>
      </c>
      <c r="M112" s="79"/>
      <c r="N112" s="79"/>
    </row>
    <row r="113" spans="2:14" ht="31.5" customHeight="1" x14ac:dyDescent="0.25">
      <c r="B113" s="8"/>
      <c r="C113" s="13"/>
      <c r="D113" s="13"/>
      <c r="E113" s="8" t="s">
        <v>866</v>
      </c>
      <c r="F113" s="23">
        <v>0</v>
      </c>
      <c r="G113" s="83">
        <v>0</v>
      </c>
      <c r="H113" s="83"/>
      <c r="I113" s="56">
        <f t="shared" si="2"/>
        <v>0</v>
      </c>
      <c r="J113" s="57"/>
      <c r="K113" s="52" t="e">
        <f t="shared" si="3"/>
        <v>#DIV/0!</v>
      </c>
      <c r="L113" s="53"/>
      <c r="M113" s="79"/>
      <c r="N113" s="79"/>
    </row>
    <row r="114" spans="2:14" ht="31.5" customHeight="1" x14ac:dyDescent="0.25">
      <c r="B114" s="8"/>
      <c r="C114" s="13"/>
      <c r="D114" s="13"/>
      <c r="E114" s="8" t="s">
        <v>867</v>
      </c>
      <c r="F114" s="23">
        <v>0</v>
      </c>
      <c r="G114" s="83">
        <v>0</v>
      </c>
      <c r="H114" s="83"/>
      <c r="I114" s="56">
        <f t="shared" si="2"/>
        <v>0</v>
      </c>
      <c r="J114" s="57"/>
      <c r="K114" s="52" t="e">
        <f t="shared" si="3"/>
        <v>#DIV/0!</v>
      </c>
      <c r="L114" s="53"/>
      <c r="M114" s="79"/>
      <c r="N114" s="79"/>
    </row>
    <row r="115" spans="2:14" ht="28.5" customHeight="1" x14ac:dyDescent="0.25">
      <c r="B115" s="8"/>
      <c r="C115" s="13"/>
      <c r="D115" s="13"/>
      <c r="E115" s="8" t="s">
        <v>868</v>
      </c>
      <c r="F115" s="23">
        <v>0</v>
      </c>
      <c r="G115" s="83">
        <v>0</v>
      </c>
      <c r="H115" s="83"/>
      <c r="I115" s="56">
        <f t="shared" si="2"/>
        <v>0</v>
      </c>
      <c r="J115" s="57"/>
      <c r="K115" s="52" t="e">
        <f t="shared" si="3"/>
        <v>#DIV/0!</v>
      </c>
      <c r="L115" s="53"/>
      <c r="M115" s="79"/>
      <c r="N115" s="79"/>
    </row>
    <row r="116" spans="2:14" ht="31.5" customHeight="1" x14ac:dyDescent="0.25">
      <c r="B116" s="8"/>
      <c r="C116" s="13"/>
      <c r="D116" s="8"/>
      <c r="E116" s="8" t="s">
        <v>869</v>
      </c>
      <c r="F116" s="23">
        <v>250</v>
      </c>
      <c r="G116" s="83">
        <v>65</v>
      </c>
      <c r="H116" s="83"/>
      <c r="I116" s="56">
        <f t="shared" si="2"/>
        <v>65</v>
      </c>
      <c r="J116" s="57"/>
      <c r="K116" s="52">
        <f t="shared" si="3"/>
        <v>74</v>
      </c>
      <c r="L116" s="47" t="s">
        <v>973</v>
      </c>
      <c r="M116" s="79"/>
      <c r="N116" s="79"/>
    </row>
    <row r="117" spans="2:14" ht="34.5" customHeight="1" x14ac:dyDescent="0.25">
      <c r="B117" s="8"/>
      <c r="C117" s="13"/>
      <c r="D117" s="13"/>
      <c r="E117" s="8" t="s">
        <v>870</v>
      </c>
      <c r="F117" s="23">
        <v>100</v>
      </c>
      <c r="G117" s="83">
        <v>26</v>
      </c>
      <c r="H117" s="83"/>
      <c r="I117" s="56">
        <f t="shared" si="2"/>
        <v>26</v>
      </c>
      <c r="J117" s="57"/>
      <c r="K117" s="52">
        <f t="shared" si="3"/>
        <v>74</v>
      </c>
      <c r="L117" s="47" t="s">
        <v>973</v>
      </c>
      <c r="M117" s="79"/>
      <c r="N117" s="79"/>
    </row>
    <row r="118" spans="2:14" ht="31.5" customHeight="1" x14ac:dyDescent="0.25">
      <c r="B118" s="8"/>
      <c r="C118" s="13"/>
      <c r="D118" s="8"/>
      <c r="E118" s="8" t="s">
        <v>871</v>
      </c>
      <c r="F118" s="23">
        <v>250</v>
      </c>
      <c r="G118" s="83">
        <v>65</v>
      </c>
      <c r="H118" s="83"/>
      <c r="I118" s="56">
        <f t="shared" si="2"/>
        <v>65</v>
      </c>
      <c r="J118" s="57"/>
      <c r="K118" s="52">
        <f t="shared" si="3"/>
        <v>74</v>
      </c>
      <c r="L118" s="47" t="s">
        <v>973</v>
      </c>
      <c r="M118" s="79"/>
      <c r="N118" s="79"/>
    </row>
    <row r="119" spans="2:14" ht="31.5" customHeight="1" x14ac:dyDescent="0.25">
      <c r="B119" s="8"/>
      <c r="C119" s="13"/>
      <c r="D119" s="13"/>
      <c r="E119" s="8" t="s">
        <v>872</v>
      </c>
      <c r="F119" s="23">
        <v>100</v>
      </c>
      <c r="G119" s="83">
        <v>26</v>
      </c>
      <c r="H119" s="83"/>
      <c r="I119" s="56">
        <f t="shared" si="2"/>
        <v>26</v>
      </c>
      <c r="J119" s="57"/>
      <c r="K119" s="52">
        <f t="shared" si="3"/>
        <v>74</v>
      </c>
      <c r="L119" s="47" t="s">
        <v>973</v>
      </c>
      <c r="M119" s="79"/>
      <c r="N119" s="79"/>
    </row>
    <row r="120" spans="2:14" ht="31.5" customHeight="1" x14ac:dyDescent="0.25">
      <c r="B120" s="8"/>
      <c r="C120" s="13"/>
      <c r="D120" s="13"/>
      <c r="E120" s="8" t="s">
        <v>873</v>
      </c>
      <c r="F120" s="23">
        <v>100</v>
      </c>
      <c r="G120" s="83">
        <v>26</v>
      </c>
      <c r="H120" s="83"/>
      <c r="I120" s="56">
        <f t="shared" si="2"/>
        <v>21</v>
      </c>
      <c r="J120" s="57"/>
      <c r="K120" s="52">
        <f t="shared" si="3"/>
        <v>74</v>
      </c>
      <c r="L120" s="47" t="s">
        <v>973</v>
      </c>
      <c r="M120" s="79">
        <v>5</v>
      </c>
      <c r="N120" s="79"/>
    </row>
    <row r="121" spans="2:14" ht="31.5" customHeight="1" x14ac:dyDescent="0.25">
      <c r="B121" s="8"/>
      <c r="C121" s="13"/>
      <c r="D121" s="13"/>
      <c r="E121" s="8" t="s">
        <v>874</v>
      </c>
      <c r="F121" s="23">
        <v>100</v>
      </c>
      <c r="G121" s="83">
        <v>26</v>
      </c>
      <c r="H121" s="83"/>
      <c r="I121" s="56">
        <f t="shared" si="2"/>
        <v>26</v>
      </c>
      <c r="J121" s="57"/>
      <c r="K121" s="52">
        <f t="shared" si="3"/>
        <v>74</v>
      </c>
      <c r="L121" s="47" t="s">
        <v>973</v>
      </c>
      <c r="M121" s="79"/>
      <c r="N121" s="79"/>
    </row>
    <row r="122" spans="2:14" ht="49.5" customHeight="1" x14ac:dyDescent="0.25">
      <c r="B122" s="8"/>
      <c r="C122" s="8"/>
      <c r="D122" s="13"/>
      <c r="E122" s="8" t="s">
        <v>875</v>
      </c>
      <c r="F122" s="23">
        <v>100</v>
      </c>
      <c r="G122" s="83">
        <v>26</v>
      </c>
      <c r="H122" s="83"/>
      <c r="I122" s="56">
        <f t="shared" si="2"/>
        <v>26</v>
      </c>
      <c r="J122" s="57"/>
      <c r="K122" s="52">
        <f t="shared" si="3"/>
        <v>74</v>
      </c>
      <c r="L122" s="47" t="s">
        <v>973</v>
      </c>
      <c r="M122" s="79"/>
      <c r="N122" s="79"/>
    </row>
    <row r="123" spans="2:14" ht="44.25" customHeight="1" x14ac:dyDescent="0.25">
      <c r="B123" s="8"/>
      <c r="C123" s="8"/>
      <c r="D123" s="13"/>
      <c r="E123" s="8" t="s">
        <v>876</v>
      </c>
      <c r="F123" s="23">
        <v>250</v>
      </c>
      <c r="G123" s="83">
        <v>65</v>
      </c>
      <c r="H123" s="83"/>
      <c r="I123" s="56">
        <f t="shared" si="2"/>
        <v>65</v>
      </c>
      <c r="J123" s="57"/>
      <c r="K123" s="52">
        <f t="shared" si="3"/>
        <v>74</v>
      </c>
      <c r="L123" s="47" t="s">
        <v>973</v>
      </c>
      <c r="M123" s="79"/>
      <c r="N123" s="79"/>
    </row>
    <row r="124" spans="2:14" ht="44.25" customHeight="1" x14ac:dyDescent="0.25">
      <c r="B124" s="8"/>
      <c r="C124" s="8"/>
      <c r="D124" s="13"/>
      <c r="E124" s="8" t="s">
        <v>877</v>
      </c>
      <c r="F124" s="23">
        <v>250</v>
      </c>
      <c r="G124" s="83">
        <v>65</v>
      </c>
      <c r="H124" s="83"/>
      <c r="I124" s="56">
        <f t="shared" si="2"/>
        <v>65</v>
      </c>
      <c r="J124" s="57"/>
      <c r="K124" s="52">
        <f t="shared" si="3"/>
        <v>74</v>
      </c>
      <c r="L124" s="47" t="s">
        <v>973</v>
      </c>
      <c r="M124" s="79"/>
      <c r="N124" s="79"/>
    </row>
    <row r="125" spans="2:14" ht="44.25" customHeight="1" x14ac:dyDescent="0.25">
      <c r="B125" s="8"/>
      <c r="C125" s="8"/>
      <c r="D125" s="13"/>
      <c r="E125" s="8" t="s">
        <v>878</v>
      </c>
      <c r="F125" s="23">
        <v>250</v>
      </c>
      <c r="G125" s="83">
        <v>65</v>
      </c>
      <c r="H125" s="83"/>
      <c r="I125" s="56">
        <f t="shared" si="2"/>
        <v>65</v>
      </c>
      <c r="J125" s="57"/>
      <c r="K125" s="52">
        <f t="shared" si="3"/>
        <v>74</v>
      </c>
      <c r="L125" s="47" t="s">
        <v>973</v>
      </c>
      <c r="M125" s="79"/>
      <c r="N125" s="79"/>
    </row>
    <row r="126" spans="2:14" ht="44.25" customHeight="1" x14ac:dyDescent="0.25">
      <c r="B126" s="8"/>
      <c r="C126" s="8"/>
      <c r="D126" s="13"/>
      <c r="E126" s="8" t="s">
        <v>879</v>
      </c>
      <c r="F126" s="23">
        <v>400</v>
      </c>
      <c r="G126" s="83">
        <v>104</v>
      </c>
      <c r="H126" s="83"/>
      <c r="I126" s="56">
        <f t="shared" si="2"/>
        <v>104</v>
      </c>
      <c r="J126" s="57"/>
      <c r="K126" s="52">
        <f t="shared" si="3"/>
        <v>74</v>
      </c>
      <c r="L126" s="47" t="s">
        <v>973</v>
      </c>
      <c r="M126" s="79"/>
      <c r="N126" s="79"/>
    </row>
    <row r="127" spans="2:14" ht="44.25" customHeight="1" x14ac:dyDescent="0.25">
      <c r="B127" s="8"/>
      <c r="C127" s="8"/>
      <c r="D127" s="13"/>
      <c r="E127" s="32" t="s">
        <v>880</v>
      </c>
      <c r="F127" s="23">
        <v>250</v>
      </c>
      <c r="G127" s="83">
        <v>65</v>
      </c>
      <c r="H127" s="83"/>
      <c r="I127" s="56">
        <f t="shared" si="2"/>
        <v>65</v>
      </c>
      <c r="J127" s="57"/>
      <c r="K127" s="52">
        <f t="shared" si="3"/>
        <v>74</v>
      </c>
      <c r="L127" s="47" t="s">
        <v>973</v>
      </c>
      <c r="M127" s="79"/>
      <c r="N127" s="79"/>
    </row>
    <row r="128" spans="2:14" ht="44.25" customHeight="1" x14ac:dyDescent="0.25">
      <c r="B128" s="8"/>
      <c r="C128" s="8"/>
      <c r="D128" s="13"/>
      <c r="E128" s="8" t="s">
        <v>881</v>
      </c>
      <c r="F128" s="23">
        <v>250</v>
      </c>
      <c r="G128" s="83">
        <v>65</v>
      </c>
      <c r="H128" s="83"/>
      <c r="I128" s="56">
        <f t="shared" si="2"/>
        <v>65</v>
      </c>
      <c r="J128" s="57"/>
      <c r="K128" s="52">
        <f t="shared" si="3"/>
        <v>74</v>
      </c>
      <c r="L128" s="47" t="s">
        <v>973</v>
      </c>
      <c r="M128" s="79"/>
      <c r="N128" s="79"/>
    </row>
    <row r="129" spans="2:14" ht="42.75" customHeight="1" x14ac:dyDescent="0.25">
      <c r="B129" s="8"/>
      <c r="C129" s="8"/>
      <c r="D129" s="13"/>
      <c r="E129" s="8" t="s">
        <v>882</v>
      </c>
      <c r="F129" s="23">
        <v>400</v>
      </c>
      <c r="G129" s="83">
        <v>104</v>
      </c>
      <c r="H129" s="83"/>
      <c r="I129" s="56">
        <f t="shared" si="2"/>
        <v>104</v>
      </c>
      <c r="J129" s="57"/>
      <c r="K129" s="52">
        <f t="shared" si="3"/>
        <v>74</v>
      </c>
      <c r="L129" s="47" t="s">
        <v>973</v>
      </c>
      <c r="M129" s="79"/>
      <c r="N129" s="79"/>
    </row>
  </sheetData>
  <autoFilter ref="B5:J129">
    <filterColumn colId="5" showButton="0"/>
    <filterColumn colId="7" showButton="0"/>
  </autoFilter>
  <mergeCells count="376">
    <mergeCell ref="I129:J129"/>
    <mergeCell ref="G124:H124"/>
    <mergeCell ref="G125:H125"/>
    <mergeCell ref="G126:H126"/>
    <mergeCell ref="G127:H127"/>
    <mergeCell ref="G128:H128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G123:H123"/>
    <mergeCell ref="G129:H129"/>
    <mergeCell ref="I108:J108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09:J109"/>
    <mergeCell ref="I110:J110"/>
    <mergeCell ref="I111:J111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88:J88"/>
    <mergeCell ref="I89:J89"/>
    <mergeCell ref="I90:J90"/>
    <mergeCell ref="I91:J91"/>
    <mergeCell ref="I94:J94"/>
    <mergeCell ref="I95:J95"/>
    <mergeCell ref="I96:J96"/>
    <mergeCell ref="I97:J97"/>
    <mergeCell ref="I98:J98"/>
    <mergeCell ref="I92:J92"/>
    <mergeCell ref="I93:J93"/>
    <mergeCell ref="I66:J66"/>
    <mergeCell ref="I67:J67"/>
    <mergeCell ref="I69:J69"/>
    <mergeCell ref="I70:J70"/>
    <mergeCell ref="I78:J78"/>
    <mergeCell ref="I79:J79"/>
    <mergeCell ref="I80:J80"/>
    <mergeCell ref="I81:J81"/>
    <mergeCell ref="I84:J84"/>
    <mergeCell ref="I72:J72"/>
    <mergeCell ref="I73:J73"/>
    <mergeCell ref="I74:J74"/>
    <mergeCell ref="I75:J75"/>
    <mergeCell ref="I76:J76"/>
    <mergeCell ref="I77:J77"/>
    <mergeCell ref="I82:J82"/>
    <mergeCell ref="I83:J83"/>
    <mergeCell ref="I68:J68"/>
    <mergeCell ref="I71:J71"/>
    <mergeCell ref="I46:J46"/>
    <mergeCell ref="I47:J47"/>
    <mergeCell ref="I48:J48"/>
    <mergeCell ref="I49:J49"/>
    <mergeCell ref="I59:J59"/>
    <mergeCell ref="I60:J60"/>
    <mergeCell ref="I61:J61"/>
    <mergeCell ref="I62:J62"/>
    <mergeCell ref="I65:J65"/>
    <mergeCell ref="I64:J64"/>
    <mergeCell ref="M128:N128"/>
    <mergeCell ref="M129:N129"/>
    <mergeCell ref="I12:J12"/>
    <mergeCell ref="I13:J13"/>
    <mergeCell ref="I14:J14"/>
    <mergeCell ref="I17:J17"/>
    <mergeCell ref="I19:J19"/>
    <mergeCell ref="I22:J22"/>
    <mergeCell ref="I23:J23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9:J39"/>
    <mergeCell ref="I40:J40"/>
    <mergeCell ref="I42:J42"/>
    <mergeCell ref="I43:J43"/>
    <mergeCell ref="I45:J45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07:N107"/>
    <mergeCell ref="M108:N108"/>
    <mergeCell ref="M112:N112"/>
    <mergeCell ref="M113:N113"/>
    <mergeCell ref="M114:N114"/>
    <mergeCell ref="M115:N115"/>
    <mergeCell ref="M116:N116"/>
    <mergeCell ref="M117:N117"/>
    <mergeCell ref="M118:N118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39:N39"/>
    <mergeCell ref="M40:N40"/>
    <mergeCell ref="M42:N42"/>
    <mergeCell ref="M43:N43"/>
    <mergeCell ref="M45:N45"/>
    <mergeCell ref="M46:N46"/>
    <mergeCell ref="M47:N47"/>
    <mergeCell ref="M48:N48"/>
    <mergeCell ref="M49:N49"/>
    <mergeCell ref="M41:N41"/>
    <mergeCell ref="M44:N44"/>
    <mergeCell ref="M23:N23"/>
    <mergeCell ref="M25:N25"/>
    <mergeCell ref="M27:N27"/>
    <mergeCell ref="M28:N28"/>
    <mergeCell ref="M29:N29"/>
    <mergeCell ref="M30:N30"/>
    <mergeCell ref="M31:N31"/>
    <mergeCell ref="M6:N6"/>
    <mergeCell ref="M7:N7"/>
    <mergeCell ref="M8:N8"/>
    <mergeCell ref="M9:N9"/>
    <mergeCell ref="M11:N11"/>
    <mergeCell ref="M12:N12"/>
    <mergeCell ref="M13:N13"/>
    <mergeCell ref="M14:N14"/>
    <mergeCell ref="M17:N17"/>
    <mergeCell ref="I87:J87"/>
    <mergeCell ref="I85:J85"/>
    <mergeCell ref="I86:J86"/>
    <mergeCell ref="M110:N110"/>
    <mergeCell ref="M111:N111"/>
    <mergeCell ref="I15:J15"/>
    <mergeCell ref="I16:J16"/>
    <mergeCell ref="I18:J18"/>
    <mergeCell ref="I20:J20"/>
    <mergeCell ref="I21:J21"/>
    <mergeCell ref="I24:J24"/>
    <mergeCell ref="I38:J38"/>
    <mergeCell ref="I41:J41"/>
    <mergeCell ref="I44:J44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63:J63"/>
    <mergeCell ref="M75:N75"/>
    <mergeCell ref="M76:N76"/>
    <mergeCell ref="M77:N77"/>
    <mergeCell ref="M82:N82"/>
    <mergeCell ref="M83:N83"/>
    <mergeCell ref="M87:N87"/>
    <mergeCell ref="M92:N92"/>
    <mergeCell ref="M93:N93"/>
    <mergeCell ref="M109:N109"/>
    <mergeCell ref="M78:N78"/>
    <mergeCell ref="M79:N79"/>
    <mergeCell ref="M80:N80"/>
    <mergeCell ref="M81:N81"/>
    <mergeCell ref="M84:N84"/>
    <mergeCell ref="M85:N85"/>
    <mergeCell ref="M86:N86"/>
    <mergeCell ref="M88:N88"/>
    <mergeCell ref="M89:N89"/>
    <mergeCell ref="M90:N90"/>
    <mergeCell ref="M91:N91"/>
    <mergeCell ref="M94:N94"/>
    <mergeCell ref="M95:N95"/>
    <mergeCell ref="M96:N96"/>
    <mergeCell ref="M97:N97"/>
    <mergeCell ref="M57:N57"/>
    <mergeCell ref="M58:N58"/>
    <mergeCell ref="M63:N63"/>
    <mergeCell ref="M64:N64"/>
    <mergeCell ref="M68:N68"/>
    <mergeCell ref="M71:N71"/>
    <mergeCell ref="M72:N72"/>
    <mergeCell ref="M73:N73"/>
    <mergeCell ref="M74:N74"/>
    <mergeCell ref="M59:N59"/>
    <mergeCell ref="M60:N60"/>
    <mergeCell ref="M61:N61"/>
    <mergeCell ref="M62:N62"/>
    <mergeCell ref="M65:N65"/>
    <mergeCell ref="M66:N66"/>
    <mergeCell ref="M67:N67"/>
    <mergeCell ref="M69:N69"/>
    <mergeCell ref="M70:N70"/>
    <mergeCell ref="M50:N50"/>
    <mergeCell ref="M51:N51"/>
    <mergeCell ref="M52:N52"/>
    <mergeCell ref="M53:N53"/>
    <mergeCell ref="M54:N54"/>
    <mergeCell ref="M55:N55"/>
    <mergeCell ref="M56:N56"/>
    <mergeCell ref="M10:N10"/>
    <mergeCell ref="M15:N15"/>
    <mergeCell ref="M16:N16"/>
    <mergeCell ref="M18:N18"/>
    <mergeCell ref="M20:N20"/>
    <mergeCell ref="M21:N21"/>
    <mergeCell ref="M24:N24"/>
    <mergeCell ref="M26:N26"/>
    <mergeCell ref="M38:N38"/>
    <mergeCell ref="M32:N32"/>
    <mergeCell ref="M33:N33"/>
    <mergeCell ref="M34:N34"/>
    <mergeCell ref="M35:N35"/>
    <mergeCell ref="M36:N36"/>
    <mergeCell ref="M37:N37"/>
    <mergeCell ref="M19:N19"/>
    <mergeCell ref="M22:N2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0:H10"/>
    <mergeCell ref="I10:J10"/>
    <mergeCell ref="G11:H11"/>
    <mergeCell ref="I11:J11"/>
    <mergeCell ref="G12:H12"/>
    <mergeCell ref="G24:H24"/>
    <mergeCell ref="G25:H25"/>
    <mergeCell ref="I25:J25"/>
    <mergeCell ref="G26:H26"/>
    <mergeCell ref="I26:J26"/>
    <mergeCell ref="G27:H27"/>
    <mergeCell ref="I27:J27"/>
    <mergeCell ref="G18:H18"/>
    <mergeCell ref="G19:H19"/>
    <mergeCell ref="G20:H20"/>
    <mergeCell ref="G21:H21"/>
    <mergeCell ref="G22:H22"/>
    <mergeCell ref="G23:H23"/>
    <mergeCell ref="G33:H33"/>
    <mergeCell ref="G34:H34"/>
    <mergeCell ref="G35:H35"/>
    <mergeCell ref="G36:H36"/>
    <mergeCell ref="G37:H37"/>
    <mergeCell ref="G38:H38"/>
    <mergeCell ref="G28:H28"/>
    <mergeCell ref="I28:J28"/>
    <mergeCell ref="G29:H29"/>
    <mergeCell ref="G30:H30"/>
    <mergeCell ref="G31:H31"/>
    <mergeCell ref="G32:H32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</mergeCells>
  <pageMargins left="0.7" right="0.7" top="0.75" bottom="0.75" header="0.3" footer="0.3"/>
  <pageSetup paperSize="9"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Дигорские</vt:lpstr>
      <vt:lpstr>Ардонские</vt:lpstr>
      <vt:lpstr>Ирафский </vt:lpstr>
      <vt:lpstr>Правобережный</vt:lpstr>
      <vt:lpstr>Алагирский</vt:lpstr>
      <vt:lpstr>Моздокский</vt:lpstr>
      <vt:lpstr>Архонский</vt:lpstr>
      <vt:lpstr>Алагирский!Область_печати</vt:lpstr>
      <vt:lpstr>Ардонские!Область_печати</vt:lpstr>
      <vt:lpstr>Архонский!Область_печати</vt:lpstr>
      <vt:lpstr>Дигорские!Область_печати</vt:lpstr>
      <vt:lpstr>'Ирафский '!Область_печати</vt:lpstr>
      <vt:lpstr>Моздокский!Область_печати</vt:lpstr>
      <vt:lpstr>Правобережный!Область_печати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Данченко Игорь Васильевич</cp:lastModifiedBy>
  <cp:lastPrinted>2014-01-20T07:39:46Z</cp:lastPrinted>
  <dcterms:created xsi:type="dcterms:W3CDTF">2013-10-21T12:06:09Z</dcterms:created>
  <dcterms:modified xsi:type="dcterms:W3CDTF">2015-07-29T09:34:08Z</dcterms:modified>
</cp:coreProperties>
</file>