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512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1011111.xml" ContentType="application/vnd.openxmlformats-officedocument.spreadsheetml.revisionLog+xml"/>
  <Override PartName="/xl/revisions/revisionLog112111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51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1012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512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221111.xml" ContentType="application/vnd.openxmlformats-officedocument.spreadsheetml.revisionLog+xml"/>
  <Override PartName="/xl/revisions/revisionLog117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2112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14112.xml" ContentType="application/vnd.openxmlformats-officedocument.spreadsheetml.revisionLog+xml"/>
  <Override PartName="/xl/revisions/revisionLog11512.xml" ContentType="application/vnd.openxmlformats-officedocument.spreadsheetml.revisionLog+xml"/>
  <Override PartName="/xl/revisions/revisionLog1172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911111.xml" ContentType="application/vnd.openxmlformats-officedocument.spreadsheetml.revisionLog+xml"/>
  <Override PartName="/xl/revisions/revisionLog1121111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163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52111.xml" ContentType="application/vnd.openxmlformats-officedocument.spreadsheetml.revisionLog+xml"/>
  <Override PartName="/xl/revisions/revisionLog1101211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101211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6211.xml" ContentType="application/vnd.openxmlformats-officedocument.spreadsheetml.revisionLog+xml"/>
  <Override PartName="/xl/revisions/revisionLog11631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62111.xml" ContentType="application/vnd.openxmlformats-officedocument.spreadsheetml.revisionLog+xml"/>
  <Override PartName="/xl/revisions/revisionLog11921.xml" ContentType="application/vnd.openxmlformats-officedocument.spreadsheetml.revisionLog+xml"/>
  <Override PartName="/xl/revisions/revisionLog11331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252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131112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311111.xml" ContentType="application/vnd.openxmlformats-officedocument.spreadsheetml.revisionLog+xml"/>
  <Override PartName="/xl/revisions/revisionLog1122111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513.xml" ContentType="application/vnd.openxmlformats-officedocument.spreadsheetml.revisionLog+xml"/>
  <Override PartName="/xl/revisions/revisionLog12321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631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164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4211.xml" ContentType="application/vnd.openxmlformats-officedocument.spreadsheetml.revisionLog+xml"/>
  <Override PartName="/xl/revisions/revisionLog1101212.xml" ContentType="application/vnd.openxmlformats-officedocument.spreadsheetml.revisionLog+xml"/>
  <Override PartName="/xl/revisions/revisionLog125211.xml" ContentType="application/vnd.openxmlformats-officedocument.spreadsheetml.revisionLog+xml"/>
  <Override PartName="/xl/revisions/revisionLog11613.xml" ContentType="application/vnd.openxmlformats-officedocument.spreadsheetml.revisionLog+xml"/>
  <Override PartName="/xl/revisions/revisionLog11931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243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16121.xml" ContentType="application/vnd.openxmlformats-officedocument.spreadsheetml.revisionLog+xml"/>
  <Override PartName="/xl/revisions/revisionLog123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май 2015г" sheetId="1" r:id="rId3"/>
    <sheet name="по 6-10" sheetId="3" r:id="rId4"/>
    <sheet name="по 0,4" sheetId="4" r:id="rId5"/>
    <sheet name="Лист2" sheetId="6" state="hidden" r:id="rId6"/>
    <sheet name="Лист3" sheetId="7" state="hidden" r:id="rId7"/>
    <sheet name="Лист4" sheetId="8" state="hidden" r:id="rId8"/>
    <sheet name="Лист5" sheetId="9" state="hidden" r:id="rId9"/>
  </sheets>
  <definedNames>
    <definedName name="_xlnm._FilterDatabase" localSheetId="2" hidden="1">'май 2015г'!$C$9:$C$232</definedName>
    <definedName name="_xlnm._FilterDatabase" localSheetId="1" hidden="1">'Ноябрь 2013г'!$C$21:$C$131</definedName>
    <definedName name="_xlnm._FilterDatabase" localSheetId="4" hidden="1">'по 0,4'!$C$18:$C$125</definedName>
    <definedName name="_xlnm._FilterDatabase" localSheetId="3" hidden="1">'по 6-10'!$C$21:$C$128</definedName>
    <definedName name="Z_753B3957_E553_497C_BC26_F0B3906FC70B_.wvu.FilterData" localSheetId="2" hidden="1">'май 2015г'!$C$9:$C$232</definedName>
    <definedName name="Z_753B3957_E553_497C_BC26_F0B3906FC70B_.wvu.FilterData" localSheetId="1" hidden="1">'Ноябрь 2013г'!$C$21:$C$131</definedName>
    <definedName name="Z_753B3957_E553_497C_BC26_F0B3906FC70B_.wvu.FilterData" localSheetId="4" hidden="1">'по 0,4'!$C$18:$C$125</definedName>
    <definedName name="Z_753B3957_E553_497C_BC26_F0B3906FC70B_.wvu.FilterData" localSheetId="3" hidden="1">'по 6-10'!$C$21:$C$128</definedName>
    <definedName name="Z_753B3957_E553_497C_BC26_F0B3906FC70B_.wvu.Rows" localSheetId="4" hidden="1">'по 0,4'!$2:$12</definedName>
    <definedName name="Z_753B3957_E553_497C_BC26_F0B3906FC70B_.wvu.Rows" localSheetId="3" hidden="1">'по 6-10'!$2:$12</definedName>
    <definedName name="Z_A743F9C7_8B89_4E8F_B91F_1FFB859064F2_.wvu.FilterData" localSheetId="2" hidden="1">'май 2015г'!$C$9:$C$232</definedName>
    <definedName name="Z_A743F9C7_8B89_4E8F_B91F_1FFB859064F2_.wvu.FilterData" localSheetId="1" hidden="1">'Ноябрь 2013г'!$C$21:$C$131</definedName>
    <definedName name="Z_A743F9C7_8B89_4E8F_B91F_1FFB859064F2_.wvu.FilterData" localSheetId="4" hidden="1">'по 0,4'!$C$18:$C$125</definedName>
    <definedName name="Z_A743F9C7_8B89_4E8F_B91F_1FFB859064F2_.wvu.FilterData" localSheetId="3" hidden="1">'по 6-10'!$C$21:$C$128</definedName>
    <definedName name="Z_A743F9C7_8B89_4E8F_B91F_1FFB859064F2_.wvu.Rows" localSheetId="4" hidden="1">'по 0,4'!$2:$12</definedName>
    <definedName name="Z_A743F9C7_8B89_4E8F_B91F_1FFB859064F2_.wvu.Rows" localSheetId="3" hidden="1">'по 6-10'!$2:$12</definedName>
  </definedNames>
  <calcPr calcId="145621"/>
  <customWorkbookViews>
    <customWorkbookView name="Данченко Игорь Васильевич - Личное представление" guid="{753B3957-E553-497C-BC26-F0B3906FC70B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0" windowHeight="547" activeSheetId="3"/>
  </customWorkbookViews>
</workbook>
</file>

<file path=xl/calcChain.xml><?xml version="1.0" encoding="utf-8"?>
<calcChain xmlns="http://schemas.openxmlformats.org/spreadsheetml/2006/main">
  <c r="E36" i="3" l="1"/>
  <c r="E66" i="3"/>
  <c r="E64" i="4"/>
  <c r="E30" i="3"/>
  <c r="E35" i="3"/>
  <c r="G103" i="3"/>
  <c r="E103" i="3"/>
  <c r="E103" i="4"/>
  <c r="E101" i="4"/>
  <c r="E112" i="4"/>
  <c r="E33" i="4"/>
  <c r="E153" i="3"/>
  <c r="E29" i="4" l="1"/>
  <c r="E207" i="3"/>
  <c r="E32" i="3"/>
  <c r="E51" i="3"/>
  <c r="E108" i="3"/>
  <c r="E33" i="3" l="1"/>
  <c r="G40" i="3" l="1"/>
  <c r="E40" i="3"/>
  <c r="Q229" i="1" l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Q51" i="1"/>
  <c r="P51" i="1"/>
  <c r="O51" i="1"/>
  <c r="N51" i="1"/>
  <c r="M51" i="1"/>
  <c r="L51" i="1"/>
  <c r="K51" i="1"/>
  <c r="Q50" i="1"/>
  <c r="P50" i="1"/>
  <c r="O50" i="1"/>
  <c r="N50" i="1"/>
  <c r="M50" i="1"/>
  <c r="L50" i="1"/>
  <c r="K50" i="1"/>
  <c r="Q49" i="1"/>
  <c r="P49" i="1"/>
  <c r="O49" i="1"/>
  <c r="N49" i="1"/>
  <c r="M49" i="1"/>
  <c r="L49" i="1"/>
  <c r="K49" i="1"/>
  <c r="Q48" i="1"/>
  <c r="P48" i="1"/>
  <c r="O48" i="1"/>
  <c r="N48" i="1"/>
  <c r="M48" i="1"/>
  <c r="L48" i="1"/>
  <c r="K48" i="1"/>
  <c r="Q47" i="1"/>
  <c r="P47" i="1"/>
  <c r="O47" i="1"/>
  <c r="N47" i="1"/>
  <c r="M47" i="1"/>
  <c r="L47" i="1"/>
  <c r="K47" i="1"/>
  <c r="Q46" i="1"/>
  <c r="P46" i="1"/>
  <c r="O46" i="1"/>
  <c r="N46" i="1"/>
  <c r="M46" i="1"/>
  <c r="L46" i="1"/>
  <c r="K46" i="1"/>
  <c r="Q45" i="1"/>
  <c r="P45" i="1"/>
  <c r="O45" i="1"/>
  <c r="N45" i="1"/>
  <c r="M45" i="1"/>
  <c r="L45" i="1"/>
  <c r="K45" i="1"/>
  <c r="Q44" i="1"/>
  <c r="P44" i="1"/>
  <c r="O44" i="1"/>
  <c r="N44" i="1"/>
  <c r="M44" i="1"/>
  <c r="L44" i="1"/>
  <c r="K44" i="1"/>
  <c r="Q43" i="1"/>
  <c r="P43" i="1"/>
  <c r="O43" i="1"/>
  <c r="N43" i="1"/>
  <c r="M43" i="1"/>
  <c r="L43" i="1"/>
  <c r="K43" i="1"/>
  <c r="Q42" i="1"/>
  <c r="P42" i="1"/>
  <c r="O42" i="1"/>
  <c r="N42" i="1"/>
  <c r="M42" i="1"/>
  <c r="L42" i="1"/>
  <c r="K42" i="1"/>
  <c r="Q41" i="1"/>
  <c r="P41" i="1"/>
  <c r="O41" i="1"/>
  <c r="N41" i="1"/>
  <c r="M41" i="1"/>
  <c r="L41" i="1"/>
  <c r="K41" i="1"/>
  <c r="Q40" i="1"/>
  <c r="P40" i="1"/>
  <c r="O40" i="1"/>
  <c r="N40" i="1"/>
  <c r="M40" i="1"/>
  <c r="L40" i="1"/>
  <c r="K40" i="1"/>
  <c r="Q39" i="1"/>
  <c r="P39" i="1"/>
  <c r="O39" i="1"/>
  <c r="N39" i="1"/>
  <c r="M39" i="1"/>
  <c r="L39" i="1"/>
  <c r="K39" i="1"/>
  <c r="Q38" i="1"/>
  <c r="P38" i="1"/>
  <c r="O38" i="1"/>
  <c r="N38" i="1"/>
  <c r="M38" i="1"/>
  <c r="L38" i="1"/>
  <c r="K38" i="1"/>
  <c r="Q37" i="1"/>
  <c r="P37" i="1"/>
  <c r="O37" i="1"/>
  <c r="N37" i="1"/>
  <c r="M37" i="1"/>
  <c r="L37" i="1"/>
  <c r="K37" i="1"/>
  <c r="Q36" i="1"/>
  <c r="P36" i="1"/>
  <c r="O36" i="1"/>
  <c r="N36" i="1"/>
  <c r="M36" i="1"/>
  <c r="L36" i="1"/>
  <c r="K36" i="1"/>
  <c r="Q35" i="1"/>
  <c r="P35" i="1"/>
  <c r="O35" i="1"/>
  <c r="N35" i="1"/>
  <c r="M35" i="1"/>
  <c r="L35" i="1"/>
  <c r="K35" i="1"/>
  <c r="Q34" i="1"/>
  <c r="P34" i="1"/>
  <c r="O34" i="1"/>
  <c r="N34" i="1"/>
  <c r="M34" i="1"/>
  <c r="L34" i="1"/>
  <c r="K34" i="1"/>
  <c r="Q33" i="1"/>
  <c r="P33" i="1"/>
  <c r="O33" i="1"/>
  <c r="N33" i="1"/>
  <c r="M33" i="1"/>
  <c r="L33" i="1"/>
  <c r="K33" i="1"/>
  <c r="Q32" i="1"/>
  <c r="P32" i="1"/>
  <c r="O32" i="1"/>
  <c r="N32" i="1"/>
  <c r="M32" i="1"/>
  <c r="L32" i="1"/>
  <c r="K32" i="1"/>
  <c r="Q31" i="1"/>
  <c r="P31" i="1"/>
  <c r="O31" i="1"/>
  <c r="N31" i="1"/>
  <c r="M31" i="1"/>
  <c r="L31" i="1"/>
  <c r="K31" i="1"/>
  <c r="Q30" i="1"/>
  <c r="P30" i="1"/>
  <c r="O30" i="1"/>
  <c r="N30" i="1"/>
  <c r="M30" i="1"/>
  <c r="L30" i="1"/>
  <c r="K30" i="1"/>
  <c r="Q29" i="1"/>
  <c r="P29" i="1"/>
  <c r="O29" i="1"/>
  <c r="N29" i="1"/>
  <c r="M29" i="1"/>
  <c r="L29" i="1"/>
  <c r="K29" i="1"/>
  <c r="Q28" i="1"/>
  <c r="P28" i="1"/>
  <c r="O28" i="1"/>
  <c r="N28" i="1"/>
  <c r="M28" i="1"/>
  <c r="L28" i="1"/>
  <c r="K28" i="1"/>
  <c r="Q27" i="1"/>
  <c r="P27" i="1"/>
  <c r="O27" i="1"/>
  <c r="N27" i="1"/>
  <c r="M27" i="1"/>
  <c r="L27" i="1"/>
  <c r="K27" i="1"/>
  <c r="Q26" i="1"/>
  <c r="P26" i="1"/>
  <c r="O26" i="1"/>
  <c r="N26" i="1"/>
  <c r="M26" i="1"/>
  <c r="L26" i="1"/>
  <c r="K26" i="1"/>
  <c r="Q25" i="1"/>
  <c r="P25" i="1"/>
  <c r="O25" i="1"/>
  <c r="N25" i="1"/>
  <c r="M25" i="1"/>
  <c r="L25" i="1"/>
  <c r="K25" i="1"/>
  <c r="Q24" i="1"/>
  <c r="P24" i="1"/>
  <c r="O24" i="1"/>
  <c r="N24" i="1"/>
  <c r="M24" i="1"/>
  <c r="L24" i="1"/>
  <c r="K24" i="1"/>
  <c r="Q23" i="1"/>
  <c r="P23" i="1"/>
  <c r="O23" i="1"/>
  <c r="N23" i="1"/>
  <c r="M23" i="1"/>
  <c r="L23" i="1"/>
  <c r="K23" i="1"/>
  <c r="Q22" i="1"/>
  <c r="P22" i="1"/>
  <c r="O22" i="1"/>
  <c r="N22" i="1"/>
  <c r="M22" i="1"/>
  <c r="L22" i="1"/>
  <c r="K22" i="1"/>
  <c r="Q21" i="1"/>
  <c r="P21" i="1"/>
  <c r="O21" i="1"/>
  <c r="N21" i="1"/>
  <c r="M21" i="1"/>
  <c r="L21" i="1"/>
  <c r="K21" i="1"/>
  <c r="Q20" i="1"/>
  <c r="P20" i="1"/>
  <c r="O20" i="1"/>
  <c r="N20" i="1"/>
  <c r="M20" i="1"/>
  <c r="L20" i="1"/>
  <c r="K20" i="1"/>
  <c r="Q19" i="1"/>
  <c r="P19" i="1"/>
  <c r="O19" i="1"/>
  <c r="N19" i="1"/>
  <c r="M19" i="1"/>
  <c r="L19" i="1"/>
  <c r="K19" i="1"/>
  <c r="Q18" i="1"/>
  <c r="P18" i="1"/>
  <c r="O18" i="1"/>
  <c r="N18" i="1"/>
  <c r="M18" i="1"/>
  <c r="L18" i="1"/>
  <c r="K18" i="1"/>
  <c r="Q17" i="1"/>
  <c r="P17" i="1"/>
  <c r="O17" i="1"/>
  <c r="N17" i="1"/>
  <c r="M17" i="1"/>
  <c r="L17" i="1"/>
  <c r="K17" i="1"/>
  <c r="Q16" i="1"/>
  <c r="P16" i="1"/>
  <c r="O16" i="1"/>
  <c r="N16" i="1"/>
  <c r="M16" i="1"/>
  <c r="L16" i="1"/>
  <c r="K16" i="1"/>
  <c r="Q15" i="1"/>
  <c r="P15" i="1"/>
  <c r="O15" i="1"/>
  <c r="N15" i="1"/>
  <c r="M15" i="1"/>
  <c r="L15" i="1"/>
  <c r="K15" i="1"/>
  <c r="Q14" i="1"/>
  <c r="P14" i="1"/>
  <c r="O14" i="1"/>
  <c r="N14" i="1"/>
  <c r="M14" i="1"/>
  <c r="L14" i="1"/>
  <c r="K14" i="1"/>
  <c r="Q13" i="1"/>
  <c r="P13" i="1"/>
  <c r="O13" i="1"/>
  <c r="N13" i="1"/>
  <c r="M13" i="1"/>
  <c r="L13" i="1"/>
  <c r="K13" i="1"/>
  <c r="Q12" i="1"/>
  <c r="P12" i="1"/>
  <c r="O12" i="1"/>
  <c r="N12" i="1"/>
  <c r="M12" i="1"/>
  <c r="L12" i="1"/>
  <c r="K12" i="1"/>
  <c r="Q11" i="1"/>
  <c r="P11" i="1"/>
  <c r="O11" i="1"/>
  <c r="N11" i="1"/>
  <c r="M11" i="1"/>
  <c r="L11" i="1"/>
  <c r="K11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11" i="1"/>
  <c r="Q239" i="4" l="1"/>
  <c r="P239" i="4"/>
  <c r="O239" i="4"/>
  <c r="N239" i="4"/>
  <c r="M239" i="4"/>
  <c r="L239" i="4"/>
  <c r="K239" i="4"/>
  <c r="J239" i="4"/>
  <c r="I239" i="4"/>
  <c r="H239" i="4"/>
  <c r="H240" i="4" s="1"/>
  <c r="H241" i="4" s="1"/>
  <c r="G239" i="4"/>
  <c r="F239" i="4"/>
  <c r="E239" i="4"/>
  <c r="D239" i="4"/>
  <c r="J198" i="4"/>
  <c r="I198" i="4"/>
  <c r="G198" i="4"/>
  <c r="F198" i="4"/>
  <c r="E198" i="4"/>
  <c r="D198" i="4"/>
  <c r="J190" i="4"/>
  <c r="I190" i="4"/>
  <c r="G190" i="4"/>
  <c r="F190" i="4"/>
  <c r="E190" i="4"/>
  <c r="D190" i="4"/>
  <c r="Q180" i="4"/>
  <c r="P180" i="4"/>
  <c r="O180" i="4"/>
  <c r="N180" i="4"/>
  <c r="M180" i="4"/>
  <c r="L180" i="4"/>
  <c r="K180" i="4"/>
  <c r="J180" i="4"/>
  <c r="I180" i="4"/>
  <c r="G180" i="4"/>
  <c r="F180" i="4"/>
  <c r="E180" i="4"/>
  <c r="D180" i="4"/>
  <c r="Q148" i="4"/>
  <c r="P148" i="4"/>
  <c r="O148" i="4"/>
  <c r="N148" i="4"/>
  <c r="M148" i="4"/>
  <c r="L148" i="4"/>
  <c r="K148" i="4"/>
  <c r="J148" i="4"/>
  <c r="I148" i="4"/>
  <c r="G148" i="4"/>
  <c r="F148" i="4"/>
  <c r="E148" i="4"/>
  <c r="D148" i="4"/>
  <c r="Q98" i="4"/>
  <c r="P98" i="4"/>
  <c r="O98" i="4"/>
  <c r="N98" i="4"/>
  <c r="M98" i="4"/>
  <c r="L98" i="4"/>
  <c r="K98" i="4"/>
  <c r="J98" i="4"/>
  <c r="I98" i="4"/>
  <c r="G98" i="4"/>
  <c r="F98" i="4"/>
  <c r="E98" i="4"/>
  <c r="D98" i="4"/>
  <c r="Q61" i="4"/>
  <c r="P61" i="4"/>
  <c r="O61" i="4"/>
  <c r="N61" i="4"/>
  <c r="M61" i="4"/>
  <c r="L61" i="4"/>
  <c r="K61" i="4"/>
  <c r="J61" i="4"/>
  <c r="I61" i="4"/>
  <c r="G61" i="4"/>
  <c r="F61" i="4"/>
  <c r="E61" i="4"/>
  <c r="D61" i="4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Q201" i="3"/>
  <c r="P201" i="3"/>
  <c r="O201" i="3"/>
  <c r="N201" i="3"/>
  <c r="M201" i="3"/>
  <c r="L201" i="3"/>
  <c r="K201" i="3"/>
  <c r="J201" i="3"/>
  <c r="I201" i="3"/>
  <c r="G201" i="3"/>
  <c r="F201" i="3"/>
  <c r="E201" i="3"/>
  <c r="D201" i="3"/>
  <c r="Q193" i="3"/>
  <c r="P193" i="3"/>
  <c r="O193" i="3"/>
  <c r="N193" i="3"/>
  <c r="M193" i="3"/>
  <c r="L193" i="3"/>
  <c r="K193" i="3"/>
  <c r="J193" i="3"/>
  <c r="I193" i="3"/>
  <c r="G193" i="3"/>
  <c r="F193" i="3"/>
  <c r="E193" i="3"/>
  <c r="D193" i="3"/>
  <c r="Q183" i="3"/>
  <c r="P183" i="3"/>
  <c r="O183" i="3"/>
  <c r="N183" i="3"/>
  <c r="M183" i="3"/>
  <c r="L183" i="3"/>
  <c r="K183" i="3"/>
  <c r="J183" i="3"/>
  <c r="I183" i="3"/>
  <c r="G183" i="3"/>
  <c r="F183" i="3"/>
  <c r="E183" i="3"/>
  <c r="D183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D240" i="4" l="1"/>
  <c r="D241" i="4" s="1"/>
  <c r="E240" i="4"/>
  <c r="E241" i="4" s="1"/>
  <c r="F240" i="4"/>
  <c r="F241" i="4" s="1"/>
  <c r="G240" i="4"/>
  <c r="G241" i="4" s="1"/>
  <c r="I240" i="4"/>
  <c r="I241" i="4" s="1"/>
  <c r="J240" i="4"/>
  <c r="J241" i="4" s="1"/>
  <c r="K240" i="4"/>
  <c r="K241" i="4" s="1"/>
  <c r="L240" i="4"/>
  <c r="L241" i="4" s="1"/>
  <c r="M240" i="4"/>
  <c r="M241" i="4" s="1"/>
  <c r="N240" i="4"/>
  <c r="N241" i="4" s="1"/>
  <c r="O240" i="4"/>
  <c r="O241" i="4" s="1"/>
  <c r="P240" i="4"/>
  <c r="P241" i="4" s="1"/>
  <c r="Q240" i="4"/>
  <c r="Q241" i="4" s="1"/>
  <c r="D243" i="3"/>
  <c r="D244" i="3" s="1"/>
  <c r="E243" i="3"/>
  <c r="E244" i="3" s="1"/>
  <c r="F243" i="3"/>
  <c r="F244" i="3" s="1"/>
  <c r="G243" i="3"/>
  <c r="G244" i="3" s="1"/>
  <c r="H243" i="3"/>
  <c r="H244" i="3" s="1"/>
  <c r="I243" i="3"/>
  <c r="I244" i="3" s="1"/>
  <c r="J243" i="3"/>
  <c r="J244" i="3" s="1"/>
  <c r="K243" i="3"/>
  <c r="K244" i="3" s="1"/>
  <c r="L243" i="3"/>
  <c r="L244" i="3" s="1"/>
  <c r="M243" i="3"/>
  <c r="M244" i="3" s="1"/>
  <c r="N243" i="3"/>
  <c r="N244" i="3" s="1"/>
  <c r="O243" i="3"/>
  <c r="O244" i="3" s="1"/>
  <c r="P243" i="3"/>
  <c r="P244" i="3" s="1"/>
  <c r="Q243" i="3"/>
  <c r="Q244" i="3" s="1"/>
  <c r="D231" i="1"/>
  <c r="D232" i="1" s="1"/>
  <c r="E231" i="1"/>
  <c r="E232" i="1" s="1"/>
  <c r="F231" i="1"/>
  <c r="F232" i="1" s="1"/>
  <c r="G231" i="1"/>
  <c r="G232" i="1" s="1"/>
  <c r="H231" i="1"/>
  <c r="H232" i="1" s="1"/>
  <c r="I231" i="1"/>
  <c r="I232" i="1" s="1"/>
  <c r="J231" i="1"/>
  <c r="J232" i="1" s="1"/>
  <c r="K231" i="1"/>
  <c r="K232" i="1" s="1"/>
  <c r="L231" i="1"/>
  <c r="L232" i="1" s="1"/>
  <c r="M231" i="1"/>
  <c r="M232" i="1" s="1"/>
  <c r="N231" i="1"/>
  <c r="N232" i="1" s="1"/>
  <c r="O231" i="1"/>
  <c r="O232" i="1" s="1"/>
  <c r="P231" i="1"/>
  <c r="P232" i="1" s="1"/>
  <c r="Q231" i="1"/>
  <c r="Q232" i="1" s="1"/>
  <c r="L12" i="9"/>
  <c r="K12" i="9"/>
  <c r="J12" i="9"/>
  <c r="I12" i="9"/>
  <c r="H12" i="9"/>
  <c r="G12" i="9"/>
  <c r="F12" i="9"/>
  <c r="E12" i="9"/>
  <c r="D12" i="9"/>
  <c r="C12" i="9"/>
  <c r="B12" i="9"/>
  <c r="L7" i="9"/>
  <c r="K7" i="9"/>
  <c r="J7" i="9"/>
  <c r="I7" i="9"/>
  <c r="H7" i="9"/>
  <c r="G7" i="9"/>
  <c r="F7" i="9"/>
  <c r="E7" i="9"/>
  <c r="D7" i="9"/>
  <c r="C7" i="9"/>
  <c r="B7" i="9"/>
  <c r="N7" i="9" s="1"/>
  <c r="N3" i="9"/>
  <c r="D89" i="2" l="1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K32" i="2" l="1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D23" i="2"/>
  <c r="F30" i="2" l="1"/>
  <c r="E30" i="2"/>
  <c r="D30" i="2"/>
  <c r="G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J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D52" i="2" l="1"/>
  <c r="G63" i="2"/>
  <c r="J78" i="2"/>
  <c r="G91" i="2"/>
  <c r="D115" i="2"/>
  <c r="F115" i="2"/>
  <c r="F129" i="2"/>
  <c r="F52" i="2"/>
  <c r="K63" i="2"/>
  <c r="D70" i="2"/>
  <c r="J70" i="2"/>
  <c r="D78" i="2"/>
  <c r="F78" i="2"/>
  <c r="J129" i="2"/>
  <c r="J52" i="2"/>
  <c r="M130" i="2"/>
  <c r="Q130" i="2"/>
  <c r="I130" i="2"/>
  <c r="J102" i="2"/>
  <c r="D129" i="2"/>
  <c r="D91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F130" i="2" s="1"/>
  <c r="G130" i="2" l="1"/>
  <c r="J130" i="2"/>
  <c r="K130" i="2"/>
  <c r="D130" i="2"/>
  <c r="D131" i="2" s="1"/>
  <c r="E130" i="2"/>
  <c r="E131" i="2" s="1"/>
  <c r="F131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<sst xmlns="http://schemas.openxmlformats.org/spreadsheetml/2006/main" count="963" uniqueCount="387">
  <si>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</si>
  <si>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</si>
  <si>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</si>
  <si>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</si>
  <si>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</si>
  <si>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</si>
  <si>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</si>
  <si>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</si>
  <si>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</si>
  <si>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</si>
  <si>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</si>
  <si>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</si>
  <si>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</si>
  <si>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</si>
  <si>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</si>
  <si>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</si>
  <si>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</si>
  <si>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</si>
  <si>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</si>
  <si>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</si>
  <si>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</si>
  <si>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</si>
  <si>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</si>
  <si>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</si>
  <si>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</si>
  <si>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</si>
  <si>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</si>
  <si>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</si>
  <si>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</si>
  <si>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</si>
  <si>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</si>
  <si>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</si>
  <si>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</si>
  <si>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</si>
  <si>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</si>
  <si>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</si>
  <si>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</si>
  <si>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</si>
  <si>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</si>
  <si>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</si>
  <si>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</si>
  <si>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</si>
  <si>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</si>
  <si>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</si>
  <si>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</si>
  <si>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</si>
  <si>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</si>
  <si>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</si>
  <si>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</si>
  <si>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</si>
  <si>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</si>
  <si>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</si>
  <si>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</si>
  <si>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</si>
  <si>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</si>
  <si>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</si>
  <si>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</si>
  <si>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</si>
  <si>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</si>
  <si>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</si>
  <si>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</si>
  <si>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</si>
  <si>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</si>
  <si>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</si>
  <si>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</si>
  <si>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</si>
  <si>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</si>
  <si>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</si>
  <si>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</si>
  <si>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</si>
  <si>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</si>
  <si>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</si>
  <si>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</si>
  <si>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</si>
  <si>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</si>
  <si>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</si>
  <si>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</si>
  <si>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</si>
  <si>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</si>
  <si>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</si>
  <si>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</si>
  <si>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</si>
  <si>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</si>
  <si>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</si>
  <si>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</si>
  <si>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</si>
  <si>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</si>
  <si>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</si>
  <si>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</si>
  <si>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</si>
  <si>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</si>
  <si>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</si>
  <si>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</si>
  <si>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</si>
  <si>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</si>
  <si>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</si>
  <si>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</si>
  <si>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</si>
  <si>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</si>
  <si>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</si>
  <si>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</si>
  <si>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</si>
  <si>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</si>
  <si>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</si>
  <si>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</si>
  <si>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</si>
  <si>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</si>
  <si>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</si>
  <si>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</si>
  <si>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</si>
  <si>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</si>
  <si>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</si>
  <si>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</si>
  <si>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</si>
  <si>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</si>
  <si>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</si>
  <si>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</si>
  <si>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</si>
  <si>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</si>
  <si>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</si>
  <si>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</si>
  <si>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</si>
  <si>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</si>
  <si>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</si>
  <si>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</si>
  <si>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</si>
  <si>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</si>
  <si>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</si>
  <si>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</si>
  <si>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</si>
  <si>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</si>
  <si>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</si>
  <si>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</si>
  <si>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</si>
  <si>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</si>
  <si>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</si>
  <si>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</si>
  <si>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</si>
  <si>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</si>
  <si>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</si>
  <si>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</si>
  <si>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</si>
  <si>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</si>
  <si>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</si>
  <si>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</si>
  <si>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</si>
  <si>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</si>
  <si>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</si>
  <si>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</si>
  <si>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</si>
  <si>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</si>
  <si>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</si>
  <si>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</si>
  <si>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</si>
  <si>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</si>
  <si>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</si>
  <si>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</si>
  <si>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</si>
  <si>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</si>
  <si>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</si>
  <si>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</si>
  <si>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</si>
  <si>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</si>
  <si>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</si>
  <si>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</si>
  <si>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</si>
  <si>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</si>
  <si>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</si>
  <si>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</si>
  <si>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</si>
  <si>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</si>
  <si>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</si>
  <si>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</si>
  <si>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</si>
  <si>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</si>
  <si>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</si>
  <si>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</si>
  <si>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</si>
  <si>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</si>
  <si>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</si>
  <si>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</si>
  <si>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</si>
  <si>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</si>
  <si>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</si>
  <si>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</si>
  <si>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</si>
  <si>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</si>
  <si>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</si>
  <si>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</si>
  <si>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</si>
  <si>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</si>
  <si>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</si>
  <si>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</si>
  <si>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</si>
  <si>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</si>
  <si>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</si>
  <si>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</si>
  <si>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</si>
  <si>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</si>
  <si>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</si>
  <si>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</si>
  <si>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</si>
  <si>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</si>
  <si>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</si>
  <si>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</si>
  <si>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</si>
  <si>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</si>
  <si>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</si>
  <si>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</si>
  <si>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</si>
  <si>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</si>
  <si>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</si>
  <si>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</si>
  <si>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</si>
  <si>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</si>
  <si>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</si>
  <si>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</si>
  <si>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</si>
  <si>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</si>
  <si>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</si>
  <si>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</si>
  <si>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</si>
  <si>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</si>
  <si>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</si>
  <si>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</si>
  <si>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</si>
  <si>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</si>
  <si>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</si>
  <si>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</si>
  <si>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</si>
  <si>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</si>
  <si>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</si>
  <si>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</si>
  <si>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</si>
  <si>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</si>
  <si>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</si>
  <si>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</si>
  <si>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</si>
  <si>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</si>
  <si>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</si>
  <si>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</si>
  <si>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</si>
  <si>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</si>
  <si>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</si>
  <si>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</si>
  <si>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</si>
  <si>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</si>
  <si>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</si>
  <si>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</si>
  <si>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</si>
  <si>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</si>
  <si>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</si>
  <si>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</si>
  <si>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</si>
  <si>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</si>
  <si>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</si>
  <si>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</si>
  <si>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</si>
  <si>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</si>
  <si>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</si>
  <si>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</si>
  <si>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</si>
  <si>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</si>
  <si>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</si>
  <si>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</si>
  <si>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</si>
  <si>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</si>
  <si>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</si>
  <si>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</si>
  <si>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</si>
  <si>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</si>
  <si>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</si>
  <si>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</si>
  <si>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</si>
  <si>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</si>
  <si>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</si>
  <si>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</si>
  <si>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</si>
  <si>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</si>
  <si>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</si>
  <si>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</si>
  <si>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</si>
  <si>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</si>
  <si>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</si>
  <si>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</si>
  <si>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</si>
  <si>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</si>
  <si>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</si>
  <si>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</si>
  <si>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</si>
  <si>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</si>
  <si>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</si>
  <si>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</si>
  <si>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</si>
  <si>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</si>
  <si>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</si>
  <si>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</si>
  <si>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</si>
  <si>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</si>
  <si>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</si>
  <si>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</si>
  <si>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</si>
  <si>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</si>
  <si>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</si>
  <si>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</si>
  <si>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</si>
  <si>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</si>
  <si>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</si>
  <si>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</si>
  <si>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</si>
  <si>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</si>
  <si>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</si>
  <si>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</si>
  <si>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</si>
  <si>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</si>
  <si>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</si>
  <si>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</si>
  <si>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</si>
  <si>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</si>
  <si>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</si>
  <si>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</si>
  <si>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</si>
  <si>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</si>
  <si>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</si>
  <si>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</si>
  <si>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</si>
  <si>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</si>
  <si>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</si>
  <si>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</si>
  <si>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</si>
  <si>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</si>
  <si>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</si>
  <si>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</si>
  <si>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</si>
  <si>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</si>
  <si>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</si>
  <si>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</si>
  <si>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</si>
  <si>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</si>
  <si>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</si>
  <si>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</si>
  <si>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</si>
  <si>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</si>
  <si>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</si>
  <si>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</si>
  <si>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Михеевка</t>
  </si>
  <si>
    <t>С.Коса</t>
  </si>
  <si>
    <t>22\П\Съезд</t>
  </si>
  <si>
    <t>Т-Мектеб</t>
  </si>
  <si>
    <t>Ярыксу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</si>
  <si>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</si>
  <si>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</si>
  <si>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</si>
  <si>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</si>
  <si>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</si>
  <si>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</si>
  <si>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</si>
  <si>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</si>
  <si>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</si>
  <si>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исполненные</t>
  </si>
  <si>
    <t>дек</t>
  </si>
  <si>
    <t>ноя</t>
  </si>
  <si>
    <t>окт</t>
  </si>
  <si>
    <t>сент</t>
  </si>
  <si>
    <t>авг</t>
  </si>
  <si>
    <t>июл</t>
  </si>
  <si>
    <t>июн</t>
  </si>
  <si>
    <t>май</t>
  </si>
  <si>
    <t>апр</t>
  </si>
  <si>
    <t>март</t>
  </si>
  <si>
    <t>фев</t>
  </si>
  <si>
    <t>квт 6-10</t>
  </si>
  <si>
    <t>итого</t>
  </si>
  <si>
    <t>6-10.</t>
  </si>
  <si>
    <t>шамхал</t>
  </si>
  <si>
    <t>махачкала</t>
  </si>
  <si>
    <t>крайновка</t>
  </si>
  <si>
    <t>ПС ЗТМ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</si>
  <si>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май 2015г.</t>
  </si>
  <si>
    <t>Карадах-110</t>
  </si>
  <si>
    <t>Леваши-110</t>
  </si>
  <si>
    <t>Цудахар-110</t>
  </si>
  <si>
    <t>Хунзах-110</t>
  </si>
  <si>
    <t>Тлох-110</t>
  </si>
  <si>
    <t>Консер.з-д</t>
  </si>
  <si>
    <t>Чиркей ГПП</t>
  </si>
  <si>
    <t>* в  ОАО "Дагэнергосеть"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</si>
</sst>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32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  <xf numFmtId="165" fontId="17" fillId="5" borderId="10" xfId="0" applyNumberFormat="1" applyFont="1" applyFill="1" applyBorder="1" applyAlignment="1">
      <alignment vertical="center" wrapText="1"/>
    </xf>
    <xf numFmtId="165" fontId="17" fillId="0" borderId="1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65" fontId="17" fillId="5" borderId="20" xfId="0" applyNumberFormat="1" applyFont="1" applyFill="1" applyBorder="1" applyAlignment="1">
      <alignment vertical="center" wrapText="1"/>
    </xf>
    <xf numFmtId="165" fontId="0" fillId="0" borderId="0" xfId="0" applyNumberFormat="1"/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0" xfId="0" applyFont="1" applyFill="1" applyBorder="1" applyAlignment="1">
      <alignment horizontal="left"/>
    </xf>
    <xf numFmtId="0" fontId="9" fillId="0" borderId="10" xfId="4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usernames" Target="revisions/userNam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252" Type="http://schemas.openxmlformats.org/officeDocument/2006/relationships/revisionLog" Target="revisionLog111.xml"/><Relationship Id="rId273" Type="http://schemas.openxmlformats.org/officeDocument/2006/relationships/revisionLog" Target="revisionLog13.xml"/><Relationship Id="rId294" Type="http://schemas.openxmlformats.org/officeDocument/2006/relationships/revisionLog" Target="revisionLog16.xml"/><Relationship Id="rId299" Type="http://schemas.openxmlformats.org/officeDocument/2006/relationships/revisionLog" Target="revisionLog17.xml"/><Relationship Id="rId303" Type="http://schemas.openxmlformats.org/officeDocument/2006/relationships/revisionLog" Target="revisionLog18.xml"/><Relationship Id="rId308" Type="http://schemas.openxmlformats.org/officeDocument/2006/relationships/revisionLog" Target="revisionLog19.xml"/><Relationship Id="rId329" Type="http://schemas.openxmlformats.org/officeDocument/2006/relationships/revisionLog" Target="revisionLog112.xml"/><Relationship Id="rId324" Type="http://schemas.openxmlformats.org/officeDocument/2006/relationships/revisionLog" Target="revisionLog1121.xml"/><Relationship Id="rId340" Type="http://schemas.openxmlformats.org/officeDocument/2006/relationships/revisionLog" Target="revisionLog114.xml"/><Relationship Id="rId345" Type="http://schemas.openxmlformats.org/officeDocument/2006/relationships/revisionLog" Target="revisionLog115.xml"/><Relationship Id="rId361" Type="http://schemas.openxmlformats.org/officeDocument/2006/relationships/revisionLog" Target="revisionLog11.xml"/><Relationship Id="rId366" Type="http://schemas.openxmlformats.org/officeDocument/2006/relationships/revisionLog" Target="revisionLog12.xml"/><Relationship Id="rId387" Type="http://schemas.openxmlformats.org/officeDocument/2006/relationships/revisionLog" Target="revisionLog14.xml"/><Relationship Id="rId382" Type="http://schemas.openxmlformats.org/officeDocument/2006/relationships/revisionLog" Target="revisionLog141.xml"/><Relationship Id="rId412" Type="http://schemas.openxmlformats.org/officeDocument/2006/relationships/revisionLog" Target="revisionLog15.xml"/><Relationship Id="rId417" Type="http://schemas.openxmlformats.org/officeDocument/2006/relationships/revisionLog" Target="revisionLog110.xml"/><Relationship Id="rId263" Type="http://schemas.openxmlformats.org/officeDocument/2006/relationships/revisionLog" Target="revisionLog1511.xml"/><Relationship Id="rId268" Type="http://schemas.openxmlformats.org/officeDocument/2006/relationships/revisionLog" Target="revisionLog16111.xml"/><Relationship Id="rId284" Type="http://schemas.openxmlformats.org/officeDocument/2006/relationships/revisionLog" Target="revisionLog1911.xml"/><Relationship Id="rId289" Type="http://schemas.openxmlformats.org/officeDocument/2006/relationships/revisionLog" Target="revisionLog11011.xml"/><Relationship Id="rId319" Type="http://schemas.openxmlformats.org/officeDocument/2006/relationships/revisionLog" Target="revisionLog1122.xml"/><Relationship Id="rId314" Type="http://schemas.openxmlformats.org/officeDocument/2006/relationships/revisionLog" Target="revisionLog11221.xml"/><Relationship Id="rId330" Type="http://schemas.openxmlformats.org/officeDocument/2006/relationships/revisionLog" Target="revisionLog117.xml"/><Relationship Id="rId335" Type="http://schemas.openxmlformats.org/officeDocument/2006/relationships/revisionLog" Target="revisionLog118.xml"/><Relationship Id="rId356" Type="http://schemas.openxmlformats.org/officeDocument/2006/relationships/revisionLog" Target="revisionLog121.xml"/><Relationship Id="rId377" Type="http://schemas.openxmlformats.org/officeDocument/2006/relationships/revisionLog" Target="revisionLog1411.xml"/><Relationship Id="rId398" Type="http://schemas.openxmlformats.org/officeDocument/2006/relationships/revisionLog" Target="revisionLog151.xml"/><Relationship Id="rId351" Type="http://schemas.openxmlformats.org/officeDocument/2006/relationships/revisionLog" Target="revisionLog1211.xml"/><Relationship Id="rId372" Type="http://schemas.openxmlformats.org/officeDocument/2006/relationships/revisionLog" Target="revisionLog14111.xml"/><Relationship Id="rId393" Type="http://schemas.openxmlformats.org/officeDocument/2006/relationships/revisionLog" Target="revisionLog1512.xml"/><Relationship Id="rId402" Type="http://schemas.openxmlformats.org/officeDocument/2006/relationships/revisionLog" Target="revisionLog1101.xml"/><Relationship Id="rId407" Type="http://schemas.openxmlformats.org/officeDocument/2006/relationships/revisionLog" Target="revisionLog113.xml"/><Relationship Id="rId423" Type="http://schemas.openxmlformats.org/officeDocument/2006/relationships/revisionLog" Target="revisionLog116.xml"/><Relationship Id="rId428" Type="http://schemas.openxmlformats.org/officeDocument/2006/relationships/revisionLog" Target="revisionLog3.xml"/><Relationship Id="rId258" Type="http://schemas.openxmlformats.org/officeDocument/2006/relationships/revisionLog" Target="revisionLog191111.xml"/><Relationship Id="rId253" Type="http://schemas.openxmlformats.org/officeDocument/2006/relationships/revisionLog" Target="revisionLog1611111.xml"/><Relationship Id="rId274" Type="http://schemas.openxmlformats.org/officeDocument/2006/relationships/revisionLog" Target="revisionLog11011111.xml"/><Relationship Id="rId279" Type="http://schemas.openxmlformats.org/officeDocument/2006/relationships/revisionLog" Target="revisionLog112111.xml"/><Relationship Id="rId295" Type="http://schemas.openxmlformats.org/officeDocument/2006/relationships/revisionLog" Target="revisionLog114111.xml"/><Relationship Id="rId309" Type="http://schemas.openxmlformats.org/officeDocument/2006/relationships/revisionLog" Target="revisionLog11611.xml"/><Relationship Id="rId290" Type="http://schemas.openxmlformats.org/officeDocument/2006/relationships/revisionLog" Target="revisionLog1141111.xml"/><Relationship Id="rId304" Type="http://schemas.openxmlformats.org/officeDocument/2006/relationships/revisionLog" Target="revisionLog11511.xml"/><Relationship Id="rId320" Type="http://schemas.openxmlformats.org/officeDocument/2006/relationships/revisionLog" Target="revisionLog1181.xml"/><Relationship Id="rId325" Type="http://schemas.openxmlformats.org/officeDocument/2006/relationships/revisionLog" Target="revisionLog1191.xml"/><Relationship Id="rId346" Type="http://schemas.openxmlformats.org/officeDocument/2006/relationships/revisionLog" Target="revisionLog122.xml"/><Relationship Id="rId367" Type="http://schemas.openxmlformats.org/officeDocument/2006/relationships/revisionLog" Target="revisionLog11012.xml"/><Relationship Id="rId388" Type="http://schemas.openxmlformats.org/officeDocument/2006/relationships/revisionLog" Target="revisionLog15121.xml"/><Relationship Id="rId341" Type="http://schemas.openxmlformats.org/officeDocument/2006/relationships/revisionLog" Target="revisionLog1221.xml"/><Relationship Id="rId362" Type="http://schemas.openxmlformats.org/officeDocument/2006/relationships/revisionLog" Target="revisionLog110121.xml"/><Relationship Id="rId383" Type="http://schemas.openxmlformats.org/officeDocument/2006/relationships/revisionLog" Target="revisionLog1131.xml"/><Relationship Id="rId413" Type="http://schemas.openxmlformats.org/officeDocument/2006/relationships/revisionLog" Target="revisionLog1161.xml"/><Relationship Id="rId418" Type="http://schemas.openxmlformats.org/officeDocument/2006/relationships/revisionLog" Target="revisionLog119.xml"/><Relationship Id="rId264" Type="http://schemas.openxmlformats.org/officeDocument/2006/relationships/revisionLog" Target="revisionLog1412.xml"/><Relationship Id="rId269" Type="http://schemas.openxmlformats.org/officeDocument/2006/relationships/revisionLog" Target="revisionLog151211.xml"/><Relationship Id="rId285" Type="http://schemas.openxmlformats.org/officeDocument/2006/relationships/revisionLog" Target="revisionLog171.xml"/><Relationship Id="rId280" Type="http://schemas.openxmlformats.org/officeDocument/2006/relationships/revisionLog" Target="revisionLog1711.xml"/><Relationship Id="rId310" Type="http://schemas.openxmlformats.org/officeDocument/2006/relationships/revisionLog" Target="revisionLog11221111.xml"/><Relationship Id="rId315" Type="http://schemas.openxmlformats.org/officeDocument/2006/relationships/revisionLog" Target="revisionLog117111.xml"/><Relationship Id="rId336" Type="http://schemas.openxmlformats.org/officeDocument/2006/relationships/revisionLog" Target="revisionLog12211.xml"/><Relationship Id="rId357" Type="http://schemas.openxmlformats.org/officeDocument/2006/relationships/revisionLog" Target="revisionLog1521.xml"/><Relationship Id="rId331" Type="http://schemas.openxmlformats.org/officeDocument/2006/relationships/revisionLog" Target="revisionLog122111.xml"/><Relationship Id="rId352" Type="http://schemas.openxmlformats.org/officeDocument/2006/relationships/revisionLog" Target="revisionLog142.xml"/><Relationship Id="rId373" Type="http://schemas.openxmlformats.org/officeDocument/2006/relationships/revisionLog" Target="revisionLog153.xml"/><Relationship Id="rId378" Type="http://schemas.openxmlformats.org/officeDocument/2006/relationships/revisionLog" Target="revisionLog11311.xml"/><Relationship Id="rId394" Type="http://schemas.openxmlformats.org/officeDocument/2006/relationships/revisionLog" Target="revisionLog120.xml"/><Relationship Id="rId399" Type="http://schemas.openxmlformats.org/officeDocument/2006/relationships/revisionLog" Target="revisionLog1162.xml"/><Relationship Id="rId403" Type="http://schemas.openxmlformats.org/officeDocument/2006/relationships/revisionLog" Target="revisionLog11612.xml"/><Relationship Id="rId408" Type="http://schemas.openxmlformats.org/officeDocument/2006/relationships/revisionLog" Target="revisionLog123.xml"/><Relationship Id="rId254" Type="http://schemas.openxmlformats.org/officeDocument/2006/relationships/revisionLog" Target="revisionLog1411111.xml"/><Relationship Id="rId259" Type="http://schemas.openxmlformats.org/officeDocument/2006/relationships/revisionLog" Target="revisionLog161111.xml"/><Relationship Id="rId424" Type="http://schemas.openxmlformats.org/officeDocument/2006/relationships/revisionLog" Target="revisionLog124.xml"/><Relationship Id="rId270" Type="http://schemas.openxmlformats.org/officeDocument/2006/relationships/revisionLog" Target="revisionLog181111.xml"/><Relationship Id="rId275" Type="http://schemas.openxmlformats.org/officeDocument/2006/relationships/revisionLog" Target="revisionLog19111.xml"/><Relationship Id="rId291" Type="http://schemas.openxmlformats.org/officeDocument/2006/relationships/revisionLog" Target="revisionLog112112.xml"/><Relationship Id="rId296" Type="http://schemas.openxmlformats.org/officeDocument/2006/relationships/revisionLog" Target="revisionLog11312.xml"/><Relationship Id="rId300" Type="http://schemas.openxmlformats.org/officeDocument/2006/relationships/revisionLog" Target="revisionLog114112.xml"/><Relationship Id="rId305" Type="http://schemas.openxmlformats.org/officeDocument/2006/relationships/revisionLog" Target="revisionLog11512.xml"/><Relationship Id="rId326" Type="http://schemas.openxmlformats.org/officeDocument/2006/relationships/revisionLog" Target="revisionLog1172.xml"/><Relationship Id="rId347" Type="http://schemas.openxmlformats.org/officeDocument/2006/relationships/revisionLog" Target="revisionLog113111.xml"/><Relationship Id="rId321" Type="http://schemas.openxmlformats.org/officeDocument/2006/relationships/revisionLog" Target="revisionLog1171.xml"/><Relationship Id="rId334" Type="http://schemas.openxmlformats.org/officeDocument/2006/relationships/revisionLog" Target="revisionLog1182.xml"/><Relationship Id="rId342" Type="http://schemas.openxmlformats.org/officeDocument/2006/relationships/revisionLog" Target="revisionLog1241.xml"/><Relationship Id="rId350" Type="http://schemas.openxmlformats.org/officeDocument/2006/relationships/revisionLog" Target="revisionLog1421.xml"/><Relationship Id="rId355" Type="http://schemas.openxmlformats.org/officeDocument/2006/relationships/revisionLog" Target="revisionLog15211.xml"/><Relationship Id="rId363" Type="http://schemas.openxmlformats.org/officeDocument/2006/relationships/revisionLog" Target="revisionLog1251.xml"/><Relationship Id="rId368" Type="http://schemas.openxmlformats.org/officeDocument/2006/relationships/revisionLog" Target="revisionLog126.xml"/><Relationship Id="rId371" Type="http://schemas.openxmlformats.org/officeDocument/2006/relationships/revisionLog" Target="revisionLog143.xml"/><Relationship Id="rId376" Type="http://schemas.openxmlformats.org/officeDocument/2006/relationships/revisionLog" Target="revisionLog1132.xml"/><Relationship Id="rId384" Type="http://schemas.openxmlformats.org/officeDocument/2006/relationships/revisionLog" Target="revisionLog1192.xml"/><Relationship Id="rId389" Type="http://schemas.openxmlformats.org/officeDocument/2006/relationships/revisionLog" Target="revisionLog1202.xml"/><Relationship Id="rId397" Type="http://schemas.openxmlformats.org/officeDocument/2006/relationships/revisionLog" Target="revisionLog11621.xml"/><Relationship Id="rId406" Type="http://schemas.openxmlformats.org/officeDocument/2006/relationships/revisionLog" Target="revisionLog1231.xml"/><Relationship Id="rId419" Type="http://schemas.openxmlformats.org/officeDocument/2006/relationships/revisionLog" Target="revisionLog1242.xml"/><Relationship Id="rId257" Type="http://schemas.openxmlformats.org/officeDocument/2006/relationships/revisionLog" Target="revisionLog1911111.xml"/><Relationship Id="rId278" Type="http://schemas.openxmlformats.org/officeDocument/2006/relationships/revisionLog" Target="revisionLog1121111.xml"/><Relationship Id="rId392" Type="http://schemas.openxmlformats.org/officeDocument/2006/relationships/revisionLog" Target="revisionLog127.xml"/><Relationship Id="rId401" Type="http://schemas.openxmlformats.org/officeDocument/2006/relationships/revisionLog" Target="revisionLog1163.xml"/><Relationship Id="rId414" Type="http://schemas.openxmlformats.org/officeDocument/2006/relationships/revisionLog" Target="revisionLog1193.xml"/><Relationship Id="rId422" Type="http://schemas.openxmlformats.org/officeDocument/2006/relationships/revisionLog" Target="revisionLog125.xml"/><Relationship Id="rId427" Type="http://schemas.openxmlformats.org/officeDocument/2006/relationships/revisionLog" Target="revisionLog2.xml"/><Relationship Id="rId260" Type="http://schemas.openxmlformats.org/officeDocument/2006/relationships/revisionLog" Target="revisionLog11321.xml"/><Relationship Id="rId265" Type="http://schemas.openxmlformats.org/officeDocument/2006/relationships/revisionLog" Target="revisionLog12511.xml"/><Relationship Id="rId281" Type="http://schemas.openxmlformats.org/officeDocument/2006/relationships/revisionLog" Target="revisionLog14211.xml"/><Relationship Id="rId286" Type="http://schemas.openxmlformats.org/officeDocument/2006/relationships/revisionLog" Target="revisionLog152111.xml"/><Relationship Id="rId316" Type="http://schemas.openxmlformats.org/officeDocument/2006/relationships/revisionLog" Target="revisionLog1101211.xml"/><Relationship Id="rId337" Type="http://schemas.openxmlformats.org/officeDocument/2006/relationships/revisionLog" Target="revisionLog113211.xml"/><Relationship Id="rId311" Type="http://schemas.openxmlformats.org/officeDocument/2006/relationships/revisionLog" Target="revisionLog11012111.xml"/><Relationship Id="rId332" Type="http://schemas.openxmlformats.org/officeDocument/2006/relationships/revisionLog" Target="revisionLog11313.xml"/><Relationship Id="rId353" Type="http://schemas.openxmlformats.org/officeDocument/2006/relationships/revisionLog" Target="revisionLog1261.xml"/><Relationship Id="rId358" Type="http://schemas.openxmlformats.org/officeDocument/2006/relationships/revisionLog" Target="revisionLog1271.xml"/><Relationship Id="rId374" Type="http://schemas.openxmlformats.org/officeDocument/2006/relationships/revisionLog" Target="revisionLog1133.xml"/><Relationship Id="rId379" Type="http://schemas.openxmlformats.org/officeDocument/2006/relationships/revisionLog" Target="revisionLog116211.xml"/><Relationship Id="rId395" Type="http://schemas.openxmlformats.org/officeDocument/2006/relationships/revisionLog" Target="revisionLog11631.xml"/><Relationship Id="rId409" Type="http://schemas.openxmlformats.org/officeDocument/2006/relationships/revisionLog" Target="revisionLog12421.xml"/><Relationship Id="rId390" Type="http://schemas.openxmlformats.org/officeDocument/2006/relationships/revisionLog" Target="revisionLog128.xml"/><Relationship Id="rId404" Type="http://schemas.openxmlformats.org/officeDocument/2006/relationships/revisionLog" Target="revisionLog1232.xml"/><Relationship Id="rId420" Type="http://schemas.openxmlformats.org/officeDocument/2006/relationships/revisionLog" Target="revisionLog1252.xml"/><Relationship Id="rId425" Type="http://schemas.openxmlformats.org/officeDocument/2006/relationships/revisionLog" Target="revisionLog129.xml"/><Relationship Id="rId255" Type="http://schemas.openxmlformats.org/officeDocument/2006/relationships/revisionLog" Target="revisionLog14112.xml"/><Relationship Id="rId271" Type="http://schemas.openxmlformats.org/officeDocument/2006/relationships/revisionLog" Target="revisionLog17111.xml"/><Relationship Id="rId276" Type="http://schemas.openxmlformats.org/officeDocument/2006/relationships/revisionLog" Target="revisionLog18111.xml"/><Relationship Id="rId292" Type="http://schemas.openxmlformats.org/officeDocument/2006/relationships/revisionLog" Target="revisionLog11211.xml"/><Relationship Id="rId297" Type="http://schemas.openxmlformats.org/officeDocument/2006/relationships/revisionLog" Target="revisionLog1131111.xml"/><Relationship Id="rId306" Type="http://schemas.openxmlformats.org/officeDocument/2006/relationships/revisionLog" Target="revisionLog1141.xml"/><Relationship Id="rId301" Type="http://schemas.openxmlformats.org/officeDocument/2006/relationships/revisionLog" Target="revisionLog11411.xml"/><Relationship Id="rId322" Type="http://schemas.openxmlformats.org/officeDocument/2006/relationships/revisionLog" Target="revisionLog1151.xml"/><Relationship Id="rId327" Type="http://schemas.openxmlformats.org/officeDocument/2006/relationships/revisionLog" Target="revisionLog1162111.xml"/><Relationship Id="rId343" Type="http://schemas.openxmlformats.org/officeDocument/2006/relationships/revisionLog" Target="revisionLog11921.xml"/><Relationship Id="rId348" Type="http://schemas.openxmlformats.org/officeDocument/2006/relationships/revisionLog" Target="revisionLog11331.xml"/><Relationship Id="rId364" Type="http://schemas.openxmlformats.org/officeDocument/2006/relationships/revisionLog" Target="revisionLog1431.xml"/><Relationship Id="rId369" Type="http://schemas.openxmlformats.org/officeDocument/2006/relationships/revisionLog" Target="revisionLog1531.xml"/><Relationship Id="rId380" Type="http://schemas.openxmlformats.org/officeDocument/2006/relationships/revisionLog" Target="revisionLog1281.xml"/><Relationship Id="rId385" Type="http://schemas.openxmlformats.org/officeDocument/2006/relationships/revisionLog" Target="revisionLog1291.xml"/><Relationship Id="rId415" Type="http://schemas.openxmlformats.org/officeDocument/2006/relationships/revisionLog" Target="revisionLog12521.xml"/><Relationship Id="rId261" Type="http://schemas.openxmlformats.org/officeDocument/2006/relationships/revisionLog" Target="revisionLog151111.xml"/><Relationship Id="rId266" Type="http://schemas.openxmlformats.org/officeDocument/2006/relationships/revisionLog" Target="revisionLog1711111.xml"/><Relationship Id="rId287" Type="http://schemas.openxmlformats.org/officeDocument/2006/relationships/revisionLog" Target="revisionLog1131112.xml"/><Relationship Id="rId410" Type="http://schemas.openxmlformats.org/officeDocument/2006/relationships/revisionLog" Target="revisionLog130.xml"/><Relationship Id="rId282" Type="http://schemas.openxmlformats.org/officeDocument/2006/relationships/revisionLog" Target="revisionLog11311111.xml"/><Relationship Id="rId312" Type="http://schemas.openxmlformats.org/officeDocument/2006/relationships/revisionLog" Target="revisionLog1122111.xml"/><Relationship Id="rId317" Type="http://schemas.openxmlformats.org/officeDocument/2006/relationships/revisionLog" Target="revisionLog11711.xml"/><Relationship Id="rId333" Type="http://schemas.openxmlformats.org/officeDocument/2006/relationships/revisionLog" Target="revisionLog12021.xml"/><Relationship Id="rId338" Type="http://schemas.openxmlformats.org/officeDocument/2006/relationships/revisionLog" Target="revisionLog12111.xml"/><Relationship Id="rId354" Type="http://schemas.openxmlformats.org/officeDocument/2006/relationships/revisionLog" Target="revisionLog141111.xml"/><Relationship Id="rId359" Type="http://schemas.openxmlformats.org/officeDocument/2006/relationships/revisionLog" Target="revisionLog1513.xml"/><Relationship Id="rId370" Type="http://schemas.openxmlformats.org/officeDocument/2006/relationships/revisionLog" Target="revisionLog12321.xml"/><Relationship Id="rId375" Type="http://schemas.openxmlformats.org/officeDocument/2006/relationships/revisionLog" Target="revisionLog152.xml"/><Relationship Id="rId391" Type="http://schemas.openxmlformats.org/officeDocument/2006/relationships/revisionLog" Target="revisionLog116311.xml"/><Relationship Id="rId396" Type="http://schemas.openxmlformats.org/officeDocument/2006/relationships/revisionLog" Target="revisionLog1301.xml"/><Relationship Id="rId405" Type="http://schemas.openxmlformats.org/officeDocument/2006/relationships/revisionLog" Target="revisionLog131.xml"/><Relationship Id="rId426" Type="http://schemas.openxmlformats.org/officeDocument/2006/relationships/revisionLog" Target="revisionLog1.xml"/><Relationship Id="rId256" Type="http://schemas.openxmlformats.org/officeDocument/2006/relationships/revisionLog" Target="revisionLog1311.xml"/><Relationship Id="rId251" Type="http://schemas.openxmlformats.org/officeDocument/2006/relationships/revisionLog" Target="revisionLog121111.xml"/><Relationship Id="rId277" Type="http://schemas.openxmlformats.org/officeDocument/2006/relationships/revisionLog" Target="revisionLog161.xml"/><Relationship Id="rId298" Type="http://schemas.openxmlformats.org/officeDocument/2006/relationships/revisionLog" Target="revisionLog181.xml"/><Relationship Id="rId400" Type="http://schemas.openxmlformats.org/officeDocument/2006/relationships/revisionLog" Target="revisionLog1164.xml"/><Relationship Id="rId421" Type="http://schemas.openxmlformats.org/officeDocument/2006/relationships/revisionLog" Target="revisionLog132.xml"/><Relationship Id="rId272" Type="http://schemas.openxmlformats.org/officeDocument/2006/relationships/revisionLog" Target="revisionLog1611.xml"/><Relationship Id="rId293" Type="http://schemas.openxmlformats.org/officeDocument/2006/relationships/revisionLog" Target="revisionLog1811.xml"/><Relationship Id="rId302" Type="http://schemas.openxmlformats.org/officeDocument/2006/relationships/revisionLog" Target="revisionLog191.xml"/><Relationship Id="rId307" Type="http://schemas.openxmlformats.org/officeDocument/2006/relationships/revisionLog" Target="revisionLog1102.xml"/><Relationship Id="rId323" Type="http://schemas.openxmlformats.org/officeDocument/2006/relationships/revisionLog" Target="revisionLog11911.xml"/><Relationship Id="rId328" Type="http://schemas.openxmlformats.org/officeDocument/2006/relationships/revisionLog" Target="revisionLog1201.xml"/><Relationship Id="rId344" Type="http://schemas.openxmlformats.org/officeDocument/2006/relationships/revisionLog" Target="revisionLog12312.xml"/><Relationship Id="rId349" Type="http://schemas.openxmlformats.org/officeDocument/2006/relationships/revisionLog" Target="revisionLog124211.xml"/><Relationship Id="rId360" Type="http://schemas.openxmlformats.org/officeDocument/2006/relationships/revisionLog" Target="revisionLog1101212.xml"/><Relationship Id="rId365" Type="http://schemas.openxmlformats.org/officeDocument/2006/relationships/revisionLog" Target="revisionLog125211.xml"/><Relationship Id="rId381" Type="http://schemas.openxmlformats.org/officeDocument/2006/relationships/revisionLog" Target="revisionLog11613.xml"/><Relationship Id="rId386" Type="http://schemas.openxmlformats.org/officeDocument/2006/relationships/revisionLog" Target="revisionLog11931.xml"/><Relationship Id="rId416" Type="http://schemas.openxmlformats.org/officeDocument/2006/relationships/revisionLog" Target="revisionLog1321.xml"/><Relationship Id="rId267" Type="http://schemas.openxmlformats.org/officeDocument/2006/relationships/revisionLog" Target="revisionLog171111.xml"/><Relationship Id="rId288" Type="http://schemas.openxmlformats.org/officeDocument/2006/relationships/revisionLog" Target="revisionLog110111.xml"/><Relationship Id="rId411" Type="http://schemas.openxmlformats.org/officeDocument/2006/relationships/revisionLog" Target="revisionLog1243.xml"/><Relationship Id="rId262" Type="http://schemas.openxmlformats.org/officeDocument/2006/relationships/revisionLog" Target="revisionLog15111.xml"/><Relationship Id="rId283" Type="http://schemas.openxmlformats.org/officeDocument/2006/relationships/revisionLog" Target="revisionLog1101111.xml"/><Relationship Id="rId313" Type="http://schemas.openxmlformats.org/officeDocument/2006/relationships/revisionLog" Target="revisionLog112211.xml"/><Relationship Id="rId318" Type="http://schemas.openxmlformats.org/officeDocument/2006/relationships/revisionLog" Target="revisionLog116121.xml"/><Relationship Id="rId339" Type="http://schemas.openxmlformats.org/officeDocument/2006/relationships/revisionLog" Target="revisionLog1231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85D4B84-E7CD-4115-AE22-A3A654D771DF}" diskRevisions="1" revisionId="29254" version="200" protected="1">
  <header guid="{A89BC106-A455-4B61-9A50-DB7F2FC5B7CC}" dateTime="2014-09-01T16:09:34" maxSheetId="9" userName="Мамедова Фарида" r:id="rId251" minRId="15709" maxRId="15764">
    <sheetIdMap count="8">
      <sheetId val="5"/>
      <sheetId val="2"/>
      <sheetId val="1"/>
      <sheetId val="3"/>
      <sheetId val="4"/>
      <sheetId val="6"/>
      <sheetId val="7"/>
      <sheetId val="8"/>
    </sheetIdMap>
  </header>
  <header guid="{5D2371B4-95E0-447C-BDF2-1E1DAC9300CE}" dateTime="2014-09-01T17:25:29" maxSheetId="9" userName="Мамедова Фарида" r:id="rId252">
    <sheetIdMap count="8">
      <sheetId val="5"/>
      <sheetId val="2"/>
      <sheetId val="1"/>
      <sheetId val="3"/>
      <sheetId val="4"/>
      <sheetId val="6"/>
      <sheetId val="7"/>
      <sheetId val="8"/>
    </sheetIdMap>
  </header>
  <header guid="{78B2E3E3-BB86-4154-93B1-852FD94DDB5B}" dateTime="2014-09-03T09:37:15" maxSheetId="9" userName="Мамедова Фарида" r:id="rId253" minRId="15777" maxRId="15812">
    <sheetIdMap count="8">
      <sheetId val="5"/>
      <sheetId val="2"/>
      <sheetId val="1"/>
      <sheetId val="3"/>
      <sheetId val="4"/>
      <sheetId val="6"/>
      <sheetId val="7"/>
      <sheetId val="8"/>
    </sheetIdMap>
  </header>
  <header guid="{745ADEE5-1B10-434A-802B-B699F6BB37A1}" dateTime="2014-09-03T09:39:30" maxSheetId="9" userName="Мамедова Фарида" r:id="rId254" minRId="15819" maxRId="15834">
    <sheetIdMap count="8">
      <sheetId val="5"/>
      <sheetId val="2"/>
      <sheetId val="1"/>
      <sheetId val="3"/>
      <sheetId val="4"/>
      <sheetId val="6"/>
      <sheetId val="7"/>
      <sheetId val="8"/>
    </sheetIdMap>
  </header>
  <header guid="{90CFB7FE-83CE-41C7-8789-D3E63C12FF96}" dateTime="2014-09-03T09:42:00" maxSheetId="9" userName="Мамедова Фарида" r:id="rId255" minRId="15841" maxRId="15864">
    <sheetIdMap count="8">
      <sheetId val="5"/>
      <sheetId val="2"/>
      <sheetId val="1"/>
      <sheetId val="3"/>
      <sheetId val="4"/>
      <sheetId val="6"/>
      <sheetId val="7"/>
      <sheetId val="8"/>
    </sheetIdMap>
  </header>
  <header guid="{11EBE0D9-106A-4B83-9841-4B95E92F01A7}" dateTime="2014-09-04T16:34:19" maxSheetId="9" userName="Мамедова Фарида" r:id="rId256" minRId="15871" maxRId="15887">
    <sheetIdMap count="8">
      <sheetId val="5"/>
      <sheetId val="2"/>
      <sheetId val="1"/>
      <sheetId val="3"/>
      <sheetId val="4"/>
      <sheetId val="6"/>
      <sheetId val="7"/>
      <sheetId val="8"/>
    </sheetIdMap>
  </header>
  <header guid="{0A56EDE2-8B52-4BB3-87D3-A1D0379A65CA}" dateTime="2014-09-04T16:56:51" maxSheetId="9" userName="Мамедова Фарида" r:id="rId257" minRId="15894" maxRId="15905">
    <sheetIdMap count="8">
      <sheetId val="5"/>
      <sheetId val="2"/>
      <sheetId val="1"/>
      <sheetId val="3"/>
      <sheetId val="4"/>
      <sheetId val="6"/>
      <sheetId val="7"/>
      <sheetId val="8"/>
    </sheetIdMap>
  </header>
  <header guid="{39A62DE5-20B4-4A71-869C-A2508958A258}" dateTime="2014-09-04T16:56:52" maxSheetId="9" userName="Мамедова Фарида" r:id="rId258">
    <sheetIdMap count="8">
      <sheetId val="5"/>
      <sheetId val="2"/>
      <sheetId val="1"/>
      <sheetId val="3"/>
      <sheetId val="4"/>
      <sheetId val="6"/>
      <sheetId val="7"/>
      <sheetId val="8"/>
    </sheetIdMap>
  </header>
  <header guid="{0FE1FFAA-5775-4600-BE4D-674F4CFCA578}" dateTime="2014-09-04T17:10:22" maxSheetId="9" userName="Мамедова Фарида" r:id="rId259" minRId="15918" maxRId="15921">
    <sheetIdMap count="8">
      <sheetId val="5"/>
      <sheetId val="2"/>
      <sheetId val="1"/>
      <sheetId val="3"/>
      <sheetId val="4"/>
      <sheetId val="6"/>
      <sheetId val="7"/>
      <sheetId val="8"/>
    </sheetIdMap>
  </header>
  <header guid="{19E9009B-946E-4A76-A312-A5CE0DCE83C6}" dateTime="2014-09-05T10:01:34" maxSheetId="9" userName="Мамедова Фарида" r:id="rId260" minRId="15928" maxRId="159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F77042F-30F4-4690-A8B2-BC0715EAAF04}" dateTime="2014-10-01T11:19:03" maxSheetId="9" userName="Мамедова Фарида" r:id="rId261" minRId="15974" maxRId="15985">
    <sheetIdMap count="8">
      <sheetId val="5"/>
      <sheetId val="2"/>
      <sheetId val="1"/>
      <sheetId val="3"/>
      <sheetId val="4"/>
      <sheetId val="6"/>
      <sheetId val="7"/>
      <sheetId val="8"/>
    </sheetIdMap>
  </header>
  <header guid="{3EB218BF-2964-4947-877C-8E145FE696FD}" dateTime="2014-10-01T11:33:05" maxSheetId="9" userName="Мамедова Фарида" r:id="rId262" minRId="15986" maxRId="16033">
    <sheetIdMap count="8">
      <sheetId val="5"/>
      <sheetId val="2"/>
      <sheetId val="1"/>
      <sheetId val="3"/>
      <sheetId val="4"/>
      <sheetId val="6"/>
      <sheetId val="7"/>
      <sheetId val="8"/>
    </sheetIdMap>
  </header>
  <header guid="{49BD5FBC-E0C6-4999-9E21-F58ECAEAF073}" dateTime="2014-10-01T11:40:20" maxSheetId="9" userName="Мамедова Фарида" r:id="rId263" minRId="16040" maxRId="16089">
    <sheetIdMap count="8">
      <sheetId val="5"/>
      <sheetId val="2"/>
      <sheetId val="1"/>
      <sheetId val="3"/>
      <sheetId val="4"/>
      <sheetId val="6"/>
      <sheetId val="7"/>
      <sheetId val="8"/>
    </sheetIdMap>
  </header>
  <header guid="{ACE50949-5EEF-43D7-88FB-E6C8156CEE5F}" dateTime="2014-10-01T11:44:32" maxSheetId="9" userName="Мамедова Фарида" r:id="rId264" minRId="16096" maxRId="16123">
    <sheetIdMap count="8">
      <sheetId val="5"/>
      <sheetId val="2"/>
      <sheetId val="1"/>
      <sheetId val="3"/>
      <sheetId val="4"/>
      <sheetId val="6"/>
      <sheetId val="7"/>
      <sheetId val="8"/>
    </sheetIdMap>
  </header>
  <header guid="{CE0B26D0-46A2-4816-B251-56BD977D2748}" dateTime="2014-10-01T11:50:11" maxSheetId="9" userName="Мамедова Фарида" r:id="rId265" minRId="16130" maxRId="16165">
    <sheetIdMap count="8">
      <sheetId val="5"/>
      <sheetId val="2"/>
      <sheetId val="1"/>
      <sheetId val="3"/>
      <sheetId val="4"/>
      <sheetId val="6"/>
      <sheetId val="7"/>
      <sheetId val="8"/>
    </sheetIdMap>
  </header>
  <header guid="{608ACE12-2FE5-4B8F-84F4-9FA3BB8FFBE0}" dateTime="2014-10-01T11:50:12" maxSheetId="9" userName="Мамедова Фарида" r:id="rId266">
    <sheetIdMap count="8">
      <sheetId val="5"/>
      <sheetId val="2"/>
      <sheetId val="1"/>
      <sheetId val="3"/>
      <sheetId val="4"/>
      <sheetId val="6"/>
      <sheetId val="7"/>
      <sheetId val="8"/>
    </sheetIdMap>
  </header>
  <header guid="{A331FC4C-538B-404C-AF44-898F7F96F66F}" dateTime="2014-10-01T11:52:08" maxSheetId="9" userName="Мамедова Фарида" r:id="rId267">
    <sheetIdMap count="8">
      <sheetId val="5"/>
      <sheetId val="2"/>
      <sheetId val="1"/>
      <sheetId val="3"/>
      <sheetId val="4"/>
      <sheetId val="6"/>
      <sheetId val="7"/>
      <sheetId val="8"/>
    </sheetIdMap>
  </header>
  <header guid="{570665E0-F99E-41CF-BA29-C5888010F74B}" dateTime="2014-10-01T11:52:09" maxSheetId="9" userName="Мамедова Фарида" r:id="rId268">
    <sheetIdMap count="8">
      <sheetId val="5"/>
      <sheetId val="2"/>
      <sheetId val="1"/>
      <sheetId val="3"/>
      <sheetId val="4"/>
      <sheetId val="6"/>
      <sheetId val="7"/>
      <sheetId val="8"/>
    </sheetIdMap>
  </header>
  <header guid="{456F740A-16CF-4E21-B9C7-2FB473396B8F}" dateTime="2014-10-01T12:09:46" maxSheetId="9" userName="Мамедова Фарида" r:id="rId269" minRId="16190" maxRId="16241">
    <sheetIdMap count="8">
      <sheetId val="5"/>
      <sheetId val="2"/>
      <sheetId val="1"/>
      <sheetId val="3"/>
      <sheetId val="4"/>
      <sheetId val="6"/>
      <sheetId val="7"/>
      <sheetId val="8"/>
    </sheetIdMap>
  </header>
  <header guid="{C1D70437-3934-4B4C-9390-51F53F22F431}" dateTime="2014-10-01T12:12:22" maxSheetId="9" userName="Мамедова Фарида" r:id="rId270" minRId="16248" maxRId="16259">
    <sheetIdMap count="8">
      <sheetId val="5"/>
      <sheetId val="2"/>
      <sheetId val="1"/>
      <sheetId val="3"/>
      <sheetId val="4"/>
      <sheetId val="6"/>
      <sheetId val="7"/>
      <sheetId val="8"/>
    </sheetIdMap>
  </header>
  <header guid="{A12C0BFF-F476-47CF-BEAB-29D200A121D0}" dateTime="2014-10-01T12:12:22" maxSheetId="9" userName="Мамедова Фарида" r:id="rId271">
    <sheetIdMap count="8">
      <sheetId val="5"/>
      <sheetId val="2"/>
      <sheetId val="1"/>
      <sheetId val="3"/>
      <sheetId val="4"/>
      <sheetId val="6"/>
      <sheetId val="7"/>
      <sheetId val="8"/>
    </sheetIdMap>
  </header>
  <header guid="{61136790-51E1-4E82-AE5C-FDBC9F39A0ED}" dateTime="2014-10-01T14:08:41" maxSheetId="9" userName="Мамедова Фарида" r:id="rId272" minRId="16272" maxRId="16279">
    <sheetIdMap count="8">
      <sheetId val="5"/>
      <sheetId val="2"/>
      <sheetId val="1"/>
      <sheetId val="3"/>
      <sheetId val="4"/>
      <sheetId val="6"/>
      <sheetId val="7"/>
      <sheetId val="8"/>
    </sheetIdMap>
  </header>
  <header guid="{255CC28C-4B26-4FC3-A9BD-4A2866B1E334}" dateTime="2014-10-20T16:59:27" maxSheetId="9" userName="Мамедова Фарида" r:id="rId273">
    <sheetIdMap count="8">
      <sheetId val="5"/>
      <sheetId val="2"/>
      <sheetId val="1"/>
      <sheetId val="3"/>
      <sheetId val="4"/>
      <sheetId val="6"/>
      <sheetId val="7"/>
      <sheetId val="8"/>
    </sheetIdMap>
  </header>
  <header guid="{726481BF-0A63-472C-8713-1EBEDBD579C8}" dateTime="2014-10-21T09:28:41" maxSheetId="9" userName="Мамедова Фарида" r:id="rId274" minRId="16292" maxRId="16300">
    <sheetIdMap count="8">
      <sheetId val="5"/>
      <sheetId val="2"/>
      <sheetId val="1"/>
      <sheetId val="3"/>
      <sheetId val="4"/>
      <sheetId val="6"/>
      <sheetId val="7"/>
      <sheetId val="8"/>
    </sheetIdMap>
  </header>
  <header guid="{F47F298A-6CC4-4FAC-9099-E3A46B71B751}" dateTime="2014-10-21T10:53:56" maxSheetId="9" userName="Мамедова Фарида" r:id="rId275" minRId="16307" maxRId="16345">
    <sheetIdMap count="8">
      <sheetId val="5"/>
      <sheetId val="2"/>
      <sheetId val="1"/>
      <sheetId val="3"/>
      <sheetId val="4"/>
      <sheetId val="6"/>
      <sheetId val="7"/>
      <sheetId val="8"/>
    </sheetIdMap>
  </header>
  <header guid="{F886C914-4EAB-467D-9F0A-478A2296FC49}" dateTime="2014-10-21T11:01:48" maxSheetId="9" userName="Мамедова Фарида" r:id="rId276" minRId="16352" maxRId="16390">
    <sheetIdMap count="8">
      <sheetId val="5"/>
      <sheetId val="2"/>
      <sheetId val="1"/>
      <sheetId val="3"/>
      <sheetId val="4"/>
      <sheetId val="6"/>
      <sheetId val="7"/>
      <sheetId val="8"/>
    </sheetIdMap>
  </header>
  <header guid="{EE560B37-008D-4049-8D84-30450376B6DD}" dateTime="2014-10-21T11:03:17" maxSheetId="9" userName="Мамедова Фарида" r:id="rId277" minRId="16397" maxRId="16405">
    <sheetIdMap count="8">
      <sheetId val="5"/>
      <sheetId val="2"/>
      <sheetId val="1"/>
      <sheetId val="3"/>
      <sheetId val="4"/>
      <sheetId val="6"/>
      <sheetId val="7"/>
      <sheetId val="8"/>
    </sheetIdMap>
  </header>
  <header guid="{7652D379-E139-4E4A-8D96-D9B27AD2BFDA}" dateTime="2014-10-21T11:14:12" maxSheetId="9" userName="Мамедова Фарида" r:id="rId278" minRId="16412" maxRId="16416">
    <sheetIdMap count="8">
      <sheetId val="5"/>
      <sheetId val="2"/>
      <sheetId val="1"/>
      <sheetId val="3"/>
      <sheetId val="4"/>
      <sheetId val="6"/>
      <sheetId val="7"/>
      <sheetId val="8"/>
    </sheetIdMap>
  </header>
  <header guid="{1036479D-4A7F-43BA-A93E-61367C687491}" dateTime="2014-10-21T15:45:20" maxSheetId="9" userName="Мамедова Фарида" r:id="rId279" minRId="16423" maxRId="16447">
    <sheetIdMap count="8">
      <sheetId val="5"/>
      <sheetId val="2"/>
      <sheetId val="1"/>
      <sheetId val="3"/>
      <sheetId val="4"/>
      <sheetId val="6"/>
      <sheetId val="7"/>
      <sheetId val="8"/>
    </sheetIdMap>
  </header>
  <header guid="{581D167F-21D2-43F9-90F3-1885AD8BEA1E}" dateTime="2014-10-21T15:45:55" maxSheetId="9" userName="Мамедова Фарида" r:id="rId280" minRId="16454" maxRId="16467">
    <sheetIdMap count="8">
      <sheetId val="5"/>
      <sheetId val="2"/>
      <sheetId val="1"/>
      <sheetId val="3"/>
      <sheetId val="4"/>
      <sheetId val="6"/>
      <sheetId val="7"/>
      <sheetId val="8"/>
    </sheetIdMap>
  </header>
  <header guid="{2EEB3A4E-6490-4642-A850-A31F3858003E}" dateTime="2014-10-21T16:00:45" maxSheetId="9" userName="Мамедова Фарида" r:id="rId281" minRId="16474" maxRId="16583">
    <sheetIdMap count="8">
      <sheetId val="5"/>
      <sheetId val="2"/>
      <sheetId val="1"/>
      <sheetId val="3"/>
      <sheetId val="4"/>
      <sheetId val="6"/>
      <sheetId val="7"/>
      <sheetId val="8"/>
    </sheetIdMap>
  </header>
  <header guid="{212F9E0C-E6C7-4D9F-BB49-6506DDF3FCB0}" dateTime="2014-10-21T16:04:57" maxSheetId="9" userName="Мамедова Фарида" r:id="rId282" minRId="16590" maxRId="16635">
    <sheetIdMap count="8">
      <sheetId val="5"/>
      <sheetId val="2"/>
      <sheetId val="1"/>
      <sheetId val="3"/>
      <sheetId val="4"/>
      <sheetId val="6"/>
      <sheetId val="7"/>
      <sheetId val="8"/>
    </sheetIdMap>
  </header>
  <header guid="{0AA2B000-7CBB-41B0-A6B0-1D0E3918FD49}" dateTime="2014-10-21T16:18:42" maxSheetId="9" userName="Мамедова Фарида" r:id="rId283" minRId="16642" maxRId="16698">
    <sheetIdMap count="8">
      <sheetId val="5"/>
      <sheetId val="2"/>
      <sheetId val="1"/>
      <sheetId val="3"/>
      <sheetId val="4"/>
      <sheetId val="6"/>
      <sheetId val="7"/>
      <sheetId val="8"/>
    </sheetIdMap>
  </header>
  <header guid="{95843DF1-B157-4F4F-A43E-6246E2B4EE73}" dateTime="2014-10-21T16:28:25" maxSheetId="9" userName="Мамедова Фарида" r:id="rId284" minRId="16705" maxRId="16782">
    <sheetIdMap count="8">
      <sheetId val="5"/>
      <sheetId val="2"/>
      <sheetId val="1"/>
      <sheetId val="3"/>
      <sheetId val="4"/>
      <sheetId val="6"/>
      <sheetId val="7"/>
      <sheetId val="8"/>
    </sheetIdMap>
  </header>
  <header guid="{03F56DFB-F835-45E3-888B-767D35AB4332}" dateTime="2014-10-21T16:28:39" maxSheetId="9" userName="Мамедова Фарида" r:id="rId285" minRId="16789">
    <sheetIdMap count="8">
      <sheetId val="5"/>
      <sheetId val="2"/>
      <sheetId val="1"/>
      <sheetId val="3"/>
      <sheetId val="4"/>
      <sheetId val="6"/>
      <sheetId val="7"/>
      <sheetId val="8"/>
    </sheetIdMap>
  </header>
  <header guid="{8B970E3C-F597-43F3-B8C9-87DDFCD5AE4C}" dateTime="2014-10-21T16:29:22" maxSheetId="9" userName="Мамедова Фарида" r:id="rId286">
    <sheetIdMap count="8">
      <sheetId val="5"/>
      <sheetId val="2"/>
      <sheetId val="1"/>
      <sheetId val="3"/>
      <sheetId val="4"/>
      <sheetId val="6"/>
      <sheetId val="7"/>
      <sheetId val="8"/>
    </sheetIdMap>
  </header>
  <header guid="{AE6ADA07-AD8C-4F4B-80BE-05F07B6F1884}" dateTime="2014-10-21T17:22:17" maxSheetId="9" userName="Мамедова Фарида" r:id="rId287" minRId="16802" maxRId="16880">
    <sheetIdMap count="8">
      <sheetId val="5"/>
      <sheetId val="2"/>
      <sheetId val="1"/>
      <sheetId val="3"/>
      <sheetId val="4"/>
      <sheetId val="6"/>
      <sheetId val="7"/>
      <sheetId val="8"/>
    </sheetIdMap>
  </header>
  <header guid="{3B246C82-64F9-4739-B07A-4EA727985937}" dateTime="2014-10-21T17:30:19" maxSheetId="9" userName="Мамедова Фарида" r:id="rId288" minRId="16887" maxRId="16969">
    <sheetIdMap count="8">
      <sheetId val="5"/>
      <sheetId val="2"/>
      <sheetId val="1"/>
      <sheetId val="3"/>
      <sheetId val="4"/>
      <sheetId val="6"/>
      <sheetId val="7"/>
      <sheetId val="8"/>
    </sheetIdMap>
  </header>
  <header guid="{746B4109-FC43-49C3-8284-C096502CB283}" dateTime="2014-10-21T17:33:16" maxSheetId="9" userName="Мамедова Фарида" r:id="rId289" minRId="16976" maxRId="17015">
    <sheetIdMap count="8">
      <sheetId val="5"/>
      <sheetId val="2"/>
      <sheetId val="1"/>
      <sheetId val="3"/>
      <sheetId val="4"/>
      <sheetId val="6"/>
      <sheetId val="7"/>
      <sheetId val="8"/>
    </sheetIdMap>
  </header>
  <header guid="{ACF8F7E4-E87A-451B-ABDA-3E56D5DB9BEF}" dateTime="2014-10-21T17:44:27" maxSheetId="9" userName="Мамедова Фарида" r:id="rId290" minRId="17022" maxRId="17097">
    <sheetIdMap count="8">
      <sheetId val="5"/>
      <sheetId val="2"/>
      <sheetId val="1"/>
      <sheetId val="3"/>
      <sheetId val="4"/>
      <sheetId val="6"/>
      <sheetId val="7"/>
      <sheetId val="8"/>
    </sheetIdMap>
  </header>
  <header guid="{F7A8B4C3-6E32-4B42-A823-BADD80CC925F}" dateTime="2014-10-21T17:44:28" maxSheetId="9" userName="Мамедова Фарида" r:id="rId291">
    <sheetIdMap count="8">
      <sheetId val="5"/>
      <sheetId val="2"/>
      <sheetId val="1"/>
      <sheetId val="3"/>
      <sheetId val="4"/>
      <sheetId val="6"/>
      <sheetId val="7"/>
      <sheetId val="8"/>
    </sheetIdMap>
  </header>
  <header guid="{F7EB85F5-5149-4C2F-9CC1-2146782E9316}" dateTime="2014-10-21T17:44:28" maxSheetId="9" userName="Мамедова Фарида" r:id="rId292">
    <sheetIdMap count="8">
      <sheetId val="5"/>
      <sheetId val="2"/>
      <sheetId val="1"/>
      <sheetId val="3"/>
      <sheetId val="4"/>
      <sheetId val="6"/>
      <sheetId val="7"/>
      <sheetId val="8"/>
    </sheetIdMap>
  </header>
  <header guid="{D2A8FEC8-08B8-4B5A-8E22-6F219EEA5A6C}" dateTime="2014-10-21T17:50:16" maxSheetId="9" userName="Мамедова Фарида" r:id="rId293">
    <sheetIdMap count="8">
      <sheetId val="5"/>
      <sheetId val="2"/>
      <sheetId val="1"/>
      <sheetId val="3"/>
      <sheetId val="4"/>
      <sheetId val="6"/>
      <sheetId val="7"/>
      <sheetId val="8"/>
    </sheetIdMap>
  </header>
  <header guid="{6C657267-B0EA-4E37-94C4-F5511230BD50}" dateTime="2014-11-14T15:14:43" maxSheetId="9" userName="Мамедова Фарида" r:id="rId294">
    <sheetIdMap count="8">
      <sheetId val="5"/>
      <sheetId val="2"/>
      <sheetId val="1"/>
      <sheetId val="3"/>
      <sheetId val="4"/>
      <sheetId val="6"/>
      <sheetId val="7"/>
      <sheetId val="8"/>
    </sheetIdMap>
  </header>
  <header guid="{413AB880-DD01-4F29-B7B7-495924C3665D}" dateTime="2014-11-14T15:16:11" maxSheetId="9" userName="Мамедова Фарида" r:id="rId295" minRId="17128" maxRId="17139">
    <sheetIdMap count="8">
      <sheetId val="5"/>
      <sheetId val="2"/>
      <sheetId val="1"/>
      <sheetId val="3"/>
      <sheetId val="4"/>
      <sheetId val="6"/>
      <sheetId val="7"/>
      <sheetId val="8"/>
    </sheetIdMap>
  </header>
  <header guid="{4FD2F87F-C9E3-448C-B5D2-06F153807237}" dateTime="2014-11-14T15:17:18" maxSheetId="9" userName="Мамедова Фарида" r:id="rId296">
    <sheetIdMap count="8">
      <sheetId val="5"/>
      <sheetId val="2"/>
      <sheetId val="1"/>
      <sheetId val="3"/>
      <sheetId val="4"/>
      <sheetId val="6"/>
      <sheetId val="7"/>
      <sheetId val="8"/>
    </sheetIdMap>
  </header>
  <header guid="{77FAF4AE-16F0-4582-B568-9641E7D86967}" dateTime="2014-11-14T15:24:46" maxSheetId="9" userName="Мамедова Фарида" r:id="rId297" minRId="17146" maxRId="17149">
    <sheetIdMap count="8">
      <sheetId val="5"/>
      <sheetId val="2"/>
      <sheetId val="1"/>
      <sheetId val="3"/>
      <sheetId val="4"/>
      <sheetId val="6"/>
      <sheetId val="7"/>
      <sheetId val="8"/>
    </sheetIdMap>
  </header>
  <header guid="{709A53CC-0EA8-41DF-964F-FCB63F7D61B2}" dateTime="2014-11-14T15:41:14" maxSheetId="9" userName="Мамедова Фарида" r:id="rId298" minRId="17156" maxRId="17175">
    <sheetIdMap count="8">
      <sheetId val="5"/>
      <sheetId val="2"/>
      <sheetId val="1"/>
      <sheetId val="3"/>
      <sheetId val="4"/>
      <sheetId val="6"/>
      <sheetId val="7"/>
      <sheetId val="8"/>
    </sheetIdMap>
  </header>
  <header guid="{D98B5709-1DCD-4CF4-9660-D9955CA2839C}" dateTime="2014-11-14T15:52:25" maxSheetId="9" userName="Мамедова Фарида" r:id="rId299" minRId="17182" maxRId="17247">
    <sheetIdMap count="8">
      <sheetId val="5"/>
      <sheetId val="2"/>
      <sheetId val="1"/>
      <sheetId val="3"/>
      <sheetId val="4"/>
      <sheetId val="6"/>
      <sheetId val="7"/>
      <sheetId val="8"/>
    </sheetIdMap>
  </header>
  <header guid="{11099968-1707-4D04-A84F-FBB9BF4DC01A}" dateTime="2014-11-14T16:01:12" maxSheetId="9" userName="Мамедова Фарида" r:id="rId300" minRId="17254" maxRId="17301">
    <sheetIdMap count="8">
      <sheetId val="5"/>
      <sheetId val="2"/>
      <sheetId val="1"/>
      <sheetId val="3"/>
      <sheetId val="4"/>
      <sheetId val="6"/>
      <sheetId val="7"/>
      <sheetId val="8"/>
    </sheetIdMap>
  </header>
  <header guid="{56D676A2-7005-4C73-8CB0-A475AEBF1969}" dateTime="2014-11-14T16:16:03" maxSheetId="9" userName="Мамедова Фарида" r:id="rId301" minRId="17308">
    <sheetIdMap count="8">
      <sheetId val="5"/>
      <sheetId val="2"/>
      <sheetId val="1"/>
      <sheetId val="3"/>
      <sheetId val="4"/>
      <sheetId val="6"/>
      <sheetId val="7"/>
      <sheetId val="8"/>
    </sheetIdMap>
  </header>
  <header guid="{C88CC4D2-6783-4897-B69B-2679E28F8D62}" dateTime="2014-11-14T16:16:46" maxSheetId="9" userName="Мамедова Фарида" r:id="rId302" minRId="17315" maxRId="17316">
    <sheetIdMap count="8">
      <sheetId val="5"/>
      <sheetId val="2"/>
      <sheetId val="1"/>
      <sheetId val="3"/>
      <sheetId val="4"/>
      <sheetId val="6"/>
      <sheetId val="7"/>
      <sheetId val="8"/>
    </sheetIdMap>
  </header>
  <header guid="{71D2F631-896B-45DF-86F9-F0306F7D547B}" dateTime="2014-11-20T10:21:26" maxSheetId="9" userName="Мамедова Фарида" r:id="rId303" minRId="17323" maxRId="17362">
    <sheetIdMap count="8">
      <sheetId val="5"/>
      <sheetId val="2"/>
      <sheetId val="1"/>
      <sheetId val="3"/>
      <sheetId val="4"/>
      <sheetId val="6"/>
      <sheetId val="7"/>
      <sheetId val="8"/>
    </sheetIdMap>
  </header>
  <header guid="{6D734059-C60B-4BBE-9933-A16CBB0AB33C}" dateTime="2014-11-20T10:21:41" maxSheetId="9" userName="Мамедова Фарида" r:id="rId304" minRId="17369" maxRId="17376">
    <sheetIdMap count="8">
      <sheetId val="5"/>
      <sheetId val="2"/>
      <sheetId val="1"/>
      <sheetId val="3"/>
      <sheetId val="4"/>
      <sheetId val="6"/>
      <sheetId val="7"/>
      <sheetId val="8"/>
    </sheetIdMap>
  </header>
  <header guid="{93CE2CEF-2FE6-4BD9-BEE1-E89AC1271A37}" dateTime="2014-12-12T15:51:17" maxSheetId="9" userName="Мамедова Фарида" r:id="rId305" minRId="17383" maxRId="17898">
    <sheetIdMap count="8">
      <sheetId val="5"/>
      <sheetId val="2"/>
      <sheetId val="1"/>
      <sheetId val="3"/>
      <sheetId val="4"/>
      <sheetId val="6"/>
      <sheetId val="7"/>
      <sheetId val="8"/>
    </sheetIdMap>
  </header>
  <header guid="{4B8B4352-3658-4A10-803A-07D22F358D6A}" dateTime="2015-01-15T09:12:47" maxSheetId="9" userName="Мамедова Фарида" r:id="rId306" minRId="17899" maxRId="17911">
    <sheetIdMap count="8">
      <sheetId val="5"/>
      <sheetId val="2"/>
      <sheetId val="1"/>
      <sheetId val="3"/>
      <sheetId val="4"/>
      <sheetId val="6"/>
      <sheetId val="7"/>
      <sheetId val="8"/>
    </sheetIdMap>
  </header>
  <header guid="{D6DC86CE-C0F7-4C77-A979-2D014280D2FD}" dateTime="2015-01-15T09:20:07" maxSheetId="9" userName="Мамедова Фарида" r:id="rId307" minRId="17912" maxRId="17940">
    <sheetIdMap count="8">
      <sheetId val="5"/>
      <sheetId val="2"/>
      <sheetId val="1"/>
      <sheetId val="3"/>
      <sheetId val="4"/>
      <sheetId val="6"/>
      <sheetId val="7"/>
      <sheetId val="8"/>
    </sheetIdMap>
  </header>
  <header guid="{CDA69316-902C-4676-B817-5D1F5075BD16}" dateTime="2015-01-15T09:21:08" maxSheetId="9" userName="Мамедова Фарида" r:id="rId308" minRId="17947" maxRId="17954">
    <sheetIdMap count="8">
      <sheetId val="5"/>
      <sheetId val="2"/>
      <sheetId val="1"/>
      <sheetId val="3"/>
      <sheetId val="4"/>
      <sheetId val="6"/>
      <sheetId val="7"/>
      <sheetId val="8"/>
    </sheetIdMap>
  </header>
  <header guid="{0015EAA7-BF43-41C0-8094-FF6BA1E8FE69}" dateTime="2015-01-15T09:30:36" maxSheetId="9" userName="Мамедова Фарида" r:id="rId309" minRId="17961" maxRId="17982">
    <sheetIdMap count="8">
      <sheetId val="5"/>
      <sheetId val="2"/>
      <sheetId val="1"/>
      <sheetId val="3"/>
      <sheetId val="4"/>
      <sheetId val="6"/>
      <sheetId val="7"/>
      <sheetId val="8"/>
    </sheetIdMap>
  </header>
  <header guid="{0EF6E4D8-DC88-421F-995A-7A5BF1E29122}" dateTime="2015-01-15T09:32:57" maxSheetId="9" userName="Мамедова Фарида" r:id="rId310" minRId="17989" maxRId="18000">
    <sheetIdMap count="8">
      <sheetId val="5"/>
      <sheetId val="2"/>
      <sheetId val="1"/>
      <sheetId val="3"/>
      <sheetId val="4"/>
      <sheetId val="6"/>
      <sheetId val="7"/>
      <sheetId val="8"/>
    </sheetIdMap>
  </header>
  <header guid="{E61D21B5-D4BA-42FC-ABEA-1F248ACB2892}" dateTime="2015-01-15T09:35:38" maxSheetId="9" userName="Мамедова Фарида" r:id="rId311" minRId="18007" maxRId="18010">
    <sheetIdMap count="8">
      <sheetId val="5"/>
      <sheetId val="2"/>
      <sheetId val="1"/>
      <sheetId val="3"/>
      <sheetId val="4"/>
      <sheetId val="6"/>
      <sheetId val="7"/>
      <sheetId val="8"/>
    </sheetIdMap>
  </header>
  <header guid="{D7BA41EB-5457-42A1-97BB-E126B3B9F416}" dateTime="2015-01-15T09:35:38" maxSheetId="9" userName="Мамедова Фарида" r:id="rId312">
    <sheetIdMap count="8">
      <sheetId val="5"/>
      <sheetId val="2"/>
      <sheetId val="1"/>
      <sheetId val="3"/>
      <sheetId val="4"/>
      <sheetId val="6"/>
      <sheetId val="7"/>
      <sheetId val="8"/>
    </sheetIdMap>
  </header>
  <header guid="{0992C7FB-9047-4B07-A89E-EE2796AEBA48}" dateTime="2015-01-15T09:38:41" maxSheetId="9" userName="Мамедова Фарида" r:id="rId313" minRId="18023" maxRId="18029">
    <sheetIdMap count="8">
      <sheetId val="5"/>
      <sheetId val="2"/>
      <sheetId val="1"/>
      <sheetId val="3"/>
      <sheetId val="4"/>
      <sheetId val="6"/>
      <sheetId val="7"/>
      <sheetId val="8"/>
    </sheetIdMap>
  </header>
  <header guid="{4DC82FD9-9666-4226-B8F9-5A6BCFD19C1C}" dateTime="2015-01-15T09:41:32" maxSheetId="9" userName="Мамедова Фарида" r:id="rId314">
    <sheetIdMap count="8">
      <sheetId val="5"/>
      <sheetId val="2"/>
      <sheetId val="1"/>
      <sheetId val="3"/>
      <sheetId val="4"/>
      <sheetId val="6"/>
      <sheetId val="7"/>
      <sheetId val="8"/>
    </sheetIdMap>
  </header>
  <header guid="{70F56AA4-AEB8-429E-8FAB-62F3C3D2FCF4}" dateTime="2015-01-15T09:45:13" maxSheetId="9" userName="Мамедова Фарида" r:id="rId315" minRId="18042" maxRId="18049">
    <sheetIdMap count="8">
      <sheetId val="5"/>
      <sheetId val="2"/>
      <sheetId val="1"/>
      <sheetId val="3"/>
      <sheetId val="4"/>
      <sheetId val="6"/>
      <sheetId val="7"/>
      <sheetId val="8"/>
    </sheetIdMap>
  </header>
  <header guid="{9A58B026-1FB3-4CB9-8CB8-D5C2D463539A}" dateTime="2015-01-15T09:47:24" maxSheetId="9" userName="Мамедова Фарида" r:id="rId316" minRId="18056" maxRId="18067">
    <sheetIdMap count="8">
      <sheetId val="5"/>
      <sheetId val="2"/>
      <sheetId val="1"/>
      <sheetId val="3"/>
      <sheetId val="4"/>
      <sheetId val="6"/>
      <sheetId val="7"/>
      <sheetId val="8"/>
    </sheetIdMap>
  </header>
  <header guid="{5E173D77-8FFB-45E7-89A3-78A532A36CFD}" dateTime="2015-01-15T09:48:40" maxSheetId="9" userName="Мамедова Фарида" r:id="rId317" minRId="18074" maxRId="18081">
    <sheetIdMap count="8">
      <sheetId val="5"/>
      <sheetId val="2"/>
      <sheetId val="1"/>
      <sheetId val="3"/>
      <sheetId val="4"/>
      <sheetId val="6"/>
      <sheetId val="7"/>
      <sheetId val="8"/>
    </sheetIdMap>
  </header>
  <header guid="{0F8ED1D8-FEB5-48BD-B477-34B0A40B26FF}" dateTime="2015-01-15T09:49:52" maxSheetId="9" userName="Мамедова Фарида" r:id="rId318" minRId="18088" maxRId="18097">
    <sheetIdMap count="8">
      <sheetId val="5"/>
      <sheetId val="2"/>
      <sheetId val="1"/>
      <sheetId val="3"/>
      <sheetId val="4"/>
      <sheetId val="6"/>
      <sheetId val="7"/>
      <sheetId val="8"/>
    </sheetIdMap>
  </header>
  <header guid="{925E18A0-27E4-4E0D-8A9D-C2E58B6C9E56}" dateTime="2015-01-15T09:50:12" maxSheetId="9" userName="Мамедова Фарида" r:id="rId319" minRId="18104" maxRId="18105">
    <sheetIdMap count="8">
      <sheetId val="5"/>
      <sheetId val="2"/>
      <sheetId val="1"/>
      <sheetId val="3"/>
      <sheetId val="4"/>
      <sheetId val="6"/>
      <sheetId val="7"/>
      <sheetId val="8"/>
    </sheetIdMap>
  </header>
  <header guid="{20B27576-56C7-4B02-9E92-7CEF5B6D9EB1}" dateTime="2015-01-15T09:50:48" maxSheetId="9" userName="Мамедова Фарида" r:id="rId320" minRId="18112" maxRId="18115">
    <sheetIdMap count="8">
      <sheetId val="5"/>
      <sheetId val="2"/>
      <sheetId val="1"/>
      <sheetId val="3"/>
      <sheetId val="4"/>
      <sheetId val="6"/>
      <sheetId val="7"/>
      <sheetId val="8"/>
    </sheetIdMap>
  </header>
  <header guid="{7B194DAA-6D65-48AC-B36C-E532523D1987}" dateTime="2015-01-15T09:52:14" maxSheetId="9" userName="Мамедова Фарида" r:id="rId321" minRId="18122" maxRId="18125">
    <sheetIdMap count="8">
      <sheetId val="5"/>
      <sheetId val="2"/>
      <sheetId val="1"/>
      <sheetId val="3"/>
      <sheetId val="4"/>
      <sheetId val="6"/>
      <sheetId val="7"/>
      <sheetId val="8"/>
    </sheetIdMap>
  </header>
  <header guid="{1B8DB03C-F9B4-4C76-88E4-FA73C2FD27F8}" dateTime="2015-01-15T09:52:15" maxSheetId="9" userName="Мамедова Фарида" r:id="rId322">
    <sheetIdMap count="8">
      <sheetId val="5"/>
      <sheetId val="2"/>
      <sheetId val="1"/>
      <sheetId val="3"/>
      <sheetId val="4"/>
      <sheetId val="6"/>
      <sheetId val="7"/>
      <sheetId val="8"/>
    </sheetIdMap>
  </header>
  <header guid="{19DC5A9E-62DB-47F5-A767-49FC0DF49AB5}" dateTime="2015-01-15T09:53:13" maxSheetId="9" userName="Мамедова Фарида" r:id="rId323" minRId="18138" maxRId="18145">
    <sheetIdMap count="8">
      <sheetId val="5"/>
      <sheetId val="2"/>
      <sheetId val="1"/>
      <sheetId val="3"/>
      <sheetId val="4"/>
      <sheetId val="6"/>
      <sheetId val="7"/>
      <sheetId val="8"/>
    </sheetIdMap>
  </header>
  <header guid="{47764891-B7ED-4BE0-82CF-EE6B90CE65CF}" dateTime="2015-01-15T09:53:34" maxSheetId="9" userName="Мамедова Фарида" r:id="rId324" minRId="18152">
    <sheetIdMap count="8">
      <sheetId val="5"/>
      <sheetId val="2"/>
      <sheetId val="1"/>
      <sheetId val="3"/>
      <sheetId val="4"/>
      <sheetId val="6"/>
      <sheetId val="7"/>
      <sheetId val="8"/>
    </sheetIdMap>
  </header>
  <header guid="{94A08E42-CB19-44D7-8659-D2D01F6428E8}" dateTime="2015-01-15T10:04:14" maxSheetId="9" userName="Мамедова Фарида" r:id="rId325" minRId="18159" maxRId="18170">
    <sheetIdMap count="8">
      <sheetId val="5"/>
      <sheetId val="2"/>
      <sheetId val="1"/>
      <sheetId val="3"/>
      <sheetId val="4"/>
      <sheetId val="6"/>
      <sheetId val="7"/>
      <sheetId val="8"/>
    </sheetIdMap>
  </header>
  <header guid="{F795F5AA-9E93-476C-846B-0911AB55F4F3}" dateTime="2015-01-15T10:05:30" maxSheetId="9" userName="Мамедова Фарида" r:id="rId326" minRId="18177" maxRId="18180">
    <sheetIdMap count="8">
      <sheetId val="5"/>
      <sheetId val="2"/>
      <sheetId val="1"/>
      <sheetId val="3"/>
      <sheetId val="4"/>
      <sheetId val="6"/>
      <sheetId val="7"/>
      <sheetId val="8"/>
    </sheetIdMap>
  </header>
  <header guid="{89C1A6C5-5045-42E2-94D4-0D31779C99B2}" dateTime="2015-01-15T10:06:14" maxSheetId="9" userName="Мамедова Фарида" r:id="rId327" minRId="18187" maxRId="18194">
    <sheetIdMap count="8">
      <sheetId val="5"/>
      <sheetId val="2"/>
      <sheetId val="1"/>
      <sheetId val="3"/>
      <sheetId val="4"/>
      <sheetId val="6"/>
      <sheetId val="7"/>
      <sheetId val="8"/>
    </sheetIdMap>
  </header>
  <header guid="{B502120E-DEC5-465A-8644-2C6DA87574CE}" dateTime="2015-01-15T10:06:32" maxSheetId="9" userName="Мамедова Фарида" r:id="rId328" minRId="18201" maxRId="18204">
    <sheetIdMap count="8">
      <sheetId val="5"/>
      <sheetId val="2"/>
      <sheetId val="1"/>
      <sheetId val="3"/>
      <sheetId val="4"/>
      <sheetId val="6"/>
      <sheetId val="7"/>
      <sheetId val="8"/>
    </sheetIdMap>
  </header>
  <header guid="{8FBEF87E-1E65-4E51-85C6-E4B39802655C}" dateTime="2015-01-15T10:07:42" maxSheetId="9" userName="Мамедова Фарида" r:id="rId329" minRId="18211" maxRId="18218">
    <sheetIdMap count="8">
      <sheetId val="5"/>
      <sheetId val="2"/>
      <sheetId val="1"/>
      <sheetId val="3"/>
      <sheetId val="4"/>
      <sheetId val="6"/>
      <sheetId val="7"/>
      <sheetId val="8"/>
    </sheetIdMap>
  </header>
  <header guid="{9B4993D0-4114-40F6-8E03-7419AE157FC9}" dateTime="2015-01-15T10:08:55" maxSheetId="9" userName="Мамедова Фарида" r:id="rId330" minRId="18225" maxRId="18229">
    <sheetIdMap count="8">
      <sheetId val="5"/>
      <sheetId val="2"/>
      <sheetId val="1"/>
      <sheetId val="3"/>
      <sheetId val="4"/>
      <sheetId val="6"/>
      <sheetId val="7"/>
      <sheetId val="8"/>
    </sheetIdMap>
  </header>
  <header guid="{5E7AE099-D2D0-48E9-87EB-9EB79FE6AC2E}" dateTime="2015-01-15T10:11:46" maxSheetId="9" userName="Мамедова Фарида" r:id="rId331" minRId="18236" maxRId="18247">
    <sheetIdMap count="8">
      <sheetId val="5"/>
      <sheetId val="2"/>
      <sheetId val="1"/>
      <sheetId val="3"/>
      <sheetId val="4"/>
      <sheetId val="6"/>
      <sheetId val="7"/>
      <sheetId val="8"/>
    </sheetIdMap>
  </header>
  <header guid="{AAA50594-422A-4651-AA8E-1F285A2869D2}" dateTime="2015-01-15T10:12:54" maxSheetId="9" userName="Мамедова Фарида" r:id="rId332" minRId="18254" maxRId="18259">
    <sheetIdMap count="8">
      <sheetId val="5"/>
      <sheetId val="2"/>
      <sheetId val="1"/>
      <sheetId val="3"/>
      <sheetId val="4"/>
      <sheetId val="6"/>
      <sheetId val="7"/>
      <sheetId val="8"/>
    </sheetIdMap>
  </header>
  <header guid="{23090104-CC2C-4731-BF95-2CB8D424B37A}" dateTime="2015-01-15T10:15:40" maxSheetId="9" userName="Мамедова Фарида" r:id="rId333" minRId="18266" maxRId="18285">
    <sheetIdMap count="8">
      <sheetId val="5"/>
      <sheetId val="2"/>
      <sheetId val="1"/>
      <sheetId val="3"/>
      <sheetId val="4"/>
      <sheetId val="6"/>
      <sheetId val="7"/>
      <sheetId val="8"/>
    </sheetIdMap>
  </header>
  <header guid="{0FD368F6-C9DC-437D-B64C-CC62B1C57D34}" dateTime="2015-01-15T10:23:21" maxSheetId="9" userName="Мамедова Фарида" r:id="rId334" minRId="18292" maxRId="18321">
    <sheetIdMap count="8">
      <sheetId val="5"/>
      <sheetId val="2"/>
      <sheetId val="1"/>
      <sheetId val="3"/>
      <sheetId val="4"/>
      <sheetId val="6"/>
      <sheetId val="7"/>
      <sheetId val="8"/>
    </sheetIdMap>
  </header>
  <header guid="{D6183BC5-10B2-4E19-8C5C-E791416738B7}" dateTime="2015-01-15T10:25:46" maxSheetId="9" userName="Мамедова Фарида" r:id="rId335" minRId="18328" maxRId="18343">
    <sheetIdMap count="8">
      <sheetId val="5"/>
      <sheetId val="2"/>
      <sheetId val="1"/>
      <sheetId val="3"/>
      <sheetId val="4"/>
      <sheetId val="6"/>
      <sheetId val="7"/>
      <sheetId val="8"/>
    </sheetIdMap>
  </header>
  <header guid="{A7512D5F-FCE8-4FD6-BAF1-F2A5E035CC9D}" dateTime="2015-01-16T14:29:08" maxSheetId="9" userName="Мамедова Фарида" r:id="rId336" minRId="18350" maxRId="18360">
    <sheetIdMap count="8">
      <sheetId val="5"/>
      <sheetId val="2"/>
      <sheetId val="1"/>
      <sheetId val="3"/>
      <sheetId val="4"/>
      <sheetId val="6"/>
      <sheetId val="7"/>
      <sheetId val="8"/>
    </sheetIdMap>
  </header>
  <header guid="{8FD97238-8F30-4129-A530-3B453C484154}" dateTime="2015-01-16T14:30:53" maxSheetId="9" userName="Мамедова Фарида" r:id="rId337" minRId="18367" maxRId="18370">
    <sheetIdMap count="8">
      <sheetId val="5"/>
      <sheetId val="2"/>
      <sheetId val="1"/>
      <sheetId val="3"/>
      <sheetId val="4"/>
      <sheetId val="6"/>
      <sheetId val="7"/>
      <sheetId val="8"/>
    </sheetIdMap>
  </header>
  <header guid="{C27E1E02-3028-4C40-8FC0-7FEC95BE49C7}" dateTime="2015-01-16T14:32:06" maxSheetId="9" userName="Мамедова Фарида" r:id="rId338" minRId="18377" maxRId="18382">
    <sheetIdMap count="8">
      <sheetId val="5"/>
      <sheetId val="2"/>
      <sheetId val="1"/>
      <sheetId val="3"/>
      <sheetId val="4"/>
      <sheetId val="6"/>
      <sheetId val="7"/>
      <sheetId val="8"/>
    </sheetIdMap>
  </header>
  <header guid="{9A8D9F99-4CF1-42D2-9D5F-848E03ADD31C}" dateTime="2015-01-16T14:33:04" maxSheetId="9" userName="Мамедова Фарида" r:id="rId339" minRId="18389" maxRId="18394">
    <sheetIdMap count="8">
      <sheetId val="5"/>
      <sheetId val="2"/>
      <sheetId val="1"/>
      <sheetId val="3"/>
      <sheetId val="4"/>
      <sheetId val="6"/>
      <sheetId val="7"/>
      <sheetId val="8"/>
    </sheetIdMap>
  </header>
  <header guid="{7B1E274C-89F1-4BF8-A419-3859BA079A42}" dateTime="2015-01-16T14:34:33" maxSheetId="9" userName="Мамедова Фарида" r:id="rId340" minRId="18401" maxRId="18404">
    <sheetIdMap count="8">
      <sheetId val="5"/>
      <sheetId val="2"/>
      <sheetId val="1"/>
      <sheetId val="3"/>
      <sheetId val="4"/>
      <sheetId val="6"/>
      <sheetId val="7"/>
      <sheetId val="8"/>
    </sheetIdMap>
  </header>
  <header guid="{D0A64EC2-3B6C-4A8C-AB6F-4966768D2239}" dateTime="2015-01-16T14:39:09" maxSheetId="9" userName="Мамедова Фарида" r:id="rId341" minRId="18411" maxRId="18432">
    <sheetIdMap count="8">
      <sheetId val="5"/>
      <sheetId val="2"/>
      <sheetId val="1"/>
      <sheetId val="3"/>
      <sheetId val="4"/>
      <sheetId val="6"/>
      <sheetId val="7"/>
      <sheetId val="8"/>
    </sheetIdMap>
  </header>
  <header guid="{31F26B51-2A27-408C-AB46-D4E2FB7DE376}" dateTime="2015-01-16T14:40:17" maxSheetId="9" userName="Мамедова Фарида" r:id="rId342" minRId="18439" maxRId="18442">
    <sheetIdMap count="8">
      <sheetId val="5"/>
      <sheetId val="2"/>
      <sheetId val="1"/>
      <sheetId val="3"/>
      <sheetId val="4"/>
      <sheetId val="6"/>
      <sheetId val="7"/>
      <sheetId val="8"/>
    </sheetIdMap>
  </header>
  <header guid="{577F09C7-B1F1-4F47-9744-32CD2EDF2AAB}" dateTime="2015-01-16T14:40:49" maxSheetId="9" userName="Мамедова Фарида" r:id="rId343" minRId="18449" maxRId="18452">
    <sheetIdMap count="8">
      <sheetId val="5"/>
      <sheetId val="2"/>
      <sheetId val="1"/>
      <sheetId val="3"/>
      <sheetId val="4"/>
      <sheetId val="6"/>
      <sheetId val="7"/>
      <sheetId val="8"/>
    </sheetIdMap>
  </header>
  <header guid="{DDD20AB8-6F6F-415D-BB4E-36834D78C491}" dateTime="2015-01-16T14:41:43" maxSheetId="9" userName="Мамедова Фарида" r:id="rId344" minRId="18459" maxRId="18460">
    <sheetIdMap count="8">
      <sheetId val="5"/>
      <sheetId val="2"/>
      <sheetId val="1"/>
      <sheetId val="3"/>
      <sheetId val="4"/>
      <sheetId val="6"/>
      <sheetId val="7"/>
      <sheetId val="8"/>
    </sheetIdMap>
  </header>
  <header guid="{BD084B33-BFF0-4BC4-A1AD-47D057945D6F}" dateTime="2015-01-16T14:41:53" maxSheetId="9" userName="Мамедова Фарида" r:id="rId345" minRId="18467">
    <sheetIdMap count="8">
      <sheetId val="5"/>
      <sheetId val="2"/>
      <sheetId val="1"/>
      <sheetId val="3"/>
      <sheetId val="4"/>
      <sheetId val="6"/>
      <sheetId val="7"/>
      <sheetId val="8"/>
    </sheetIdMap>
  </header>
  <header guid="{A13131D2-ABF6-49C5-9189-3EF29F74B0AA}" dateTime="2015-01-16T14:45:03" maxSheetId="9" userName="Мамедова Фарида" r:id="rId346" minRId="18474" maxRId="18483">
    <sheetIdMap count="8">
      <sheetId val="5"/>
      <sheetId val="2"/>
      <sheetId val="1"/>
      <sheetId val="3"/>
      <sheetId val="4"/>
      <sheetId val="6"/>
      <sheetId val="7"/>
      <sheetId val="8"/>
    </sheetIdMap>
  </header>
  <header guid="{93DA30EF-8814-4943-A4A4-4C3B7C536CDC}" dateTime="2015-01-16T14:47:22" maxSheetId="9" userName="Мамедова Фарида" r:id="rId347" minRId="18490" maxRId="18495">
    <sheetIdMap count="8">
      <sheetId val="5"/>
      <sheetId val="2"/>
      <sheetId val="1"/>
      <sheetId val="3"/>
      <sheetId val="4"/>
      <sheetId val="6"/>
      <sheetId val="7"/>
      <sheetId val="8"/>
    </sheetIdMap>
  </header>
  <header guid="{F40B2BF5-3691-4FF5-87A8-D1A01EC889D6}" dateTime="2015-01-16T14:48:59" maxSheetId="9" userName="Мамедова Фарида" r:id="rId348" minRId="18502" maxRId="18511">
    <sheetIdMap count="8">
      <sheetId val="5"/>
      <sheetId val="2"/>
      <sheetId val="1"/>
      <sheetId val="3"/>
      <sheetId val="4"/>
      <sheetId val="6"/>
      <sheetId val="7"/>
      <sheetId val="8"/>
    </sheetIdMap>
  </header>
  <header guid="{94441FEE-3F11-4A68-8A30-55478FDAB16C}" dateTime="2015-01-16T14:49:30" maxSheetId="9" userName="Мамедова Фарида" r:id="rId349" minRId="18518" maxRId="18521">
    <sheetIdMap count="8">
      <sheetId val="5"/>
      <sheetId val="2"/>
      <sheetId val="1"/>
      <sheetId val="3"/>
      <sheetId val="4"/>
      <sheetId val="6"/>
      <sheetId val="7"/>
      <sheetId val="8"/>
    </sheetIdMap>
  </header>
  <header guid="{2AB974AE-889B-4F47-88D6-782955E16A11}" dateTime="2015-01-16T14:51:03" maxSheetId="9" userName="Мамедова Фарида" r:id="rId350" minRId="18528" maxRId="18533">
    <sheetIdMap count="8">
      <sheetId val="5"/>
      <sheetId val="2"/>
      <sheetId val="1"/>
      <sheetId val="3"/>
      <sheetId val="4"/>
      <sheetId val="6"/>
      <sheetId val="7"/>
      <sheetId val="8"/>
    </sheetIdMap>
  </header>
  <header guid="{7A7380AB-2BCD-4EB2-BD03-E74C8803C60E}" dateTime="2015-01-16T14:51:33" maxSheetId="9" userName="Мамедова Фарида" r:id="rId351" minRId="18540" maxRId="18541">
    <sheetIdMap count="8">
      <sheetId val="5"/>
      <sheetId val="2"/>
      <sheetId val="1"/>
      <sheetId val="3"/>
      <sheetId val="4"/>
      <sheetId val="6"/>
      <sheetId val="7"/>
      <sheetId val="8"/>
    </sheetIdMap>
  </header>
  <header guid="{DD46FBD7-5A86-4778-BE48-AC4A58DA8B01}" dateTime="2015-01-16T14:53:03" maxSheetId="9" userName="Мамедова Фарида" r:id="rId352" minRId="18548" maxRId="18551">
    <sheetIdMap count="8">
      <sheetId val="5"/>
      <sheetId val="2"/>
      <sheetId val="1"/>
      <sheetId val="3"/>
      <sheetId val="4"/>
      <sheetId val="6"/>
      <sheetId val="7"/>
      <sheetId val="8"/>
    </sheetIdMap>
  </header>
  <header guid="{3F6AB0D5-6324-4A29-B2E7-F43C7149D908}" dateTime="2015-01-16T14:54:46" maxSheetId="9" userName="Мамедова Фарида" r:id="rId353" minRId="18558" maxRId="18563">
    <sheetIdMap count="8">
      <sheetId val="5"/>
      <sheetId val="2"/>
      <sheetId val="1"/>
      <sheetId val="3"/>
      <sheetId val="4"/>
      <sheetId val="6"/>
      <sheetId val="7"/>
      <sheetId val="8"/>
    </sheetIdMap>
  </header>
  <header guid="{D133769D-4EB7-4E10-820A-9F24894266AD}" dateTime="2015-01-16T14:55:16" maxSheetId="9" userName="Мамедова Фарида" r:id="rId354" minRId="18570" maxRId="18571">
    <sheetIdMap count="8">
      <sheetId val="5"/>
      <sheetId val="2"/>
      <sheetId val="1"/>
      <sheetId val="3"/>
      <sheetId val="4"/>
      <sheetId val="6"/>
      <sheetId val="7"/>
      <sheetId val="8"/>
    </sheetIdMap>
  </header>
  <header guid="{65A4CE2F-E222-4739-A8A4-4A5C0F4B2559}" dateTime="2015-01-16T14:56:00" maxSheetId="9" userName="Мамедова Фарида" r:id="rId355" minRId="18578" maxRId="18581">
    <sheetIdMap count="8">
      <sheetId val="5"/>
      <sheetId val="2"/>
      <sheetId val="1"/>
      <sheetId val="3"/>
      <sheetId val="4"/>
      <sheetId val="6"/>
      <sheetId val="7"/>
      <sheetId val="8"/>
    </sheetIdMap>
  </header>
  <header guid="{548E3191-0032-433E-947F-692446BD1575}" dateTime="2015-01-16T14:58:01" maxSheetId="9" userName="Мамедова Фарида" r:id="rId356" minRId="18588" maxRId="18597">
    <sheetIdMap count="8">
      <sheetId val="5"/>
      <sheetId val="2"/>
      <sheetId val="1"/>
      <sheetId val="3"/>
      <sheetId val="4"/>
      <sheetId val="6"/>
      <sheetId val="7"/>
      <sheetId val="8"/>
    </sheetIdMap>
  </header>
  <header guid="{EDB38BB6-10D7-44C9-9B2D-CF99D5B9308D}" dateTime="2015-01-16T15:00:28" maxSheetId="9" userName="Мамедова Фарида" r:id="rId357" minRId="18604" maxRId="18611">
    <sheetIdMap count="8">
      <sheetId val="5"/>
      <sheetId val="2"/>
      <sheetId val="1"/>
      <sheetId val="3"/>
      <sheetId val="4"/>
      <sheetId val="6"/>
      <sheetId val="7"/>
      <sheetId val="8"/>
    </sheetIdMap>
  </header>
  <header guid="{F2EF9F3A-93CF-489D-9CDE-E4A841F55A95}" dateTime="2015-01-19T15:48:49" maxSheetId="9" userName="Мамедова Фарида" r:id="rId358" minRId="18618" maxRId="18643">
    <sheetIdMap count="8">
      <sheetId val="5"/>
      <sheetId val="2"/>
      <sheetId val="1"/>
      <sheetId val="3"/>
      <sheetId val="4"/>
      <sheetId val="6"/>
      <sheetId val="7"/>
      <sheetId val="8"/>
    </sheetIdMap>
  </header>
  <header guid="{CDE2F2D7-3F88-47DE-A65C-867A1AC8E2D1}" dateTime="2015-01-19T16:48:52" maxSheetId="9" userName="Мамедова Фарида" r:id="rId359" minRId="18650" maxRId="18672">
    <sheetIdMap count="8">
      <sheetId val="5"/>
      <sheetId val="2"/>
      <sheetId val="1"/>
      <sheetId val="3"/>
      <sheetId val="4"/>
      <sheetId val="6"/>
      <sheetId val="7"/>
      <sheetId val="8"/>
    </sheetIdMap>
  </header>
  <header guid="{4F7904D4-05DC-44CD-A16E-CB50585FBF7F}" dateTime="2015-01-19T16:51:26" maxSheetId="9" userName="Мамедова Фарида" r:id="rId360" minRId="18679" maxRId="18686">
    <sheetIdMap count="8">
      <sheetId val="5"/>
      <sheetId val="2"/>
      <sheetId val="1"/>
      <sheetId val="3"/>
      <sheetId val="4"/>
      <sheetId val="6"/>
      <sheetId val="7"/>
      <sheetId val="8"/>
    </sheetIdMap>
  </header>
  <header guid="{4416BF65-7B3B-4E58-AE46-9576E7F11FE0}" dateTime="2015-01-19T16:52:14" maxSheetId="9" userName="Мамедова Фарида" r:id="rId361" minRId="18693" maxRId="18695">
    <sheetIdMap count="8">
      <sheetId val="5"/>
      <sheetId val="2"/>
      <sheetId val="1"/>
      <sheetId val="3"/>
      <sheetId val="4"/>
      <sheetId val="6"/>
      <sheetId val="7"/>
      <sheetId val="8"/>
    </sheetIdMap>
  </header>
  <header guid="{2C7A8C94-EEAD-4A33-B18A-A2F42218F7BA}" dateTime="2015-01-19T16:54:08" maxSheetId="9" userName="Мамедова Фарида" r:id="rId362" minRId="18702" maxRId="18704">
    <sheetIdMap count="8">
      <sheetId val="5"/>
      <sheetId val="2"/>
      <sheetId val="1"/>
      <sheetId val="3"/>
      <sheetId val="4"/>
      <sheetId val="6"/>
      <sheetId val="7"/>
      <sheetId val="8"/>
    </sheetIdMap>
  </header>
  <header guid="{154325B8-A32B-46A5-9B79-356414A405DF}" dateTime="2015-01-19T16:57:02" maxSheetId="9" userName="Мамедова Фарида" r:id="rId363" minRId="18711" maxRId="18717">
    <sheetIdMap count="8">
      <sheetId val="5"/>
      <sheetId val="2"/>
      <sheetId val="1"/>
      <sheetId val="3"/>
      <sheetId val="4"/>
      <sheetId val="6"/>
      <sheetId val="7"/>
      <sheetId val="8"/>
    </sheetIdMap>
  </header>
  <header guid="{57A9CD62-5A25-4A36-BCB4-C58F30BC097D}" dateTime="2015-01-21T10:26:32" maxSheetId="10" userName="Мамедова Фарида" r:id="rId364" minRId="18724" maxRId="1886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3072C89-B01D-435E-AC80-EA32C85670E4}" dateTime="2015-02-24T13:45:20" maxSheetId="10" userName="Мамедова Фарида" r:id="rId365" minRId="18872" maxRId="2421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76F0900-D5CC-44C1-B241-2B79B2AAD43A}" dateTime="2015-03-02T17:04:44" maxSheetId="10" userName="Мамедова Фарида" r:id="rId36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20F9E724-8DDC-4A82-B624-2F069FD05BD3}" dateTime="2015-03-04T14:39:42" maxSheetId="10" userName="Мамедова Фарида" r:id="rId367" minRId="24224" maxRId="2423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3BDB1EA4-088C-4539-874B-9059C8BF50F1}" dateTime="2015-03-05T09:39:39" maxSheetId="10" userName="Мамедова Фарида" r:id="rId368" minRId="24234" maxRId="2425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30746452-440C-4B1C-83BA-9F237DF27A5B}" dateTime="2015-03-05T09:41:29" maxSheetId="10" userName="Мамедова Фарида" r:id="rId369" minRId="24264" maxRId="2427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0A72C09-2AEF-49F5-9653-71AE5A566346}" dateTime="2015-03-05T09:47:00" maxSheetId="10" userName="Мамедова Фарида" r:id="rId370" minRId="24282" maxRId="2430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AE66D93-64AD-4F7F-9905-2F37189683F3}" dateTime="2015-03-05T10:16:09" maxSheetId="10" userName="Мамедова Фарида" r:id="rId371" minRId="24308" maxRId="2438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1E52D7C-60B4-430F-8417-85CFF8AFA0EF}" dateTime="2015-03-05T10:18:34" maxSheetId="10" userName="Мамедова Фарида" r:id="rId372" minRId="24392" maxRId="2441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19A2E2F-6336-481F-A32F-06737AA2CD3B}" dateTime="2015-03-05T10:29:06" maxSheetId="10" userName="Мамедова Фарида" r:id="rId373" minRId="24422" maxRId="2445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BD7A1C3-2862-4649-95D1-266320918001}" dateTime="2015-03-05T13:40:02" maxSheetId="10" userName="Мамедова Фарида" r:id="rId374" minRId="24460" maxRId="2452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803790B-8201-43B7-9C33-E15DD34A1DEA}" dateTime="2015-03-05T13:52:13" maxSheetId="10" userName="Мамедова Фарида" r:id="rId375" minRId="24528" maxRId="2460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14CAB35-8EB3-495D-9307-43EAD6135577}" dateTime="2015-03-05T13:53:12" maxSheetId="10" userName="Мамедова Фарида" r:id="rId376" minRId="24610" maxRId="2461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7E31BCF6-A608-4A46-872D-567FCDD3F58C}" dateTime="2015-03-05T13:54:27" maxSheetId="10" userName="Мамедова Фарида" r:id="rId377" minRId="24624" maxRId="2462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8BC977F-C201-4704-9E91-16393C387CFC}" dateTime="2015-03-05T13:56:32" maxSheetId="10" userName="Мамедова Фарида" r:id="rId378" minRId="24632" maxRId="2755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E3A6923D-C6DC-452C-9531-C2BFFBE12561}" dateTime="2015-03-05T13:57:25" maxSheetId="10" userName="Мамедова Фарида" r:id="rId37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ABF8E445-96BB-4D44-90C2-2759E66C1FCF}" dateTime="2015-04-01T13:56:28" maxSheetId="10" userName="Мамедова Фарида" r:id="rId380" minRId="27570" maxRId="2757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395B2149-A9A6-4EC4-A8A5-2BFEBA34992A}" dateTime="2015-04-01T15:02:55" maxSheetId="10" userName="Мамедова Фарида" r:id="rId381" minRId="27580" maxRId="2761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DED5F13-F2CD-4A1B-9531-E7A3EF5C8914}" dateTime="2015-04-01T15:04:16" maxSheetId="10" userName="Мамедова Фарида" r:id="rId382" minRId="27620" maxRId="2763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DF73880-7219-4AE0-848F-88FFC907DAD3}" dateTime="2015-04-01T16:42:10" maxSheetId="10" userName="Мамедова Фарида" r:id="rId383" minRId="27638" maxRId="2764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28A2AB30-FBFA-4031-99D4-9919EEDE8D35}" dateTime="2015-04-02T13:56:21" maxSheetId="10" userName="Мамедова Фарида" r:id="rId384" minRId="27656" maxRId="2769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5030979-FEC6-416E-8E03-7C35F5588C15}" dateTime="2015-04-02T14:09:37" maxSheetId="10" userName="Мамедова Фарида" r:id="rId385" minRId="27702" maxRId="2776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F57F4F1-735F-49C9-B6C0-B14BABE28834}" dateTime="2015-04-02T14:15:26" maxSheetId="10" userName="Мамедова Фарида" r:id="rId386" minRId="27770" maxRId="2780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6ECCB9C-2336-4857-90B4-23A53F3F1F4D}" dateTime="2015-04-02T14:25:09" maxSheetId="10" userName="Мамедова Фарида" r:id="rId387" minRId="27812" maxRId="2785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F2187EB-2111-4F85-9BE7-3B02729019DA}" dateTime="2015-04-02T14:54:44" maxSheetId="10" userName="Мамедова Фарида" r:id="rId388" minRId="27862" maxRId="2798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7040E48-0433-47F6-AEF7-33851BC90318}" dateTime="2015-05-07T13:36:45" maxSheetId="10" userName="Мамедова Фарида" r:id="rId38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CE4A465-0FAD-4BFF-80A7-CEC677EAF627}" dateTime="2015-05-07T14:04:06" maxSheetId="10" userName="Мамедова Фарида" r:id="rId390" minRId="28000" maxRId="2800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4DE1CCAC-6117-4287-B6EF-C905B8CC852F}" dateTime="2015-05-07T14:24:24" maxSheetId="10" userName="Мамедова Фарида" r:id="rId391" minRId="28016" maxRId="2807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FDDEB5E-C3B7-4969-8978-F97C48173217}" dateTime="2015-05-07T14:25:40" maxSheetId="10" userName="Мамедова Фарида" r:id="rId392" minRId="28086" maxRId="2809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A337F46-149C-45DB-A3D5-02B160A6D59C}" dateTime="2015-05-07T14:25:50" maxSheetId="10" userName="Мамедова Фарида" r:id="rId39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81410EC-1E99-4BAF-9C83-9C7B1FCA5589}" dateTime="2015-05-07T14:28:26" maxSheetId="10" userName="Мамедова Фарида" r:id="rId394" minRId="28106" maxRId="2811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BB71131-CDB0-48FD-A093-CE55AD6C8437}" dateTime="2015-05-07T14:31:25" maxSheetId="10" userName="Мамедова Фарида" r:id="rId395" minRId="28124" maxRId="2814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2F53D28-7E83-4A42-A030-D65F7ADBF583}" dateTime="2015-05-07T14:33:31" maxSheetId="10" userName="Мамедова Фарида" r:id="rId396" minRId="28150" maxRId="2816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AB5A1F5-3FCD-4397-92FA-EEC5DBF0724C}" dateTime="2015-05-07T14:41:42" maxSheetId="10" userName="Мамедова Фарида" r:id="rId397" minRId="28168" maxRId="2817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5D0E79C-FCE4-46D8-99CD-CD6369645BD3}" dateTime="2015-05-07T14:43:10" maxSheetId="10" userName="Мамедова Фарида" r:id="rId398" minRId="28184" maxRId="2819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5932416-9B21-4C3F-B8E4-92509E94EEA4}" dateTime="2015-05-07T14:44:18" maxSheetId="10" userName="Мамедова Фарида" r:id="rId399" minRId="28206" maxRId="2820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72FF6EA0-734A-4269-A784-3AC52C415C1E}" dateTime="2015-05-07T14:59:09" maxSheetId="10" userName="Мамедова Фарида" r:id="rId400" minRId="28216" maxRId="2826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58045F5-D2A7-411A-996C-F3E28004C98B}" dateTime="2015-05-07T15:00:28" maxSheetId="10" userName="Мамедова Фарида" r:id="rId401" minRId="28274" maxRId="2828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498BBD3-4D89-49E1-A6AE-6802D3C95FD8}" dateTime="2015-05-07T15:03:30" maxSheetId="10" userName="Мамедова Фарида" r:id="rId402" minRId="28292" maxRId="2831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2EFC368C-F477-496A-A0BC-EFD4C9957EC2}" dateTime="2015-05-07T15:05:47" maxSheetId="10" userName="Мамедова Фарида" r:id="rId403" minRId="28318" maxRId="2833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AF6CE860-66CD-4CCE-ADFE-B579C615E951}" dateTime="2015-05-07T15:20:40" maxSheetId="10" userName="Мамедова Фарида" r:id="rId404" minRId="28340" maxRId="2835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8F7072A-46E6-4BFC-B123-A66A763E6A11}" dateTime="2015-05-07T15:22:05" maxSheetId="10" userName="Мамедова Фарида" r:id="rId405" minRId="28366" maxRId="2837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3FBCA8E-A036-495E-9C5A-1FC989959C85}" dateTime="2015-05-07T15:22:52" maxSheetId="10" userName="Мамедова Фарида" r:id="rId406" minRId="28384" maxRId="2838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1CB0E0C-EC93-4A4B-86AF-C40FC5CECF64}" dateTime="2015-05-07T15:25:03" maxSheetId="10" userName="Мамедова Фарида" r:id="rId407" minRId="28394" maxRId="2840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8BA3CF3C-3EB6-4263-802D-B32A00347AED}" dateTime="2015-05-07T15:30:49" maxSheetId="10" userName="Мамедова Фарида" r:id="rId408" minRId="28412" maxRId="2844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315CD5F-C20C-4E8C-AA54-EBBC01B809A5}" dateTime="2015-05-07T15:31:20" maxSheetId="10" userName="Мамедова Фарида" r:id="rId409" minRId="28453" maxRId="2845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51A695DD-9CD9-435B-8062-DE890F949904}" dateTime="2015-05-07T15:33:29" maxSheetId="10" userName="Мамедова Фарида" r:id="rId410" minRId="28463" maxRId="28490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533C8AAA-2329-4B3A-8E70-9D1791B752B2}" dateTime="2015-05-07T15:44:55" maxSheetId="10" userName="Мамедова Фарида" r:id="rId411" minRId="28497" maxRId="2854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821D9711-48CA-4F55-A51A-073828457E0B}" dateTime="2015-05-07T15:45:14" maxSheetId="10" userName="Мамедова Фарида" r:id="rId412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C230F08E-22E3-464D-845D-E49224258E32}" dateTime="2015-05-07T16:56:39" maxSheetId="10" userName="Мамедова Фарида" r:id="rId413" minRId="28559" maxRId="28604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8F9E568-3EF0-4459-B2E9-43F98421F2CE}" dateTime="2015-05-07T17:05:23" maxSheetId="10" userName="Мамедова Фарида" r:id="rId414" minRId="28611" maxRId="2866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D265692C-0809-416A-8C6C-C9B479F1C042}" dateTime="2015-05-07T17:05:33" maxSheetId="10" userName="Мамедова Фарида" r:id="rId41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57C0645-4D77-4324-8519-DC099C279245}" dateTime="2015-05-07T17:06:04" maxSheetId="10" userName="Мамедова Фарида" r:id="rId416" minRId="28679" maxRId="2868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CB0CF92-C4DD-4B94-ACE1-BB42053606AB}" dateTime="2015-05-07T17:06:27" maxSheetId="10" userName="Мамедова Фарида" r:id="rId417" minRId="28688" maxRId="28689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ECE23924-3502-43D4-B0C5-1CB22660AE43}" dateTime="2015-06-02T09:39:00" maxSheetId="10" userName="Мамедова Фарида" r:id="rId418" minRId="28696" maxRId="2870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9376F2F-096E-49AE-94A8-180A3570F095}" dateTime="2015-06-02T10:22:55" maxSheetId="10" userName="Мамедова Фарида" r:id="rId419" minRId="28706" maxRId="2879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0D2A1AE-FC40-48D3-B78D-60D6C248247A}" dateTime="2015-06-02T13:34:34" maxSheetId="10" userName="Мамедова Фарида" r:id="rId420" minRId="28800" maxRId="29067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5CCA58F0-A4B7-45B0-B604-6F938CA809E8}" dateTime="2015-06-02T17:01:35" maxSheetId="10" userName="Мамедова Фарида" r:id="rId421" minRId="29074" maxRId="2913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14F66FB-E29D-4E20-8A4E-4FBC7EB2E1C9}" dateTime="2015-06-03T09:07:16" maxSheetId="10" userName="Мамедова Фарида" r:id="rId422" minRId="29140" maxRId="2914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61D8806-D3C5-491D-B2F1-9C4F309CE37E}" dateTime="2015-06-03T09:57:56" maxSheetId="10" userName="Мамедова Фарида" r:id="rId423" minRId="29153" maxRId="2916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649C949A-8822-4FDE-BA67-985663DDD22A}" dateTime="2015-06-03T10:04:09" maxSheetId="10" userName="Мамедова Фарида" r:id="rId424" minRId="29173" maxRId="29174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23B54EB1-97D8-4FF7-8F66-73AE9D409B85}" dateTime="2015-06-08T14:13:10" maxSheetId="10" userName="Мамедова Фарида" r:id="rId425" minRId="29181" maxRId="29182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2C7C0C2-ECA8-4E19-96D0-D857BAF24E50}" dateTime="2015-06-08T14:43:25" maxSheetId="10" userName="Мамедова Фарида" r:id="rId426" minRId="29189" maxRId="29202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F93B3FB4-8EC8-4826-8877-C063B84066E3}" dateTime="2015-06-22T11:17:00" maxSheetId="10" userName="Данченко Игорь Васильевич" r:id="rId427" minRId="29209" maxRId="29230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585D4B84-E7CD-4115-AE22-A3A654D771DF}" dateTime="2015-06-24T09:27:00" maxSheetId="10" userName="Данченко Игорь Васильевич" r:id="rId428" minRId="29237" maxRId="29248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9189" sId="3">
    <oc r="D36">
      <v>5</v>
    </oc>
    <nc r="D36">
      <v>6</v>
    </nc>
  </rcc>
  <rcc rId="29190" sId="3">
    <oc r="E36">
      <f>600+60+5</f>
    </oc>
    <nc r="E36">
      <f>600+60+5+120</f>
    </nc>
  </rcc>
  <rcc rId="29191" sId="4" numFmtId="4">
    <oc r="D213">
      <v>3</v>
    </oc>
    <nc r="D213">
      <v>4</v>
    </nc>
  </rcc>
  <rcc rId="29192" sId="4" numFmtId="4">
    <oc r="E213">
      <v>31</v>
    </oc>
    <nc r="E213">
      <v>41</v>
    </nc>
  </rcc>
  <rcc rId="29193" sId="4" numFmtId="4">
    <oc r="F213">
      <v>3</v>
    </oc>
    <nc r="F213">
      <v>4</v>
    </nc>
  </rcc>
  <rcc rId="29194" sId="4" numFmtId="4">
    <oc r="G213">
      <v>31</v>
    </oc>
    <nc r="G213">
      <v>41</v>
    </nc>
  </rcc>
  <rcc rId="29195" sId="3" numFmtId="4">
    <oc r="D41">
      <v>3</v>
    </oc>
    <nc r="D41">
      <v>4</v>
    </nc>
  </rcc>
  <rcc rId="29196" sId="3" numFmtId="4">
    <oc r="E41">
      <v>32</v>
    </oc>
    <nc r="E41">
      <v>42</v>
    </nc>
  </rcc>
  <rcc rId="29197" sId="3" numFmtId="4">
    <oc r="F41">
      <v>3</v>
    </oc>
    <nc r="F41">
      <v>4</v>
    </nc>
  </rcc>
  <rcc rId="29198" sId="3" numFmtId="4">
    <oc r="G41">
      <v>32</v>
    </oc>
    <nc r="G41">
      <v>42</v>
    </nc>
  </rcc>
  <rcc rId="29199" sId="3" numFmtId="4">
    <nc r="D99">
      <v>1</v>
    </nc>
  </rcc>
  <rcc rId="29200" sId="3" numFmtId="4">
    <nc r="E99">
      <v>10</v>
    </nc>
  </rcc>
  <rcc rId="29201" sId="3" numFmtId="4">
    <nc r="F99">
      <v>1</v>
    </nc>
  </rcc>
  <rcc rId="29202" sId="3" numFmtId="4">
    <nc r="G99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2015г'!$C$21:$C$244</formula>
    <oldFormula>'май 2015г'!$C$21:$C$244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6-10'!$C$21:$C$128</formula>
    <oldFormula>'по 6-10'!$C$21:$C$128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0,4'!$C$18:$C$125</formula>
    <oldFormula>'по 0,4'!$C$18:$C$125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09" sId="1">
    <oc r="M1" t="inlineStr">
      <is>
        <t>Приложение № 28</t>
      </is>
    </oc>
    <nc r="M1"/>
  </rcc>
  <rcc rId="29210" sId="1">
    <oc r="M2" t="inlineStr">
      <is>
        <t xml:space="preserve">к  Положению о технологическом присоединении 
</t>
      </is>
    </oc>
    <nc r="M2"/>
  </rcc>
  <rcc rId="29211" sId="1">
    <oc r="M3" t="inlineStr">
      <is>
        <t xml:space="preserve">энергетических установок к электрическим сетям </t>
      </is>
    </oc>
    <nc r="M3"/>
  </rcc>
  <rcc rId="29212" sId="1">
    <oc r="M4" t="inlineStr">
      <is>
        <t xml:space="preserve">ОАО «МРСК Северного Кавказа», управляемых </t>
      </is>
    </oc>
    <nc r="M4"/>
  </rcc>
  <rcc rId="29213" sId="1">
    <oc r="M5" t="inlineStr">
      <is>
        <t xml:space="preserve">Обществ </t>
      </is>
    </oc>
    <nc r="M5"/>
  </rcc>
  <rrc rId="29214" sId="1" ref="A247:XFD247" action="deleteRow">
    <rfmt sheetId="1" xfDxf="1" sqref="A247:XFD247" start="0" length="0"/>
    <rcc rId="0" sId="1">
      <nc r="B247" t="inlineStr">
        <is>
          <t>* отчет не учитывает заявки потребителей максимальной присоединенной мощностью более 670 кВт</t>
        </is>
      </nc>
    </rcc>
  </rrc>
  <rrc rId="29215" sId="1" ref="A247:XFD247" action="deleteRow">
    <rfmt sheetId="1" xfDxf="1" sqref="A247:XFD247" start="0" length="0"/>
    <rcc rId="0" sId="1">
      <nc r="I247" t="inlineStr">
        <is>
          <t>Расторгнутые договора</t>
        </is>
      </nc>
    </rcc>
  </rrc>
  <rrc rId="29216" sId="1" ref="A247:XFD247" action="deleteRow">
    <rfmt sheetId="1" xfDxf="1" sqref="A247:XFD247" start="0" length="0"/>
    <rfmt sheetId="1" sqref="F247" start="0" length="0">
      <dxf/>
    </rfmt>
    <rfmt sheetId="1" s="1" sqref="H247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17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18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19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20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29221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22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23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24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25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26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27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7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28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229" sId="1" ref="A247:XFD247" action="deleteRow">
    <rfmt sheetId="1" xfDxf="1" sqref="A247:XFD247" start="0" length="0"/>
    <rfmt sheetId="1" s="1" sqref="H247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7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7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29230" sId="1" xfDxf="1" dxf="1">
    <nc r="B246" t="inlineStr">
      <is>
        <t>* в  ОАО "Дагэнергосеть"  аннулированных заявок 0 шт. на 0 кВт.</t>
      </is>
    </nc>
  </rcc>
  <rdn rId="0" localSheetId="2" customView="1" name="Z_753B3957_E553_497C_BC26_F0B3906FC70B_.wvu.FilterData" hidden="1" oldHidden="1">
    <formula>'Ноябрь 2013г'!$C$21:$C$131</formula>
  </rdn>
  <rdn rId="0" localSheetId="1" customView="1" name="Z_753B3957_E553_497C_BC26_F0B3906FC70B_.wvu.FilterData" hidden="1" oldHidden="1">
    <formula>'май 2015г'!$C$21:$C$244</formula>
  </rdn>
  <rdn rId="0" localSheetId="3" customView="1" name="Z_753B3957_E553_497C_BC26_F0B3906FC70B_.wvu.Rows" hidden="1" oldHidden="1">
    <formula>'по 6-10'!$2:$12</formula>
  </rdn>
  <rdn rId="0" localSheetId="3" customView="1" name="Z_753B3957_E553_497C_BC26_F0B3906FC70B_.wvu.FilterData" hidden="1" oldHidden="1">
    <formula>'по 6-10'!$C$21:$C$128</formula>
  </rdn>
  <rdn rId="0" localSheetId="4" customView="1" name="Z_753B3957_E553_497C_BC26_F0B3906FC70B_.wvu.Rows" hidden="1" oldHidden="1">
    <formula>'по 0,4'!$2:$12</formula>
  </rdn>
  <rdn rId="0" localSheetId="4" customView="1" name="Z_753B3957_E553_497C_BC26_F0B3906FC70B_.wvu.FilterData" hidden="1" oldHidden="1">
    <formula>'по 0,4'!$C$18:$C$125</formula>
  </rdn>
  <rcv guid="{753B3957-E553-497C-BC26-F0B3906FC70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237" sId="1" ref="A1:XFD1" action="deleteRow">
    <rfmt sheetId="1" xfDxf="1" sqref="A1:XFD1" start="0" length="0"/>
    <rfmt sheetId="1" sqref="I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L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M1" start="0" length="0">
      <dxf>
        <font>
          <sz val="12"/>
          <color auto="1"/>
          <name val="Times New Roman"/>
          <scheme val="none"/>
        </font>
      </dxf>
    </rfmt>
    <rfmt sheetId="1" sqref="N1" start="0" length="0">
      <dxf>
        <font>
          <sz val="12"/>
          <color auto="1"/>
          <name val="Times New Roman"/>
          <scheme val="none"/>
        </font>
      </dxf>
    </rfmt>
  </rrc>
  <rrc rId="29238" sId="1" ref="A1:XFD1" action="deleteRow">
    <rfmt sheetId="1" xfDxf="1" sqref="A1:XFD1" start="0" length="0"/>
    <rcc rId="0" sId="1">
      <nc r="B1" t="inlineStr">
        <is>
          <t xml:space="preserve"> </t>
        </is>
      </nc>
    </rcc>
    <rfmt sheetId="1" sqref="I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L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M1" start="0" length="0">
      <dxf>
        <font>
          <sz val="12"/>
          <color auto="1"/>
          <name val="Times New Roman"/>
          <scheme val="none"/>
        </font>
      </dxf>
    </rfmt>
    <rfmt sheetId="1" sqref="N1" start="0" length="0">
      <dxf>
        <font>
          <sz val="12"/>
          <color auto="1"/>
          <name val="Times New Roman"/>
          <scheme val="none"/>
        </font>
      </dxf>
    </rfmt>
    <rfmt sheetId="1" sqref="O1" start="0" length="0">
      <dxf>
        <font>
          <sz val="12"/>
          <color auto="1"/>
          <name val="Times New Roman"/>
          <scheme val="none"/>
        </font>
      </dxf>
    </rfmt>
  </rrc>
  <rrc rId="29239" sId="1" ref="A1:XFD1" action="deleteRow">
    <rfmt sheetId="1" xfDxf="1" sqref="A1:XFD1" start="0" length="0"/>
    <rfmt sheetId="1" sqref="I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L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M1" start="0" length="0">
      <dxf>
        <font>
          <sz val="12"/>
          <color auto="1"/>
          <name val="Times New Roman"/>
          <scheme val="none"/>
        </font>
      </dxf>
    </rfmt>
    <rfmt sheetId="1" sqref="N1" start="0" length="0">
      <dxf>
        <font>
          <sz val="12"/>
          <color auto="1"/>
          <name val="Times New Roman"/>
          <scheme val="none"/>
        </font>
      </dxf>
    </rfmt>
    <rfmt sheetId="1" sqref="O1" start="0" length="0">
      <dxf>
        <font>
          <sz val="12"/>
          <color auto="1"/>
          <name val="Times New Roman"/>
          <scheme val="none"/>
        </font>
      </dxf>
    </rfmt>
  </rrc>
  <rrc rId="29240" sId="1" ref="A1:XFD1" action="deleteRow">
    <rfmt sheetId="1" xfDxf="1" sqref="A1:XFD1" start="0" length="0"/>
    <rfmt sheetId="1" sqref="I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L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M1" start="0" length="0">
      <dxf>
        <font>
          <sz val="12"/>
          <color auto="1"/>
          <name val="Times New Roman"/>
          <scheme val="none"/>
        </font>
      </dxf>
    </rfmt>
    <rfmt sheetId="1" sqref="N1" start="0" length="0">
      <dxf>
        <font>
          <sz val="12"/>
          <color auto="1"/>
          <name val="Times New Roman"/>
          <scheme val="none"/>
        </font>
      </dxf>
    </rfmt>
    <rfmt sheetId="1" sqref="O1" start="0" length="0">
      <dxf>
        <font>
          <sz val="12"/>
          <color auto="1"/>
          <name val="Times New Roman"/>
          <scheme val="none"/>
        </font>
      </dxf>
    </rfmt>
  </rrc>
  <rrc rId="29241" sId="1" ref="A1:XFD1" action="deleteRow">
    <rfmt sheetId="1" xfDxf="1" sqref="A1:XFD1" start="0" length="0"/>
    <rfmt sheetId="1" sqref="I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L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M1" start="0" length="0">
      <dxf>
        <font>
          <sz val="12"/>
          <color auto="1"/>
          <name val="Times New Roman"/>
          <scheme val="none"/>
        </font>
      </dxf>
    </rfmt>
    <rfmt sheetId="1" sqref="N1" start="0" length="0">
      <dxf>
        <font>
          <sz val="12"/>
          <color auto="1"/>
          <name val="Times New Roman"/>
          <scheme val="none"/>
        </font>
      </dxf>
    </rfmt>
    <rfmt sheetId="1" sqref="O1" start="0" length="0">
      <dxf>
        <font>
          <sz val="12"/>
          <color auto="1"/>
          <name val="Times New Roman"/>
          <scheme val="none"/>
        </font>
      </dxf>
    </rfmt>
  </rrc>
  <rrc rId="29242" sId="1" ref="A1:XFD1" action="deleteRow">
    <rfmt sheetId="1" xfDxf="1" sqref="A1:XFD1" start="0" length="0"/>
    <rfmt sheetId="1" sqref="I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L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O1" start="0" length="0">
      <dxf>
        <font>
          <sz val="12"/>
          <color auto="1"/>
          <name val="Times New Roman"/>
          <scheme val="none"/>
        </font>
      </dxf>
    </rfmt>
  </rrc>
  <rrc rId="29243" sId="1" ref="A1:XFD1" action="deleteRow">
    <rfmt sheetId="1" xfDxf="1" sqref="A1:XFD1" start="0" length="0"/>
    <rfmt sheetId="1" sqref="I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L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</rrc>
  <rrc rId="29244" sId="1" ref="A1:XFD1" action="deleteRow">
    <rfmt sheetId="1" xfDxf="1" sqref="A1:XFD1" start="0" length="0"/>
    <rfmt sheetId="1" sqref="I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sz val="12"/>
          <color auto="1"/>
          <name val="Times New Roman"/>
          <scheme val="none"/>
        </font>
        <alignment horizontal="center" vertical="top" readingOrder="0"/>
      </dxf>
    </rfmt>
  </rrc>
  <rrc rId="29245" sId="1" ref="A1:XFD1" action="deleteRow">
    <rfmt sheetId="1" xfDxf="1" sqref="A1:XFD1" start="0" length="0"/>
  </rrc>
  <rrc rId="29246" sId="1" ref="A1:XFD1" action="deleteRow">
    <rfmt sheetId="1" xfDxf="1" sqref="A1:XFD1" start="0" length="0"/>
    <rfmt sheetId="1" sqref="B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C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D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E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F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G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H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I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L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M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</rrc>
  <rrc rId="29247" sId="1" ref="A1:XFD1" action="deleteRow">
    <rfmt sheetId="1" xfDxf="1" sqref="A1:XFD1" start="0" length="0"/>
    <rfmt sheetId="1" sqref="B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C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D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E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F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G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H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I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L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M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</rrc>
  <rrc rId="29248" sId="1" ref="A1:XFD1" action="deleteRow">
    <rfmt sheetId="1" xfDxf="1" sqref="A1:XFD1" start="0" length="0"/>
    <rfmt sheetId="1" sqref="B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C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D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E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F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G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H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I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J1" start="0" length="0">
      <dxf>
        <font>
          <b/>
          <sz val="12"/>
          <color auto="1"/>
          <name val="Times New Roman"/>
          <scheme val="none"/>
        </font>
        <alignment horizontal="center" vertical="top" readingOrder="0"/>
      </dxf>
    </rfmt>
    <rfmt sheetId="1" sqref="K1" start="0" length="0">
      <dxf>
        <font>
          <b/>
          <sz val="12"/>
          <color auto="1"/>
          <name val="Times New Roman"/>
          <scheme val="none"/>
        </font>
      </dxf>
    </rfmt>
    <rfmt sheetId="1" sqref="L1" start="0" length="0">
      <dxf/>
    </rfmt>
    <rfmt sheetId="1" sqref="M1" start="0" length="0">
      <dxf/>
    </rfmt>
  </rrc>
  <rcv guid="{753B3957-E553-497C-BC26-F0B3906FC70B}" action="delete"/>
  <rdn rId="0" localSheetId="2" customView="1" name="Z_753B3957_E553_497C_BC26_F0B3906FC70B_.wvu.FilterData" hidden="1" oldHidden="1">
    <formula>'Ноябрь 2013г'!$C$21:$C$131</formula>
    <oldFormula>'Ноябрь 2013г'!$C$21:$C$131</oldFormula>
  </rdn>
  <rdn rId="0" localSheetId="1" customView="1" name="Z_753B3957_E553_497C_BC26_F0B3906FC70B_.wvu.FilterData" hidden="1" oldHidden="1">
    <formula>'май 2015г'!$C$9:$C$232</formula>
    <oldFormula>'май 2015г'!$C$9:$C$232</oldFormula>
  </rdn>
  <rdn rId="0" localSheetId="3" customView="1" name="Z_753B3957_E553_497C_BC26_F0B3906FC70B_.wvu.Rows" hidden="1" oldHidden="1">
    <formula>'по 6-10'!$2:$12</formula>
    <oldFormula>'по 6-10'!$2:$12</oldFormula>
  </rdn>
  <rdn rId="0" localSheetId="3" customView="1" name="Z_753B3957_E553_497C_BC26_F0B3906FC70B_.wvu.FilterData" hidden="1" oldHidden="1">
    <formula>'по 6-10'!$C$21:$C$128</formula>
    <oldFormula>'по 6-10'!$C$21:$C$128</oldFormula>
  </rdn>
  <rdn rId="0" localSheetId="4" customView="1" name="Z_753B3957_E553_497C_BC26_F0B3906FC70B_.wvu.Rows" hidden="1" oldHidden="1">
    <formula>'по 0,4'!$2:$12</formula>
    <oldFormula>'по 0,4'!$2:$12</oldFormula>
  </rdn>
  <rdn rId="0" localSheetId="4" customView="1" name="Z_753B3957_E553_497C_BC26_F0B3906FC70B_.wvu.FilterData" hidden="1" oldHidden="1">
    <formula>'по 0,4'!$C$18:$C$125</formula>
    <oldFormula>'по 0,4'!$C$18:$C$125</oldFormula>
  </rdn>
  <rcv guid="{753B3957-E553-497C-BC26-F0B3906FC70B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8693" sId="3" numFmtId="4">
    <oc r="E92">
      <v>114</v>
    </oc>
    <nc r="E92">
      <v>15</v>
    </nc>
  </rcc>
  <rcc rId="18694" sId="3" numFmtId="4">
    <oc r="E98">
      <f>10+15+86</f>
    </oc>
    <nc r="E98">
      <v>87</v>
    </nc>
  </rcc>
  <rcc rId="18695" sId="3">
    <oc r="E104">
      <f>350+130+70+160+200+65+8+10+160+15+200+20+15+80+3+500+400+700+95</f>
    </oc>
    <nc r="E104">
      <f>350+130+70+160+200+65+8+10+160+15+200+20+15+80+3+500+700+95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2015г'!$C$21:$C$246</formula>
    <oldFormula>'январь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27812" sId="3" numFmtId="4">
    <nc r="D54">
      <v>1</v>
    </nc>
  </rcc>
  <rcc rId="27813" sId="3" numFmtId="4">
    <nc r="E54">
      <v>260</v>
    </nc>
  </rcc>
  <rcc rId="27814" sId="3" numFmtId="4">
    <nc r="F54">
      <v>1</v>
    </nc>
  </rcc>
  <rcc rId="27815" sId="3" numFmtId="4">
    <nc r="G54">
      <v>260</v>
    </nc>
  </rcc>
  <rcc rId="27816" sId="3" numFmtId="4">
    <nc r="D111">
      <v>11</v>
    </nc>
  </rcc>
  <rcc rId="27817" sId="3" numFmtId="4">
    <nc r="E111">
      <v>32</v>
    </nc>
  </rcc>
  <rcc rId="27818" sId="3" numFmtId="4">
    <nc r="F111">
      <v>11</v>
    </nc>
  </rcc>
  <rcc rId="27819" sId="3" numFmtId="4">
    <nc r="G111">
      <v>32</v>
    </nc>
  </rcc>
  <rcc rId="27820" sId="3" numFmtId="4">
    <nc r="D147">
      <v>1</v>
    </nc>
  </rcc>
  <rcc rId="27821" sId="3" numFmtId="4">
    <nc r="E147">
      <v>3</v>
    </nc>
  </rcc>
  <rcc rId="27822" sId="3" numFmtId="4">
    <nc r="F147">
      <v>1</v>
    </nc>
  </rcc>
  <rcc rId="27823" sId="3" numFmtId="4">
    <nc r="G147">
      <v>3</v>
    </nc>
  </rcc>
  <rcc rId="27824" sId="3" numFmtId="4">
    <nc r="D106">
      <v>4</v>
    </nc>
  </rcc>
  <rcc rId="27825" sId="3" numFmtId="4">
    <nc r="E106">
      <v>19.100000000000001</v>
    </nc>
  </rcc>
  <rcc rId="27826" sId="3" numFmtId="4">
    <nc r="F106">
      <v>4</v>
    </nc>
  </rcc>
  <rcc rId="27827" sId="3" numFmtId="4">
    <nc r="G106">
      <v>19.100000000000001</v>
    </nc>
  </rcc>
  <rcc rId="27828" sId="3" numFmtId="4">
    <nc r="D157">
      <v>3</v>
    </nc>
  </rcc>
  <rcc rId="27829" sId="3" numFmtId="4">
    <nc r="E157">
      <v>15</v>
    </nc>
  </rcc>
  <rcc rId="27830" sId="3" numFmtId="4">
    <nc r="F157">
      <v>3</v>
    </nc>
  </rcc>
  <rcc rId="27831" sId="3" numFmtId="4">
    <nc r="G157">
      <v>15</v>
    </nc>
  </rcc>
  <rcc rId="27832" sId="3">
    <nc r="D29">
      <v>2</v>
    </nc>
  </rcc>
  <rcc rId="27833" sId="3">
    <nc r="E29">
      <v>5</v>
    </nc>
  </rcc>
  <rcc rId="27834" sId="3">
    <nc r="F29">
      <v>2</v>
    </nc>
  </rcc>
  <rcc rId="27835" sId="3">
    <nc r="G29">
      <v>5</v>
    </nc>
  </rcc>
  <rcc rId="27836" sId="4">
    <nc r="D147">
      <v>1</v>
    </nc>
  </rcc>
  <rcc rId="27837" sId="4">
    <nc r="E147">
      <v>10</v>
    </nc>
  </rcc>
  <rcc rId="27838" sId="4">
    <nc r="F147">
      <v>1</v>
    </nc>
  </rcc>
  <rcc rId="27839" sId="4">
    <nc r="G147">
      <v>10</v>
    </nc>
  </rcc>
  <rcc rId="27840" sId="3" numFmtId="4">
    <nc r="D30">
      <v>1</v>
    </nc>
  </rcc>
  <rcc rId="27841" sId="3" numFmtId="4">
    <nc r="E30">
      <v>50</v>
    </nc>
  </rcc>
  <rcc rId="27842" sId="3" numFmtId="4">
    <nc r="F30">
      <v>1</v>
    </nc>
  </rcc>
  <rcc rId="27843" sId="3" numFmtId="4">
    <nc r="G30">
      <v>50</v>
    </nc>
  </rcc>
  <rcc rId="27844" sId="3" numFmtId="4">
    <oc r="D51">
      <v>1</v>
    </oc>
    <nc r="D51">
      <v>2</v>
    </nc>
  </rcc>
  <rcc rId="27845" sId="3" numFmtId="4">
    <oc r="E51">
      <v>60</v>
    </oc>
    <nc r="E51">
      <v>73</v>
    </nc>
  </rcc>
  <rcc rId="27846" sId="3" numFmtId="4">
    <nc r="F51">
      <v>1</v>
    </nc>
  </rcc>
  <rcc rId="27847" sId="3" numFmtId="4">
    <nc r="G51">
      <v>13</v>
    </nc>
  </rcc>
  <rcc rId="27848" sId="3" numFmtId="4">
    <nc r="D240">
      <v>1</v>
    </nc>
  </rcc>
  <rcc rId="27849" sId="3" numFmtId="4">
    <nc r="E240">
      <v>12</v>
    </nc>
  </rcc>
  <rcc rId="27850" sId="3" numFmtId="4">
    <nc r="F240">
      <v>1</v>
    </nc>
  </rcc>
  <rcc rId="27851" sId="3" numFmtId="4">
    <nc r="G240">
      <v>12</v>
    </nc>
  </rcc>
  <rcc rId="27852" sId="4" numFmtId="4">
    <oc r="D111">
      <v>4</v>
    </oc>
    <nc r="D111">
      <v>6</v>
    </nc>
  </rcc>
  <rcc rId="27853" sId="4" numFmtId="4">
    <oc r="E111">
      <v>49</v>
    </oc>
    <nc r="E111">
      <v>55</v>
    </nc>
  </rcc>
  <rcc rId="27854" sId="4" numFmtId="4">
    <oc r="F111">
      <v>4</v>
    </oc>
    <nc r="F111">
      <v>6</v>
    </nc>
  </rcc>
  <rcc rId="27855" sId="4" numFmtId="4">
    <oc r="G111">
      <v>49</v>
    </oc>
    <nc r="G111">
      <v>55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7182" sId="4" numFmtId="4">
    <oc r="D29">
      <v>10</v>
    </oc>
    <nc r="D29">
      <v>25</v>
    </nc>
  </rcc>
  <rcc rId="17183" sId="4" numFmtId="4">
    <oc r="E29">
      <f>10+8+8+5+8+10+5+10+7+15</f>
    </oc>
    <nc r="E29">
      <v>190</v>
    </nc>
  </rcc>
  <rcc rId="17184" sId="4" numFmtId="4">
    <oc r="F29">
      <v>10</v>
    </oc>
    <nc r="F29">
      <v>25</v>
    </nc>
  </rcc>
  <rcc rId="17185" sId="4" numFmtId="4">
    <oc r="G29">
      <v>86</v>
    </oc>
    <nc r="G29">
      <v>190</v>
    </nc>
  </rcc>
  <rcc rId="17186" sId="4" numFmtId="4">
    <oc r="D32">
      <v>5</v>
    </oc>
    <nc r="D32">
      <v>10</v>
    </nc>
  </rcc>
  <rcc rId="17187" sId="4" numFmtId="4">
    <oc r="E32">
      <f>15+9+12+5+9</f>
    </oc>
    <nc r="E32">
      <v>110</v>
    </nc>
  </rcc>
  <rcc rId="17188" sId="4" numFmtId="4">
    <oc r="F32">
      <v>5</v>
    </oc>
    <nc r="F32">
      <v>10</v>
    </nc>
  </rcc>
  <rcc rId="17189" sId="4" numFmtId="4">
    <oc r="G32">
      <v>50</v>
    </oc>
    <nc r="G32">
      <v>110</v>
    </nc>
  </rcc>
  <rcc rId="17190" sId="4">
    <oc r="D33">
      <v>37</v>
    </oc>
    <nc r="D33">
      <v>50</v>
    </nc>
  </rcc>
  <rcc rId="17191" sId="4">
    <oc r="E33">
      <f>5.5+15+6+4+10+10+6+6+15+10+8+5+6+5+4+12+12+5+5+5+11+14+10+8+12+10+12+13+10+20+9+10+15+6+9+15+2</f>
    </oc>
    <nc r="E33">
      <v>460</v>
    </nc>
  </rcc>
  <rcc rId="17192" sId="4" numFmtId="4">
    <oc r="F35">
      <v>7</v>
    </oc>
    <nc r="F35">
      <v>9</v>
    </nc>
  </rcc>
  <rcc rId="17193" sId="4" numFmtId="4">
    <oc r="G35">
      <v>51</v>
    </oc>
    <nc r="G35">
      <v>70</v>
    </nc>
  </rcc>
  <rcc rId="17194" sId="4" numFmtId="4">
    <oc r="D36">
      <v>90</v>
    </oc>
    <nc r="D36">
      <v>100</v>
    </nc>
  </rcc>
  <rcc rId="17195" sId="4" numFmtId="4">
    <oc r="E36">
      <f>5+6+5+2+5+10+3+5+2+14+5+6+2+6+5+3+2.5+10+1+2+3+2+1.5+14+2.5+2+3+3+5+14.5+5+5+15+15+10+10+15+4+3.5+7+2+20+5+15+2+8+7+10+6+5+8+15+11.5+5+3+10+5+2+15+15+15+121.9+5+5+8+15+15+10+10+10</f>
    </oc>
    <nc r="E36">
      <v>680</v>
    </nc>
  </rcc>
  <rcc rId="17196" sId="4" numFmtId="4">
    <oc r="G36">
      <v>300</v>
    </oc>
    <nc r="G36">
      <v>450</v>
    </nc>
  </rcc>
  <rcc rId="17197" sId="4" numFmtId="4">
    <oc r="E108">
      <f>50+10+5+5+5+10+5+10+13+5+7+10+5+5+5+5+11+5+15+5+7+7+5+14+5+5+15+5.5</f>
    </oc>
    <nc r="E108">
      <v>350</v>
    </nc>
  </rcc>
  <rcc rId="17198" sId="4" numFmtId="4">
    <oc r="E104">
      <f>5+70+5+13+5+5+8+10+5+8+15+12+5+5+10+5+5+12+5+10+5+5+30+13+10+3+8</f>
    </oc>
    <nc r="E104">
      <v>292</v>
    </nc>
  </rcc>
  <rcc rId="17199" sId="4" numFmtId="4">
    <oc r="E101">
      <f>4+5+13+8+160+10+5+14+10+3+5+6+8+3+10+10+12+6+6+5+3+5+10+10+10</f>
    </oc>
    <nc r="E101">
      <v>467</v>
    </nc>
  </rcc>
  <rcc rId="17200" sId="4" numFmtId="4">
    <oc r="D48">
      <v>1</v>
    </oc>
    <nc r="D48">
      <v>5</v>
    </nc>
  </rcc>
  <rcc rId="17201" sId="4" numFmtId="4">
    <oc r="E48">
      <v>5</v>
    </oc>
    <nc r="E48">
      <v>45</v>
    </nc>
  </rcc>
  <rcc rId="17202" sId="4" numFmtId="4">
    <oc r="F48">
      <v>1</v>
    </oc>
    <nc r="F48">
      <v>5</v>
    </nc>
  </rcc>
  <rcc rId="17203" sId="4" numFmtId="4">
    <oc r="G48">
      <v>5</v>
    </oc>
    <nc r="G48">
      <v>45</v>
    </nc>
  </rcc>
  <rcc rId="17204" sId="4" numFmtId="4">
    <nc r="D43">
      <v>5</v>
    </nc>
  </rcc>
  <rcc rId="17205" sId="4" numFmtId="4">
    <nc r="E43">
      <v>35</v>
    </nc>
  </rcc>
  <rcc rId="17206" sId="4" numFmtId="4">
    <nc r="F43">
      <v>5</v>
    </nc>
  </rcc>
  <rcc rId="17207" sId="4" numFmtId="4">
    <nc r="G43">
      <v>35</v>
    </nc>
  </rcc>
  <rcc rId="17208" sId="4" numFmtId="4">
    <oc r="D45">
      <v>18</v>
    </oc>
    <nc r="D45">
      <v>28</v>
    </nc>
  </rcc>
  <rcc rId="17209" sId="4" numFmtId="4">
    <oc r="E45">
      <f>15+10+10+13+6+10+15+15+15+15+15+8+10+10+12+15+10</f>
    </oc>
    <nc r="E45">
      <v>300</v>
    </nc>
  </rcc>
  <rcc rId="17210" sId="4" numFmtId="4">
    <oc r="G45">
      <v>160</v>
    </oc>
    <nc r="G45">
      <v>200</v>
    </nc>
  </rcc>
  <rcc rId="17211" sId="4" numFmtId="4">
    <nc r="D195">
      <v>5</v>
    </nc>
  </rcc>
  <rcc rId="17212" sId="4" numFmtId="4">
    <nc r="F195">
      <v>4</v>
    </nc>
  </rcc>
  <rcc rId="17213" sId="4" numFmtId="4">
    <nc r="E195">
      <v>20</v>
    </nc>
  </rcc>
  <rcc rId="17214" sId="4" numFmtId="4">
    <nc r="G195">
      <v>20</v>
    </nc>
  </rcc>
  <rcc rId="17215" sId="4" numFmtId="4">
    <nc r="D197">
      <v>5</v>
    </nc>
  </rcc>
  <rcc rId="17216" sId="4" numFmtId="4">
    <nc r="E197">
      <v>20</v>
    </nc>
  </rcc>
  <rcc rId="17217" sId="4" numFmtId="4">
    <nc r="F197">
      <v>5</v>
    </nc>
  </rcc>
  <rcc rId="17218" sId="4" numFmtId="4">
    <nc r="G197">
      <v>20</v>
    </nc>
  </rcc>
  <rcc rId="17219" sId="4" numFmtId="4">
    <nc r="D189">
      <v>5</v>
    </nc>
  </rcc>
  <rcc rId="17220" sId="4" numFmtId="4">
    <nc r="E189">
      <v>20</v>
    </nc>
  </rcc>
  <rcc rId="17221" sId="4" numFmtId="4">
    <nc r="F189">
      <v>5</v>
    </nc>
  </rcc>
  <rcc rId="17222" sId="4" numFmtId="4">
    <nc r="G189">
      <v>20</v>
    </nc>
  </rcc>
  <rcc rId="17223" sId="4" numFmtId="4">
    <oc r="G185">
      <v>54</v>
    </oc>
    <nc r="G185">
      <v>45</v>
    </nc>
  </rcc>
  <rcc rId="17224" sId="4" numFmtId="4">
    <oc r="F191">
      <v>3</v>
    </oc>
    <nc r="F191">
      <v>4</v>
    </nc>
  </rcc>
  <rcc rId="17225" sId="4" numFmtId="4">
    <oc r="F184">
      <v>12</v>
    </oc>
    <nc r="F184">
      <v>25</v>
    </nc>
  </rcc>
  <rcc rId="17226" sId="4" numFmtId="4">
    <oc r="F40">
      <v>6</v>
    </oc>
    <nc r="F40">
      <v>9</v>
    </nc>
  </rcc>
  <rcc rId="17227" sId="4" numFmtId="4">
    <oc r="F45">
      <v>18</v>
    </oc>
    <nc r="F45">
      <v>22</v>
    </nc>
  </rcc>
  <rcc rId="17228" sId="4">
    <oc r="D56">
      <v>2</v>
    </oc>
    <nc r="D56">
      <v>12</v>
    </nc>
  </rcc>
  <rcc rId="17229" sId="4">
    <oc r="E56">
      <f>5+5</f>
    </oc>
    <nc r="E56">
      <v>150</v>
    </nc>
  </rcc>
  <rcc rId="17230" sId="4" numFmtId="4">
    <oc r="D57">
      <v>1</v>
    </oc>
    <nc r="D57">
      <v>9</v>
    </nc>
  </rcc>
  <rcc rId="17231" sId="4" numFmtId="4">
    <oc r="E57">
      <v>15</v>
    </oc>
    <nc r="E57">
      <v>102</v>
    </nc>
  </rcc>
  <rcc rId="17232" sId="4" numFmtId="4">
    <oc r="D55">
      <v>7</v>
    </oc>
    <nc r="D55">
      <v>14</v>
    </nc>
  </rcc>
  <rcc rId="17233" sId="4" numFmtId="4">
    <oc r="E55">
      <f>10+10+6+14+14+10+15</f>
    </oc>
    <nc r="E55">
      <v>167</v>
    </nc>
  </rcc>
  <rcc rId="17234" sId="4" numFmtId="4">
    <oc r="F55">
      <v>7</v>
    </oc>
    <nc r="F55">
      <v>9</v>
    </nc>
  </rcc>
  <rcc rId="17235" sId="4" numFmtId="4">
    <oc r="D69">
      <v>10</v>
    </oc>
    <nc r="D69">
      <v>16</v>
    </nc>
  </rcc>
  <rcc rId="17236" sId="4" numFmtId="4">
    <oc r="E69">
      <f>2.5+7+13+3+5+1.5+8+12+8+10</f>
    </oc>
    <nc r="E69">
      <v>155</v>
    </nc>
  </rcc>
  <rcc rId="17237" sId="4" numFmtId="4">
    <oc r="F69">
      <v>10</v>
    </oc>
    <nc r="F69">
      <v>6</v>
    </nc>
  </rcc>
  <rcc rId="17238" sId="4" numFmtId="4">
    <oc r="F67">
      <v>9</v>
    </oc>
    <nc r="F67">
      <v>7</v>
    </nc>
  </rcc>
  <rcc rId="17239" sId="4" numFmtId="4">
    <oc r="F36">
      <v>70</v>
    </oc>
    <nc r="F36">
      <v>79</v>
    </nc>
  </rcc>
  <rcc rId="17240" sId="4" numFmtId="4">
    <oc r="E35">
      <f>6+10+15+3+7+5+5</f>
    </oc>
    <nc r="E35">
      <v>245</v>
    </nc>
  </rcc>
  <rcc rId="17241" sId="4" numFmtId="4">
    <oc r="D35">
      <v>7</v>
    </oc>
    <nc r="D35">
      <v>21</v>
    </nc>
  </rcc>
  <rcc rId="17242" sId="4" numFmtId="4">
    <oc r="D75">
      <v>2</v>
    </oc>
    <nc r="D75">
      <v>4</v>
    </nc>
  </rcc>
  <rcc rId="17243" sId="4" numFmtId="4">
    <oc r="E75">
      <f>3.5+5</f>
    </oc>
    <nc r="E75">
      <v>56</v>
    </nc>
  </rcc>
  <rcc rId="17244" sId="4" numFmtId="4">
    <nc r="D87">
      <v>3</v>
    </nc>
  </rcc>
  <rcc rId="17245" sId="4" numFmtId="4">
    <nc r="E87">
      <v>21</v>
    </nc>
  </rcc>
  <rcc rId="17246" sId="4" numFmtId="4">
    <oc r="D128">
      <v>2</v>
    </oc>
    <nc r="D128">
      <v>4</v>
    </nc>
  </rcc>
  <rcc rId="17247" sId="4" numFmtId="4">
    <oc r="D126">
      <v>6</v>
    </oc>
    <nc r="D126">
      <v>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7323" sId="3" numFmtId="4">
    <oc r="D24">
      <v>1</v>
    </oc>
    <nc r="D24">
      <v>3</v>
    </nc>
  </rcc>
  <rcc rId="17324" sId="3" numFmtId="4">
    <oc r="E24">
      <v>100</v>
    </oc>
    <nc r="E24">
      <v>190</v>
    </nc>
  </rcc>
  <rcc rId="17325" sId="3" numFmtId="4">
    <oc r="D26">
      <v>13</v>
    </oc>
    <nc r="D26">
      <v>15</v>
    </nc>
  </rcc>
  <rcc rId="17326" sId="3">
    <oc r="E26">
      <f>80+100+200+1100+120</f>
    </oc>
    <nc r="E26">
      <f>80+100+200+1100+120+60</f>
    </nc>
  </rcc>
  <rcc rId="17327" sId="3" numFmtId="4">
    <oc r="D27">
      <v>1</v>
    </oc>
    <nc r="D27">
      <v>3</v>
    </nc>
  </rcc>
  <rcc rId="17328" sId="3" numFmtId="4">
    <oc r="E27">
      <v>80</v>
    </oc>
    <nc r="E27">
      <v>140</v>
    </nc>
  </rcc>
  <rcc rId="17329" sId="3" numFmtId="4">
    <nc r="G27">
      <v>30</v>
    </nc>
  </rcc>
  <rcc rId="17330" sId="3" numFmtId="4">
    <oc r="D33">
      <v>5</v>
    </oc>
    <nc r="D33">
      <v>7</v>
    </nc>
  </rcc>
  <rcc rId="17331" sId="3">
    <oc r="E33">
      <f>60+48+150+85+640</f>
    </oc>
    <nc r="E33">
      <f>60+48+150+85+640+60</f>
    </nc>
  </rcc>
  <rcc rId="17332" sId="3" numFmtId="4">
    <oc r="F33">
      <v>5</v>
    </oc>
    <nc r="F33">
      <v>6</v>
    </nc>
  </rcc>
  <rcc rId="17333" sId="3" numFmtId="4">
    <oc r="D39">
      <v>4</v>
    </oc>
    <nc r="D39">
      <v>5</v>
    </nc>
  </rcc>
  <rcc rId="17334" sId="3" numFmtId="4">
    <oc r="E39">
      <v>621</v>
    </oc>
    <nc r="E39">
      <v>650</v>
    </nc>
  </rcc>
  <rcc rId="17335" sId="3" numFmtId="4">
    <nc r="D46">
      <v>2</v>
    </nc>
  </rcc>
  <rcc rId="17336" sId="3" numFmtId="4">
    <nc r="E46">
      <v>70</v>
    </nc>
  </rcc>
  <rcc rId="17337" sId="3" numFmtId="4">
    <nc r="F46">
      <v>2</v>
    </nc>
  </rcc>
  <rcc rId="17338" sId="3" numFmtId="4">
    <nc r="G46">
      <v>70</v>
    </nc>
  </rcc>
  <rcc rId="17339" sId="3" numFmtId="4">
    <nc r="D52">
      <v>2</v>
    </nc>
  </rcc>
  <rcc rId="17340" sId="3" numFmtId="4">
    <nc r="E52">
      <v>75</v>
    </nc>
  </rcc>
  <rcc rId="17341" sId="3" numFmtId="4">
    <nc r="G52">
      <v>15</v>
    </nc>
  </rcc>
  <rcc rId="17342" sId="3" numFmtId="4">
    <nc r="F52">
      <v>1</v>
    </nc>
  </rcc>
  <rcc rId="17343" sId="3" numFmtId="4">
    <nc r="D53">
      <v>2</v>
    </nc>
  </rcc>
  <rcc rId="17344" sId="3" numFmtId="4">
    <nc r="E53">
      <v>60</v>
    </nc>
  </rcc>
  <rcc rId="17345" sId="3" numFmtId="4">
    <nc r="D55">
      <v>1</v>
    </nc>
  </rcc>
  <rcc rId="17346" sId="3" numFmtId="4">
    <nc r="E55">
      <v>40</v>
    </nc>
  </rcc>
  <rcc rId="17347" sId="3" numFmtId="4">
    <oc r="G33">
      <v>983</v>
    </oc>
    <nc r="G33">
      <v>989</v>
    </nc>
  </rcc>
  <rcc rId="17348" sId="3">
    <oc r="G26">
      <f>80+750</f>
    </oc>
    <nc r="G26">
      <f>80+750+15</f>
    </nc>
  </rcc>
  <rcc rId="17349" sId="3" numFmtId="4">
    <oc r="F26">
      <v>6</v>
    </oc>
    <nc r="F26">
      <v>9</v>
    </nc>
  </rcc>
  <rcc rId="17350" sId="3" numFmtId="4">
    <nc r="F27">
      <v>2</v>
    </nc>
  </rcc>
  <rcc rId="17351" sId="3" numFmtId="4">
    <oc r="D28">
      <v>2</v>
    </oc>
    <nc r="D28">
      <v>4</v>
    </nc>
  </rcc>
  <rcc rId="17352" sId="3" numFmtId="4">
    <nc r="D44">
      <v>1</v>
    </nc>
  </rcc>
  <rcc rId="17353" sId="3" numFmtId="4">
    <nc r="E44">
      <v>40</v>
    </nc>
  </rcc>
  <rcc rId="17354" sId="3" numFmtId="4">
    <oc r="D66">
      <v>4</v>
    </oc>
    <nc r="D66">
      <v>6</v>
    </nc>
  </rcc>
  <rcc rId="17355" sId="3" numFmtId="4">
    <oc r="F66">
      <v>3</v>
    </oc>
    <nc r="F66">
      <v>4</v>
    </nc>
  </rcc>
  <rcc rId="17356" sId="3" numFmtId="4">
    <oc r="G66">
      <v>320</v>
    </oc>
    <nc r="G66">
      <v>355</v>
    </nc>
  </rcc>
  <rcc rId="17357" sId="3" numFmtId="4">
    <oc r="E66">
      <v>671</v>
    </oc>
    <nc r="E66">
      <v>765</v>
    </nc>
  </rcc>
  <rcc rId="17358" sId="3">
    <nc r="D150">
      <v>1</v>
    </nc>
  </rcc>
  <rcc rId="17359" sId="3">
    <nc r="E150">
      <v>72</v>
    </nc>
  </rcc>
  <rcc rId="17360" sId="3" numFmtId="4">
    <nc r="G201">
      <v>65</v>
    </nc>
  </rcc>
  <rcc rId="17361" sId="3" numFmtId="4">
    <nc r="F201">
      <v>1</v>
    </nc>
  </rcc>
  <rcc rId="17362" sId="3" numFmtId="4">
    <oc r="F197">
      <v>4</v>
    </oc>
    <nc r="F197">
      <v>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c rId="17947" sId="4" numFmtId="4">
    <nc r="D224">
      <v>17</v>
    </nc>
  </rcc>
  <rcc rId="17948" sId="4" numFmtId="4">
    <nc r="E224">
      <v>159</v>
    </nc>
  </rcc>
  <rcc rId="17949" sId="4" numFmtId="4">
    <nc r="F224">
      <v>17</v>
    </nc>
  </rcc>
  <rcc rId="17950" sId="4" numFmtId="4">
    <nc r="G224">
      <v>159</v>
    </nc>
  </rcc>
  <rcc rId="17951" sId="3" numFmtId="4">
    <nc r="D227">
      <v>1</v>
    </nc>
  </rcc>
  <rcc rId="17952" sId="3" numFmtId="4">
    <nc r="E227">
      <v>100</v>
    </nc>
  </rcc>
  <rcc rId="17953" sId="3" numFmtId="4">
    <nc r="F227">
      <v>1</v>
    </nc>
  </rcc>
  <rcc rId="17954" sId="3" numFmtId="4">
    <nc r="G227">
      <v>100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cc rId="28688" sId="4">
    <oc r="D250">
      <v>41</v>
    </oc>
    <nc r="D250"/>
  </rcc>
  <rcc rId="28689" sId="4">
    <oc r="E250">
      <v>1449</v>
    </oc>
    <nc r="E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8211" sId="3" numFmtId="4">
    <oc r="D68">
      <v>2</v>
    </oc>
    <nc r="D68">
      <v>3</v>
    </nc>
  </rcc>
  <rcc rId="18212" sId="3" numFmtId="4">
    <oc r="E68">
      <f>65+155</f>
    </oc>
    <nc r="E68">
      <v>300</v>
    </nc>
  </rcc>
  <rcc rId="18213" sId="3" numFmtId="4">
    <oc r="F68">
      <v>2</v>
    </oc>
    <nc r="F68">
      <v>3</v>
    </nc>
  </rcc>
  <rcc rId="18214" sId="3" numFmtId="4">
    <oc r="G68">
      <v>20</v>
    </oc>
    <nc r="G68">
      <v>300</v>
    </nc>
  </rcc>
  <rcc rId="18215" sId="3" numFmtId="4">
    <oc r="D208">
      <v>11</v>
    </oc>
    <nc r="D208">
      <v>13</v>
    </nc>
  </rcc>
  <rcc rId="18216" sId="3" numFmtId="4">
    <oc r="E208">
      <v>3789</v>
    </oc>
    <nc r="E208">
      <f>3789+40</f>
    </nc>
  </rcc>
  <rcc rId="18217" sId="3" numFmtId="4">
    <oc r="F208">
      <v>1</v>
    </oc>
    <nc r="F208">
      <v>6</v>
    </nc>
  </rcc>
  <rcc rId="18218" sId="3" numFmtId="4">
    <oc r="G208">
      <v>54</v>
    </oc>
    <nc r="G208">
      <v>870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28394" sId="4" numFmtId="4">
    <oc r="D64">
      <v>10</v>
    </oc>
    <nc r="D64">
      <v>11</v>
    </nc>
  </rcc>
  <rcc rId="28395" sId="4" numFmtId="4">
    <oc r="E64">
      <v>140</v>
    </oc>
    <nc r="E64">
      <v>195</v>
    </nc>
  </rcc>
  <rcc rId="28396" sId="4" numFmtId="4">
    <oc r="F64">
      <v>8</v>
    </oc>
    <nc r="F64">
      <v>11</v>
    </nc>
  </rcc>
  <rcc rId="28397" sId="4" numFmtId="4">
    <oc r="G64">
      <v>140</v>
    </oc>
    <nc r="G64">
      <v>195</v>
    </nc>
  </rcc>
  <rcc rId="28398" sId="4" numFmtId="4">
    <oc r="D145">
      <v>1</v>
    </oc>
    <nc r="D145">
      <v>2</v>
    </nc>
  </rcc>
  <rcc rId="28399" sId="4" numFmtId="4">
    <oc r="E145">
      <v>5</v>
    </oc>
    <nc r="E145">
      <v>10</v>
    </nc>
  </rcc>
  <rcc rId="28400" sId="4" numFmtId="4">
    <oc r="F145">
      <v>1</v>
    </oc>
    <nc r="F145">
      <v>2</v>
    </nc>
  </rcc>
  <rcc rId="28401" sId="4" numFmtId="4">
    <oc r="G145">
      <v>5</v>
    </oc>
    <nc r="G145">
      <v>10</v>
    </nc>
  </rcc>
  <rcc rId="28402" sId="4" numFmtId="4">
    <oc r="D105">
      <v>6</v>
    </oc>
    <nc r="D105">
      <v>7</v>
    </nc>
  </rcc>
  <rcc rId="28403" sId="4" numFmtId="4">
    <oc r="E105">
      <v>67</v>
    </oc>
    <nc r="E105">
      <v>79</v>
    </nc>
  </rcc>
  <rcc rId="28404" sId="4" numFmtId="4">
    <oc r="F105">
      <v>6</v>
    </oc>
    <nc r="F105">
      <v>7</v>
    </nc>
  </rcc>
  <rcc rId="28405" sId="4" numFmtId="4">
    <oc r="G105">
      <v>67</v>
    </oc>
    <nc r="G105">
      <v>79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c rId="18401" sId="4" numFmtId="4">
    <oc r="D40">
      <v>28</v>
    </oc>
    <nc r="D40">
      <v>31</v>
    </nc>
  </rcc>
  <rcc rId="18402" sId="4">
    <oc r="E40">
      <f>10+10+5+11+10+120+19</f>
    </oc>
    <nc r="E40">
      <f>10+10+5+11+10+120+19+20</f>
    </nc>
  </rcc>
  <rcc rId="18403" sId="3" numFmtId="4">
    <oc r="D93">
      <v>3</v>
    </oc>
    <nc r="D93">
      <v>5</v>
    </nc>
  </rcc>
  <rcc rId="18404" sId="3" numFmtId="4">
    <oc r="E93">
      <v>225</v>
    </oc>
    <nc r="E93">
      <v>350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c rId="18467" sId="3" numFmtId="4">
    <oc r="G160">
      <v>20</v>
    </oc>
    <nc r="G160">
      <v>90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rc rId="29153" sId="4" ref="A111:XFD111" action="deleteRow">
    <undo index="1" exp="ref" ref3D="1" v="1" dr="P111" r="P114" sId="1"/>
    <undo index="1" exp="ref" ref3D="1" v="1" dr="O111" r="O114" sId="1"/>
    <undo index="1" exp="ref" ref3D="1" v="1" dr="N111" r="N114" sId="1"/>
    <undo index="1" exp="ref" ref3D="1" v="1" dr="M111" r="M114" sId="1"/>
    <undo index="1" exp="ref" ref3D="1" v="1" dr="L111" r="L114" sId="1"/>
    <undo index="1" exp="ref" ref3D="1" v="1" dr="K111" r="K114" sId="1"/>
    <undo index="1" exp="ref" ref3D="1" v="1" dr="J111" r="J114" sId="1"/>
    <undo index="1" exp="ref" ref3D="1" v="1" dr="I111" r="I114" sId="1"/>
    <undo index="1" exp="ref" ref3D="1" v="1" dr="H111" r="H114" sId="1"/>
    <undo index="1" exp="ref" ref3D="1" v="1" dr="G111" r="G114" sId="1"/>
    <undo index="1" exp="ref" ref3D="1" v="1" dr="F111" r="F114" sId="1"/>
    <undo index="1" exp="ref" ref3D="1" v="1" dr="E111" r="E114" sId="1"/>
    <undo index="1" exp="ref" ref3D="1" v="1" dr="D111" r="D114" sId="1"/>
    <undo index="1" exp="ref" ref3D="1" v="1" dr="Q111" r="Q114" sId="1"/>
    <rfmt sheetId="4" xfDxf="1" sqref="A111:XFD111" start="0" length="0"/>
    <rfmt sheetId="4" sqref="A1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B111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4" dxf="1">
      <nc r="C111" t="inlineStr">
        <is>
          <t>Усухчай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4" sqref="D11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E11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F11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G11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H111" start="0" length="0">
      <dxf>
        <font>
          <sz val="11"/>
          <color auto="1"/>
          <name val="Calibri"/>
          <scheme val="minor"/>
        </font>
        <numFmt numFmtId="1" formatCode="0"/>
        <alignment horizontal="left" indent="4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111" start="0" length="0">
      <dxf>
        <font>
          <sz val="11"/>
          <color auto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J11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K11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L11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M11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N11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O11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P11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Q11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154" sId="3" ref="A114:XFD114" action="deleteRow">
    <undo index="0" exp="ref" ref3D="1" v="1" dr="P114" r="P114" sId="1"/>
    <undo index="0" exp="ref" ref3D="1" v="1" dr="O114" r="O114" sId="1"/>
    <undo index="0" exp="ref" ref3D="1" v="1" dr="N114" r="N114" sId="1"/>
    <undo index="0" exp="ref" ref3D="1" v="1" dr="M114" r="M114" sId="1"/>
    <undo index="0" exp="ref" ref3D="1" v="1" dr="L114" r="L114" sId="1"/>
    <undo index="0" exp="ref" ref3D="1" v="1" dr="K114" r="K114" sId="1"/>
    <undo index="0" exp="ref" ref3D="1" v="1" dr="J114" r="J114" sId="1"/>
    <undo index="0" exp="ref" ref3D="1" v="1" dr="I114" r="I114" sId="1"/>
    <undo index="0" exp="ref" ref3D="1" v="1" dr="H114" r="H114" sId="1"/>
    <undo index="0" exp="ref" ref3D="1" v="1" dr="G114" r="G114" sId="1"/>
    <undo index="0" exp="ref" ref3D="1" v="1" dr="F114" r="F114" sId="1"/>
    <undo index="0" exp="ref" ref3D="1" v="1" dr="E114" r="E114" sId="1"/>
    <undo index="0" exp="ref" ref3D="1" v="1" dr="D114" r="D114" sId="1"/>
    <undo index="0" exp="ref" ref3D="1" v="1" dr="Q114" r="Q114" sId="1"/>
    <rfmt sheetId="3" xfDxf="1" sqref="A114:XFD114" start="0" length="0"/>
    <rfmt sheetId="3" sqref="A1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14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3" dxf="1">
      <nc r="C114" t="inlineStr">
        <is>
          <t>Усухчай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14">
        <v>1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E114">
        <v>15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14">
        <v>1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G114">
        <v>15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H114" start="0" length="0">
      <dxf>
        <font>
          <sz val="11"/>
          <color auto="1"/>
          <name val="Calibri"/>
          <scheme val="minor"/>
        </font>
        <numFmt numFmtId="1" formatCode="0"/>
        <alignment horizontal="left" indent="3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I114" start="0" length="0">
      <dxf>
        <font>
          <sz val="11"/>
          <color auto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J11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K11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L11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M11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N11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O11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P11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Q11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29155" sId="3" numFmtId="4">
    <nc r="D135">
      <v>1</v>
    </nc>
  </rcc>
  <rcc rId="29156" sId="3" numFmtId="4">
    <nc r="E135">
      <v>15</v>
    </nc>
  </rcc>
  <rcc rId="29157" sId="3" numFmtId="4">
    <nc r="F135">
      <v>1</v>
    </nc>
  </rcc>
  <rcc rId="29158" sId="3" numFmtId="4">
    <nc r="G135">
      <v>15</v>
    </nc>
  </rcc>
  <rrc rId="29159" sId="1" ref="A114:XFD114" action="deleteRow">
    <rfmt sheetId="1" xfDxf="1" sqref="A114:XFD114" start="0" length="0"/>
    <rfmt sheetId="1" sqref="A1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4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C114" t="inlineStr">
        <is>
          <t>Усухчай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O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P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Q11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9160" sId="1" odxf="1" dxf="1">
    <oc r="C205" t="inlineStr">
      <is>
        <t>ПС  Карадах-110</t>
      </is>
    </oc>
    <nc r="C205" t="inlineStr">
      <is>
        <t>Карадах-110</t>
      </is>
    </nc>
    <odxf/>
    <ndxf/>
  </rcc>
  <rcc rId="29161" sId="1">
    <oc r="C207" t="inlineStr">
      <is>
        <t>ПС Леваши-110</t>
      </is>
    </oc>
    <nc r="C207" t="inlineStr">
      <is>
        <t>Леваши-110</t>
      </is>
    </nc>
  </rcc>
  <rcc rId="29162" sId="1">
    <oc r="C208" t="inlineStr">
      <is>
        <t>ПС Цудахар-110</t>
      </is>
    </oc>
    <nc r="C208" t="inlineStr">
      <is>
        <t>Цудахар-110</t>
      </is>
    </nc>
  </rcc>
  <rcc rId="29163" sId="1">
    <oc r="C210" t="inlineStr">
      <is>
        <t>ПС Хунзах-110</t>
      </is>
    </oc>
    <nc r="C210" t="inlineStr">
      <is>
        <t>Хунзах-110</t>
      </is>
    </nc>
  </rcc>
  <rcc rId="29164" sId="1">
    <oc r="C211" t="inlineStr">
      <is>
        <t>ПС Тлох-110</t>
      </is>
    </oc>
    <nc r="C211" t="inlineStr">
      <is>
        <t>Тлох-110</t>
      </is>
    </nc>
  </rcc>
  <rcc rId="29165" sId="1">
    <oc r="C95" t="inlineStr">
      <is>
        <t>Д Консер.з-д</t>
      </is>
    </oc>
    <nc r="C95" t="inlineStr">
      <is>
        <t>Консер.з-д</t>
      </is>
    </nc>
  </rcc>
  <rcc rId="29166" sId="1">
    <oc r="C71" t="inlineStr">
      <is>
        <t>Чиркей</t>
      </is>
    </oc>
    <nc r="C71" t="inlineStr">
      <is>
        <t>Чиркей ГПП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2015г'!$C$21:$C$244</formula>
    <oldFormula>'май 2015г'!$C$21:$C$244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6-10'!$C$21:$C$128</formula>
    <oldFormula>'по 6-10'!$C$21:$C$128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0,4'!$C$18:$C$125</formula>
    <oldFormula>'по 0,4'!$C$18:$C$125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18225" sId="3" numFmtId="4">
    <oc r="G208">
      <v>870</v>
    </oc>
    <nc r="G208">
      <v>945</v>
    </nc>
  </rcc>
  <rcc rId="18226" sId="4" numFmtId="4">
    <oc r="D205">
      <v>38</v>
    </oc>
    <nc r="D205">
      <v>41</v>
    </nc>
  </rcc>
  <rcc rId="18227" sId="4" numFmtId="4">
    <oc r="E205">
      <v>315</v>
    </oc>
    <nc r="E205">
      <v>340</v>
    </nc>
  </rcc>
  <rcc rId="18228" sId="4" numFmtId="4">
    <oc r="F205">
      <v>18</v>
    </oc>
    <nc r="F205">
      <v>32</v>
    </nc>
  </rcc>
  <rcc rId="18229" sId="4" numFmtId="4">
    <oc r="G205">
      <v>88</v>
    </oc>
    <nc r="G205">
      <v>268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8328" sId="3" numFmtId="4">
    <oc r="D179">
      <v>1</v>
    </oc>
    <nc r="D179">
      <v>2</v>
    </nc>
  </rcc>
  <rcc rId="18329" sId="3" numFmtId="4">
    <oc r="E179">
      <v>10</v>
    </oc>
    <nc r="E179">
      <v>110</v>
    </nc>
  </rcc>
  <rcc rId="18330" sId="3" numFmtId="4">
    <oc r="F179">
      <v>1</v>
    </oc>
    <nc r="F179">
      <v>2</v>
    </nc>
  </rcc>
  <rcc rId="18331" sId="3" numFmtId="4">
    <oc r="G179">
      <v>10</v>
    </oc>
    <nc r="G179">
      <v>110</v>
    </nc>
  </rcc>
  <rcc rId="18332" sId="4">
    <oc r="D33">
      <v>57</v>
    </oc>
    <nc r="D33">
      <v>70</v>
    </nc>
  </rcc>
  <rcc rId="18333" sId="4">
    <oc r="E33">
      <v>540</v>
    </oc>
    <nc r="E33">
      <f>540+147</f>
    </nc>
  </rcc>
  <rcc rId="18334" sId="4">
    <oc r="F33">
      <v>57</v>
    </oc>
    <nc r="F33">
      <v>70</v>
    </nc>
  </rcc>
  <rcc rId="18335" sId="4">
    <oc r="G33">
      <v>540</v>
    </oc>
    <nc r="G33">
      <v>687</v>
    </nc>
  </rcc>
  <rcc rId="18336" sId="4" numFmtId="4">
    <nc r="D230">
      <v>9</v>
    </nc>
  </rcc>
  <rcc rId="18337" sId="4" numFmtId="4">
    <nc r="E230">
      <v>90</v>
    </nc>
  </rcc>
  <rcc rId="18338" sId="4" numFmtId="4">
    <nc r="F230">
      <v>9</v>
    </nc>
  </rcc>
  <rcc rId="18339" sId="4" numFmtId="4">
    <nc r="G230">
      <v>90</v>
    </nc>
  </rcc>
  <rcc rId="18340" sId="4" numFmtId="4">
    <oc r="D63">
      <v>68</v>
    </oc>
    <nc r="D63">
      <v>77</v>
    </nc>
  </rcc>
  <rcc rId="18341" sId="4">
    <oc r="E63">
      <f>10+7+12+8+15+15+4+12+8+8+7+12+7+15+6+6+8+7+5+15+10+3+15+10+10+5+5+15+5+20+14+15+15+10+15+10+15+3+6+6+8+6+3+10+8+15+25+6+5+15+10+25+15+15+15+25+10+10+7+10+8+10+3+7+7+10+5+3</f>
    </oc>
    <nc r="E63">
      <f>10+7+12+8+15+15+4+12+8+8+7+12+7+15+6+6+8+7+5+15+10+3+15+10+10+5+5+15+5+20+14+15+15+10+15+10+15+3+6+6+8+6+3+10+8+15+25+6+5+15+10+25+15+15+15+25+10+10+7+10+8+10+3+7+7+10+5+3+105</f>
    </nc>
  </rcc>
  <rcc rId="18342" sId="4" numFmtId="4">
    <oc r="F63">
      <v>67</v>
    </oc>
    <nc r="F63">
      <v>77</v>
    </nc>
  </rcc>
  <rcc rId="18343" sId="4" numFmtId="4">
    <oc r="G63">
      <v>540</v>
    </oc>
    <nc r="G63">
      <v>795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28696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2015г.</t>
      </is>
    </nc>
    <odxf/>
    <ndxf/>
  </rcc>
  <rcc rId="28697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2015г.</t>
      </is>
    </nc>
    <odxf/>
    <ndxf/>
  </rcc>
  <rcc rId="28698" sId="1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2015г.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2015г'!$C$21:$C$246</formula>
    <oldFormula>'май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  <rsnm rId="28705" sheetId="1" oldName="[Сводная по поданным заявкам и заключенным договорам с присоединенной мощностью за май_2015г.xlsx]апрель 2015г" newName="[Сводная по поданным заявкам и заключенным договорам с присоединенной мощностью за май_2015г.xlsx]май 2015г"/>
</revisions>
</file>

<file path=xl/revisions/revisionLog120.xml><?xml version="1.0" encoding="utf-8"?>
<revisions xmlns="http://schemas.openxmlformats.org/spreadsheetml/2006/main" xmlns:r="http://schemas.openxmlformats.org/officeDocument/2006/relationships">
  <rcc rId="28106" sId="4" numFmtId="4">
    <oc r="D144">
      <v>21</v>
    </oc>
    <nc r="D144">
      <v>22</v>
    </nc>
  </rcc>
  <rcc rId="28107" sId="4" numFmtId="4">
    <oc r="E144">
      <v>50</v>
    </oc>
    <nc r="E144">
      <v>55</v>
    </nc>
  </rcc>
  <rcc rId="28108" sId="4" numFmtId="4">
    <oc r="F144">
      <v>21</v>
    </oc>
    <nc r="F144">
      <v>22</v>
    </nc>
  </rcc>
  <rcc rId="28109" sId="4" numFmtId="4">
    <oc r="G144">
      <v>50</v>
    </oc>
    <nc r="G144">
      <v>55</v>
    </nc>
  </rcc>
  <rcc rId="28110" sId="4" numFmtId="4">
    <oc r="D35">
      <v>5</v>
    </oc>
    <nc r="D35">
      <v>6</v>
    </nc>
  </rcc>
  <rcc rId="28111" sId="4" numFmtId="4">
    <oc r="E35">
      <v>30</v>
    </oc>
    <nc r="E35">
      <v>36</v>
    </nc>
  </rcc>
  <rcc rId="28112" sId="4" numFmtId="4">
    <oc r="F35">
      <v>5</v>
    </oc>
    <nc r="F35">
      <v>6</v>
    </nc>
  </rcc>
  <rcc rId="28113" sId="4" numFmtId="4">
    <oc r="G35">
      <v>30</v>
    </oc>
    <nc r="G35">
      <v>36</v>
    </nc>
  </rcc>
  <rcc rId="28114" sId="4" numFmtId="4">
    <oc r="D63">
      <v>16</v>
    </oc>
    <nc r="D63">
      <v>18</v>
    </nc>
  </rcc>
  <rcc rId="28115" sId="4" numFmtId="4">
    <oc r="E63">
      <f>116+72</f>
    </oc>
    <nc r="E63">
      <v>208</v>
    </nc>
  </rcc>
  <rcc rId="28116" sId="4" numFmtId="4">
    <oc r="F63">
      <v>16</v>
    </oc>
    <nc r="F63">
      <v>18</v>
    </nc>
  </rcc>
  <rcc rId="28117" sId="4" numFmtId="4">
    <oc r="G63">
      <v>188</v>
    </oc>
    <nc r="G63">
      <v>208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8588" sId="4" numFmtId="4">
    <oc r="D55">
      <v>18</v>
    </oc>
    <nc r="D55">
      <v>21</v>
    </nc>
  </rcc>
  <rcc rId="18589" sId="4" numFmtId="4">
    <oc r="E55">
      <v>170</v>
    </oc>
    <nc r="E55">
      <v>185</v>
    </nc>
  </rcc>
  <rcc rId="18590" sId="3" numFmtId="4">
    <nc r="D142">
      <v>1</v>
    </nc>
  </rcc>
  <rcc rId="18591" sId="3" numFmtId="4">
    <nc r="E142">
      <v>29.25</v>
    </nc>
  </rcc>
  <rcc rId="18592" sId="3" numFmtId="4">
    <oc r="D211">
      <v>4</v>
    </oc>
    <nc r="D211">
      <v>5</v>
    </nc>
  </rcc>
  <rcc rId="18593" sId="3" numFmtId="4">
    <oc r="E211">
      <v>100</v>
    </oc>
    <nc r="E211">
      <v>129.25</v>
    </nc>
  </rcc>
  <rcc rId="18594" sId="3">
    <nc r="D138">
      <v>1</v>
    </nc>
  </rcc>
  <rcc rId="18595" sId="3">
    <nc r="E138">
      <v>29.25</v>
    </nc>
  </rcc>
  <rcc rId="18596" sId="4">
    <nc r="D135">
      <v>3</v>
    </nc>
  </rcc>
  <rcc rId="18597" sId="4">
    <nc r="E135">
      <v>32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18474" sId="3" numFmtId="4">
    <nc r="D146">
      <v>1</v>
    </nc>
  </rcc>
  <rcc rId="18475" sId="3" numFmtId="4">
    <nc r="E146">
      <v>100</v>
    </nc>
  </rcc>
  <rcc rId="18476" sId="3" numFmtId="4">
    <nc r="F146">
      <v>1</v>
    </nc>
  </rcc>
  <rcc rId="18477" sId="3" numFmtId="4">
    <nc r="G146">
      <v>100</v>
    </nc>
  </rcc>
  <rcc rId="18478" sId="3" numFmtId="4">
    <nc r="D175">
      <v>1</v>
    </nc>
  </rcc>
  <rcc rId="18479" sId="3" numFmtId="4">
    <nc r="E175">
      <v>40</v>
    </nc>
  </rcc>
  <rcc rId="18480" sId="4" numFmtId="4">
    <oc r="D179">
      <v>6</v>
    </oc>
    <nc r="D179">
      <v>9</v>
    </nc>
  </rcc>
  <rcc rId="18481" sId="4">
    <oc r="E179">
      <f>15+12+9</f>
    </oc>
    <nc r="E179">
      <f>15+12+9+26</f>
    </nc>
  </rcc>
  <rcc rId="18482" sId="4" numFmtId="4">
    <oc r="F179">
      <v>3</v>
    </oc>
    <nc r="F179">
      <v>9</v>
    </nc>
  </rcc>
  <rcc rId="18483" sId="4" numFmtId="4">
    <oc r="G179">
      <v>36</v>
    </oc>
    <nc r="G179">
      <v>62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c rId="28412" sId="3" numFmtId="4">
    <nc r="D77">
      <v>1</v>
    </nc>
  </rcc>
  <rcc rId="28413" sId="3" numFmtId="4">
    <nc r="E77">
      <v>10</v>
    </nc>
  </rcc>
  <rcc rId="28414" sId="3" numFmtId="4">
    <nc r="F77">
      <v>1</v>
    </nc>
  </rcc>
  <rcc rId="28415" sId="3" numFmtId="4">
    <nc r="G77">
      <v>10</v>
    </nc>
  </rcc>
  <rcc rId="28416" sId="3" numFmtId="4">
    <oc r="D145">
      <v>2</v>
    </oc>
    <nc r="D145">
      <v>3</v>
    </nc>
  </rcc>
  <rcc rId="28417" sId="3" numFmtId="4">
    <oc r="E145">
      <v>20</v>
    </oc>
    <nc r="E145">
      <v>160</v>
    </nc>
  </rcc>
  <rcc rId="28418" sId="3" numFmtId="4">
    <oc r="F145">
      <v>2</v>
    </oc>
    <nc r="F145">
      <v>3</v>
    </nc>
  </rcc>
  <rcc rId="28419" sId="3" numFmtId="4">
    <oc r="G145">
      <v>20</v>
    </oc>
    <nc r="G145">
      <v>160</v>
    </nc>
  </rcc>
  <rcc rId="28420" sId="3" numFmtId="4">
    <nc r="D32">
      <v>1</v>
    </nc>
  </rcc>
  <rcc rId="28421" sId="3" numFmtId="4">
    <nc r="E32">
      <v>210</v>
    </nc>
  </rcc>
  <rcc rId="28422" sId="3" numFmtId="4">
    <oc r="G32">
      <v>10</v>
    </oc>
    <nc r="G32">
      <v>210</v>
    </nc>
  </rcc>
  <rcc rId="28423" sId="3" numFmtId="4">
    <oc r="D209">
      <v>4</v>
    </oc>
    <nc r="D209">
      <v>6</v>
    </nc>
  </rcc>
  <rcc rId="28424" sId="3" numFmtId="4">
    <oc r="E209">
      <v>120</v>
    </oc>
    <nc r="E209">
      <v>275</v>
    </nc>
  </rcc>
  <rcc rId="28425" sId="3" numFmtId="4">
    <oc r="F209">
      <v>4</v>
    </oc>
    <nc r="F209">
      <v>6</v>
    </nc>
  </rcc>
  <rcc rId="28426" sId="3" numFmtId="4">
    <oc r="G209">
      <v>120</v>
    </oc>
    <nc r="G209">
      <v>275</v>
    </nc>
  </rcc>
  <rcc rId="28427" sId="4" numFmtId="4">
    <oc r="D213">
      <v>5</v>
    </oc>
    <nc r="D213">
      <v>6</v>
    </nc>
  </rcc>
  <rcc rId="28428" sId="4" numFmtId="4">
    <oc r="E213">
      <v>48.5</v>
    </oc>
    <nc r="E213">
      <v>60.5</v>
    </nc>
  </rcc>
  <rcc rId="28429" sId="4" numFmtId="4">
    <oc r="F213">
      <v>5</v>
    </oc>
    <nc r="F213">
      <v>6</v>
    </nc>
  </rcc>
  <rcc rId="28430" sId="4" numFmtId="4">
    <oc r="G213">
      <v>48.5</v>
    </oc>
    <nc r="G213">
      <v>60.5</v>
    </nc>
  </rcc>
  <rcc rId="28431" sId="4" numFmtId="4">
    <oc r="D38">
      <v>15</v>
    </oc>
    <nc r="D38">
      <v>18</v>
    </nc>
  </rcc>
  <rcc rId="28432" sId="4" numFmtId="4">
    <oc r="E38">
      <v>151</v>
    </oc>
    <nc r="E38">
      <v>173</v>
    </nc>
  </rcc>
  <rcc rId="28433" sId="4" numFmtId="4">
    <oc r="F38">
      <v>15</v>
    </oc>
    <nc r="F38">
      <v>18</v>
    </nc>
  </rcc>
  <rcc rId="28434" sId="4" numFmtId="4">
    <oc r="G38">
      <v>151</v>
    </oc>
    <nc r="G38">
      <v>173</v>
    </nc>
  </rcc>
  <rcc rId="28435" sId="4" numFmtId="4">
    <oc r="D152">
      <v>13</v>
    </oc>
    <nc r="D152">
      <v>14</v>
    </nc>
  </rcc>
  <rcc rId="28436" sId="4" numFmtId="4">
    <oc r="E152">
      <v>128</v>
    </oc>
    <nc r="E152">
      <v>138</v>
    </nc>
  </rcc>
  <rcc rId="28437" sId="4" numFmtId="4">
    <oc r="F152">
      <v>13</v>
    </oc>
    <nc r="F152">
      <v>14</v>
    </nc>
  </rcc>
  <rcc rId="28438" sId="4" numFmtId="4">
    <oc r="G152">
      <v>128</v>
    </oc>
    <nc r="G152">
      <v>138</v>
    </nc>
  </rcc>
  <rcc rId="28439" sId="4" numFmtId="4">
    <oc r="D153">
      <v>15</v>
    </oc>
    <nc r="D153">
      <v>17</v>
    </nc>
  </rcc>
  <rcc rId="28440" sId="4" numFmtId="4">
    <oc r="E153">
      <v>145</v>
    </oc>
    <nc r="E153">
      <v>215</v>
    </nc>
  </rcc>
  <rcc rId="28441" sId="4" numFmtId="4">
    <oc r="F153">
      <v>15</v>
    </oc>
    <nc r="F153">
      <v>17</v>
    </nc>
  </rcc>
  <rcc rId="28442" sId="4" numFmtId="4">
    <oc r="G153">
      <v>145</v>
    </oc>
    <nc r="G153">
      <v>215</v>
    </nc>
  </rcc>
  <rcc rId="28443" sId="3" numFmtId="4">
    <oc r="D155">
      <v>2</v>
    </oc>
    <nc r="D155">
      <v>3</v>
    </nc>
  </rcc>
  <rcc rId="28444" sId="3" numFmtId="4">
    <oc r="E155">
      <v>16</v>
    </oc>
    <nc r="E155">
      <v>46</v>
    </nc>
  </rcc>
  <rcc rId="28445" sId="3" numFmtId="4">
    <oc r="F155">
      <v>2</v>
    </oc>
    <nc r="F155">
      <v>3</v>
    </nc>
  </rcc>
  <rcc rId="28446" sId="3" numFmtId="4">
    <oc r="G155">
      <v>16</v>
    </oc>
    <nc r="G155">
      <v>46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c rId="29173" sId="3">
    <oc r="C71" t="inlineStr">
      <is>
        <t>Чиркей</t>
      </is>
    </oc>
    <nc r="C71" t="inlineStr">
      <is>
        <t>Чиркей ГПП</t>
      </is>
    </nc>
  </rcc>
  <rcc rId="29174" sId="4">
    <oc r="C68" t="inlineStr">
      <is>
        <t>Чиркей</t>
      </is>
    </oc>
    <nc r="C68" t="inlineStr">
      <is>
        <t>Чиркей ГПП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2015г'!$C$21:$C$244</formula>
    <oldFormula>'май 2015г'!$C$21:$C$244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6-10'!$C$21:$C$128</formula>
    <oldFormula>'по 6-10'!$C$21:$C$128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0,4'!$C$18:$C$125</formula>
    <oldFormula>'по 0,4'!$C$18:$C$125</oldFormula>
  </rdn>
  <rcv guid="{A743F9C7-8B89-4E8F-B91F-1FFB859064F2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c rId="29140" sId="3" numFmtId="4">
    <nc r="D201">
      <v>2</v>
    </nc>
  </rcc>
  <rcc rId="29141" sId="3" numFmtId="4">
    <nc r="E201">
      <v>25</v>
    </nc>
  </rcc>
  <rcc rId="29142" sId="3" numFmtId="4">
    <nc r="F201">
      <v>2</v>
    </nc>
  </rcc>
  <rcc rId="29143" sId="3" numFmtId="4">
    <nc r="G201">
      <v>25</v>
    </nc>
  </rcc>
  <rrc rId="29144" sId="3" ref="A74:XFD74" action="deleteRow">
    <undo index="0" exp="ref" ref3D="1" v="1" dr="Q74" r="Q74" sId="1"/>
    <undo index="0" exp="ref" ref3D="1" v="1" dr="P74" r="P74" sId="1"/>
    <undo index="0" exp="ref" ref3D="1" v="1" dr="O74" r="O74" sId="1"/>
    <undo index="0" exp="ref" ref3D="1" v="1" dr="N74" r="N74" sId="1"/>
    <undo index="0" exp="ref" ref3D="1" v="1" dr="M74" r="M74" sId="1"/>
    <undo index="0" exp="ref" ref3D="1" v="1" dr="L74" r="L74" sId="1"/>
    <undo index="0" exp="ref" ref3D="1" v="1" dr="K74" r="K74" sId="1"/>
    <undo index="0" exp="ref" ref3D="1" v="1" dr="J74" r="J74" sId="1"/>
    <undo index="0" exp="ref" ref3D="1" v="1" dr="I74" r="I74" sId="1"/>
    <undo index="0" exp="ref" ref3D="1" v="1" dr="H74" r="H74" sId="1"/>
    <undo index="0" exp="ref" ref3D="1" v="1" dr="G74" r="G74" sId="1"/>
    <undo index="0" exp="ref" ref3D="1" v="1" dr="F74" r="F74" sId="1"/>
    <undo index="0" exp="ref" ref3D="1" v="1" dr="E74" r="E74" sId="1"/>
    <undo index="0" exp="ref" ref3D="1" v="1" dr="D74" r="D74" sId="1"/>
    <undo index="0" exp="ref" ref3D="1" v="1" dr="K74" r="K75" sId="2"/>
    <undo index="0" exp="ref" ref3D="1" v="1" dr="J74" r="J75" sId="2"/>
    <undo index="0" exp="ref" ref3D="1" v="1" dr="G74" r="G75" sId="2"/>
    <undo index="0" exp="ref" ref3D="1" v="1" dr="F74" r="F75" sId="2"/>
    <undo index="0" exp="ref" ref3D="1" v="1" dr="E74" r="E75" sId="2"/>
    <undo index="0" exp="ref" ref3D="1" v="1" dr="D74" r="D75" sId="2"/>
    <rfmt sheetId="3" xfDxf="1" sqref="A74:XFD74" start="0" length="0"/>
    <rfmt sheetId="3" sqref="A7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74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3" dxf="1">
      <nc r="C74" t="inlineStr">
        <is>
          <t>ГЩЗ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74">
        <v>2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E74">
        <v>25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74">
        <v>2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G74">
        <v>25</v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H74" start="0" length="0">
      <dxf>
        <font>
          <sz val="11"/>
          <color auto="1"/>
          <name val="Calibri"/>
          <scheme val="minor"/>
        </font>
        <numFmt numFmtId="1" formatCode="0"/>
        <alignment horizontal="left" indent="3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I74" start="0" length="0">
      <dxf>
        <font>
          <sz val="11"/>
          <color auto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J7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K7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L7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M7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N7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O7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P7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Q7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145" sId="4" ref="A71:XFD71" action="deleteRow">
    <undo index="1" exp="ref" ref3D="1" v="1" dr="Q71" r="Q74" sId="1"/>
    <undo index="1" exp="ref" ref3D="1" v="1" dr="P71" r="P74" sId="1"/>
    <undo index="1" exp="ref" ref3D="1" v="1" dr="O71" r="O74" sId="1"/>
    <undo index="1" exp="ref" ref3D="1" v="1" dr="N71" r="N74" sId="1"/>
    <undo index="1" exp="ref" ref3D="1" v="1" dr="M71" r="M74" sId="1"/>
    <undo index="1" exp="ref" ref3D="1" v="1" dr="L71" r="L74" sId="1"/>
    <undo index="1" exp="ref" ref3D="1" v="1" dr="K71" r="K74" sId="1"/>
    <undo index="1" exp="ref" ref3D="1" v="1" dr="J71" r="J74" sId="1"/>
    <undo index="1" exp="ref" ref3D="1" v="1" dr="I71" r="I74" sId="1"/>
    <undo index="1" exp="ref" ref3D="1" v="1" dr="H71" r="H74" sId="1"/>
    <undo index="1" exp="ref" ref3D="1" v="1" dr="G71" r="G74" sId="1"/>
    <undo index="1" exp="ref" ref3D="1" v="1" dr="F71" r="F74" sId="1"/>
    <undo index="1" exp="ref" ref3D="1" v="1" dr="E71" r="E74" sId="1"/>
    <undo index="1" exp="ref" ref3D="1" v="1" dr="D71" r="D74" sId="1"/>
    <undo index="1" exp="ref" ref3D="1" v="1" dr="K71" r="K75" sId="2"/>
    <undo index="1" exp="ref" ref3D="1" v="1" dr="J71" r="J75" sId="2"/>
    <undo index="1" exp="ref" ref3D="1" v="1" dr="G71" r="G75" sId="2"/>
    <undo index="1" exp="ref" ref3D="1" v="1" dr="F71" r="F75" sId="2"/>
    <undo index="1" exp="ref" ref3D="1" v="1" dr="E71" r="E75" sId="2"/>
    <undo index="1" exp="ref" ref3D="1" v="1" dr="D71" r="D75" sId="2"/>
    <rfmt sheetId="4" xfDxf="1" sqref="A71:XFD71" start="0" length="0"/>
    <rfmt sheetId="4" sqref="A7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B71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4" dxf="1">
      <nc r="C71" t="inlineStr">
        <is>
          <t>ГЩЗ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4" sqref="D7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E7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F7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G7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H71" start="0" length="0">
      <dxf>
        <font>
          <sz val="11"/>
          <color auto="1"/>
          <name val="Calibri"/>
          <scheme val="minor"/>
        </font>
        <numFmt numFmtId="1" formatCode="0"/>
        <alignment horizontal="left" indent="4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71" start="0" length="0">
      <dxf>
        <font>
          <sz val="11"/>
          <color auto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J7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K7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L7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M7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N7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O7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P7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Q7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9146" sId="1" ref="A74:XFD74" action="deleteRow">
    <rfmt sheetId="1" xfDxf="1" sqref="A74:XFD74" start="0" length="0"/>
    <rfmt sheetId="1" sqref="A7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74" start="0" length="0">
      <dxf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cc rId="0" sId="1" dxf="1">
      <nc r="C74" t="inlineStr">
        <is>
          <t>ГЩЗ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O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P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Q74">
        <f>'по 6-10'!#REF!+'по 0,4'!#REF!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2015г'!$C$21:$C$245</formula>
    <oldFormula>'май 2015г'!$C$21:$C$245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6-10'!$C$21:$C$129</formula>
    <oldFormula>'по 6-10'!$C$21:$C$129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0,4'!$C$18:$C$126</formula>
    <oldFormula>'по 0,4'!$C$18:$C$126</oldFormula>
  </rdn>
  <rcv guid="{A743F9C7-8B89-4E8F-B91F-1FFB859064F2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24234" sId="4" numFmtId="4">
    <nc r="D75">
      <v>1</v>
    </nc>
  </rcc>
  <rcc rId="24235" sId="4" numFmtId="4">
    <nc r="E75">
      <v>10</v>
    </nc>
  </rcc>
  <rcc rId="24236" sId="4" numFmtId="4">
    <nc r="F75">
      <v>1</v>
    </nc>
  </rcc>
  <rcc rId="24237" sId="4" numFmtId="4">
    <nc r="G75">
      <v>10</v>
    </nc>
  </rcc>
  <rcc rId="24238" sId="4" numFmtId="4">
    <oc r="D64">
      <v>1</v>
    </oc>
    <nc r="D64">
      <v>4</v>
    </nc>
  </rcc>
  <rcc rId="24239" sId="4" numFmtId="4">
    <oc r="E64">
      <v>15</v>
    </oc>
    <nc r="E64">
      <v>45</v>
    </nc>
  </rcc>
  <rcc rId="24240" sId="4" numFmtId="4">
    <oc r="F64">
      <v>1</v>
    </oc>
    <nc r="F64">
      <v>4</v>
    </nc>
  </rcc>
  <rcc rId="24241" sId="4" numFmtId="4">
    <oc r="G64">
      <v>15</v>
    </oc>
    <nc r="G64">
      <v>45</v>
    </nc>
  </rcc>
  <rcc rId="24242" sId="4" numFmtId="4">
    <nc r="D212">
      <v>3</v>
    </nc>
  </rcc>
  <rcc rId="24243" sId="4" numFmtId="4">
    <nc r="E212">
      <v>15</v>
    </nc>
  </rcc>
  <rcc rId="24244" sId="4" numFmtId="4">
    <nc r="F212">
      <v>3</v>
    </nc>
  </rcc>
  <rcc rId="24245" sId="4" numFmtId="4">
    <nc r="G212">
      <v>15</v>
    </nc>
  </rcc>
  <rcc rId="24246" sId="3" numFmtId="4">
    <nc r="D215">
      <v>1</v>
    </nc>
  </rcc>
  <rcc rId="24247" sId="3" numFmtId="4">
    <nc r="E215">
      <v>15</v>
    </nc>
  </rcc>
  <rcc rId="24248" sId="3" numFmtId="4">
    <nc r="F215">
      <v>1</v>
    </nc>
  </rcc>
  <rcc rId="24249" sId="3" numFmtId="4">
    <nc r="G215">
      <v>15</v>
    </nc>
  </rcc>
  <rcc rId="24250" sId="4" numFmtId="4">
    <nc r="D115">
      <v>2</v>
    </nc>
  </rcc>
  <rcc rId="24251" sId="4" numFmtId="4">
    <nc r="E115">
      <v>5</v>
    </nc>
  </rcc>
  <rcc rId="24252" sId="4" numFmtId="4">
    <nc r="F115">
      <v>2</v>
    </nc>
  </rcc>
  <rcc rId="24253" sId="4" numFmtId="4">
    <nc r="G115">
      <v>5</v>
    </nc>
  </rcc>
  <rcc rId="24254" sId="4" numFmtId="4">
    <oc r="D35">
      <v>1</v>
    </oc>
    <nc r="D35">
      <v>3</v>
    </nc>
  </rcc>
  <rcc rId="24255" sId="4" numFmtId="4">
    <oc r="E35">
      <v>5</v>
    </oc>
    <nc r="E35">
      <v>20</v>
    </nc>
  </rcc>
  <rcc rId="24256" sId="4" numFmtId="4">
    <oc r="F35">
      <v>1</v>
    </oc>
    <nc r="F35">
      <v>3</v>
    </nc>
  </rcc>
  <rcc rId="24257" sId="4" numFmtId="4">
    <oc r="G35">
      <v>5</v>
    </oc>
    <nc r="G35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28086" sId="3" numFmtId="4">
    <oc r="D197">
      <v>1</v>
    </oc>
    <nc r="D197">
      <v>2</v>
    </nc>
  </rcc>
  <rcc rId="28087" sId="3" numFmtId="4">
    <oc r="E197">
      <v>80</v>
    </oc>
    <nc r="E197">
      <v>150</v>
    </nc>
  </rcc>
  <rcc rId="28088" sId="3" numFmtId="4">
    <oc r="F197">
      <v>1</v>
    </oc>
    <nc r="F197">
      <v>2</v>
    </nc>
  </rcc>
  <rcc rId="28089" sId="3" numFmtId="4">
    <oc r="G197">
      <v>80</v>
    </oc>
    <nc r="G197">
      <v>150</v>
    </nc>
  </rcc>
  <rcc rId="28090" sId="3" numFmtId="4">
    <nc r="D211">
      <v>1</v>
    </nc>
  </rcc>
  <rcc rId="28091" sId="3" numFmtId="4">
    <nc r="E211">
      <v>40</v>
    </nc>
  </rcc>
  <rcc rId="28092" sId="3" numFmtId="4">
    <nc r="F211">
      <v>1</v>
    </nc>
  </rcc>
  <rcc rId="28093" sId="3" numFmtId="4">
    <nc r="G211">
      <v>40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28000" sId="4" numFmtId="4">
    <oc r="E36">
      <v>58</v>
    </oc>
    <nc r="E36">
      <f>58+14</f>
    </nc>
  </rcc>
  <rcc rId="28001" sId="4" numFmtId="4">
    <oc r="F36">
      <v>10</v>
    </oc>
    <nc r="F36">
      <v>11</v>
    </nc>
  </rcc>
  <rcc rId="28002" sId="4" numFmtId="4">
    <oc r="G36">
      <v>58</v>
    </oc>
    <nc r="G36">
      <f>58+14</f>
    </nc>
  </rcc>
  <rcc rId="28003" sId="4" numFmtId="4">
    <oc r="D36">
      <v>10</v>
    </oc>
    <nc r="D36">
      <v>12</v>
    </nc>
  </rcc>
  <rcc rId="28004" sId="3" numFmtId="4">
    <oc r="D40">
      <v>2</v>
    </oc>
    <nc r="D40">
      <v>3</v>
    </nc>
  </rcc>
  <rcc rId="28005" sId="3" numFmtId="4">
    <oc r="E40">
      <v>20</v>
    </oc>
    <nc r="E40">
      <f>20+15</f>
    </nc>
  </rcc>
  <rcc rId="28006" sId="3" numFmtId="4">
    <oc r="F40">
      <v>2</v>
    </oc>
    <nc r="F40">
      <v>3</v>
    </nc>
  </rcc>
  <rcc rId="28007" sId="3" numFmtId="4">
    <oc r="G40">
      <v>20</v>
    </oc>
    <nc r="G40">
      <f>20+15</f>
    </nc>
  </rcc>
  <rcc rId="28008" sId="3" numFmtId="4">
    <oc r="D33">
      <v>2</v>
    </oc>
    <nc r="D33">
      <v>3</v>
    </nc>
  </rcc>
  <rcc rId="28009" sId="3" numFmtId="4">
    <oc r="E33">
      <v>90</v>
    </oc>
    <nc r="E33">
      <f>90+150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29181" sId="3" numFmtId="4">
    <oc r="D66">
      <v>2</v>
    </oc>
    <nc r="D66">
      <v>3</v>
    </nc>
  </rcc>
  <rcc rId="29182" sId="3" numFmtId="4">
    <oc r="E66">
      <v>18</v>
    </oc>
    <nc r="E66">
      <f>18+520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2015г'!$C$21:$C$244</formula>
    <oldFormula>'май 2015г'!$C$21:$C$244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6-10'!$C$21:$C$128</formula>
    <oldFormula>'по 6-10'!$C$21:$C$128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0,4'!$C$18:$C$125</formula>
    <oldFormula>'по 0,4'!$C$18:$C$125</oldFormula>
  </rdn>
  <rcv guid="{A743F9C7-8B89-4E8F-B91F-1FFB859064F2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28463" sId="4" numFmtId="4">
    <oc r="D111">
      <v>6</v>
    </oc>
    <nc r="D111">
      <v>7</v>
    </nc>
  </rcc>
  <rcc rId="28464" sId="4" numFmtId="4">
    <oc r="E111">
      <v>55</v>
    </oc>
    <nc r="E111">
      <v>66</v>
    </nc>
  </rcc>
  <rcc rId="28465" sId="4" numFmtId="4">
    <oc r="F111">
      <v>6</v>
    </oc>
    <nc r="F111">
      <v>7</v>
    </nc>
  </rcc>
  <rcc rId="28466" sId="4" numFmtId="4">
    <oc r="G111">
      <v>55</v>
    </oc>
    <nc r="G111">
      <v>66</v>
    </nc>
  </rcc>
  <rcc rId="28467" sId="3" numFmtId="4">
    <oc r="D130">
      <v>1</v>
    </oc>
    <nc r="D130">
      <v>2</v>
    </nc>
  </rcc>
  <rcc rId="28468" sId="3" numFmtId="4">
    <oc r="E130">
      <v>70</v>
    </oc>
    <nc r="E130">
      <v>85</v>
    </nc>
  </rcc>
  <rcc rId="28469" sId="3" numFmtId="4">
    <oc r="F130">
      <v>1</v>
    </oc>
    <nc r="F130">
      <v>2</v>
    </nc>
  </rcc>
  <rcc rId="28470" sId="3" numFmtId="4">
    <oc r="G130">
      <v>70</v>
    </oc>
    <nc r="G130">
      <v>85</v>
    </nc>
  </rcc>
  <rcc rId="28471" sId="3" numFmtId="4">
    <nc r="D114">
      <v>1</v>
    </nc>
  </rcc>
  <rcc rId="28472" sId="3" numFmtId="4">
    <nc r="E114">
      <v>120</v>
    </nc>
  </rcc>
  <rcc rId="28473" sId="3" numFmtId="4">
    <nc r="F114">
      <v>1</v>
    </nc>
  </rcc>
  <rcc rId="28474" sId="3" numFmtId="4">
    <nc r="G114">
      <v>120</v>
    </nc>
  </rcc>
  <rcc rId="28475" sId="3" numFmtId="4">
    <oc r="D123">
      <v>2</v>
    </oc>
    <nc r="D123">
      <v>3</v>
    </nc>
  </rcc>
  <rcc rId="28476" sId="3" numFmtId="4">
    <oc r="E123">
      <v>20</v>
    </oc>
    <nc r="E123">
      <v>27</v>
    </nc>
  </rcc>
  <rcc rId="28477" sId="3" numFmtId="4">
    <oc r="F123">
      <v>2</v>
    </oc>
    <nc r="F123">
      <v>3</v>
    </nc>
  </rcc>
  <rcc rId="28478" sId="3" numFmtId="4">
    <oc r="G123">
      <v>20</v>
    </oc>
    <nc r="G123">
      <v>27</v>
    </nc>
  </rcc>
  <rcc rId="28479" sId="3" numFmtId="4">
    <oc r="D38">
      <v>1</v>
    </oc>
    <nc r="D38">
      <v>2</v>
    </nc>
  </rcc>
  <rcc rId="28480" sId="3" numFmtId="4">
    <oc r="E38">
      <v>15</v>
    </oc>
    <nc r="E38">
      <v>22</v>
    </nc>
  </rcc>
  <rcc rId="28481" sId="3" numFmtId="4">
    <oc r="F38">
      <v>1</v>
    </oc>
    <nc r="F38">
      <v>2</v>
    </nc>
  </rcc>
  <rcc rId="28482" sId="3" numFmtId="4">
    <oc r="G38">
      <v>15</v>
    </oc>
    <nc r="G38">
      <v>22</v>
    </nc>
  </rcc>
  <rcc rId="28483" sId="3" numFmtId="4">
    <nc r="D70">
      <v>1</v>
    </nc>
  </rcc>
  <rcc rId="28484" sId="3" numFmtId="4">
    <nc r="E70">
      <v>100</v>
    </nc>
  </rcc>
  <rcc rId="28485" sId="3" numFmtId="4">
    <nc r="F70">
      <v>1</v>
    </nc>
  </rcc>
  <rcc rId="28486" sId="3" numFmtId="4">
    <nc r="G70">
      <v>100</v>
    </nc>
  </rcc>
  <rcc rId="28487" sId="3" numFmtId="4">
    <oc r="D111">
      <v>11</v>
    </oc>
    <nc r="D111">
      <v>12</v>
    </nc>
  </rcc>
  <rcc rId="28488" sId="3" numFmtId="4">
    <oc r="E111">
      <v>32</v>
    </oc>
    <nc r="E111">
      <v>62</v>
    </nc>
  </rcc>
  <rcc rId="28489" sId="3" numFmtId="4">
    <oc r="F111">
      <v>11</v>
    </oc>
    <nc r="F111">
      <v>12</v>
    </nc>
  </rcc>
  <rcc rId="28490" sId="3" numFmtId="4">
    <oc r="G111">
      <v>32</v>
    </oc>
    <nc r="G111">
      <v>62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28366" sId="4" numFmtId="4">
    <oc r="D144">
      <v>25</v>
    </oc>
    <nc r="D144">
      <v>26</v>
    </nc>
  </rcc>
  <rcc rId="28367" sId="4" numFmtId="4">
    <oc r="E144">
      <v>85</v>
    </oc>
    <nc r="E144">
      <v>86.5</v>
    </nc>
  </rcc>
  <rcc rId="28368" sId="4" numFmtId="4">
    <oc r="F144">
      <v>25</v>
    </oc>
    <nc r="F144">
      <v>26</v>
    </nc>
  </rcc>
  <rcc rId="28369" sId="4" numFmtId="4">
    <oc r="G144">
      <v>85</v>
    </oc>
    <nc r="G144">
      <v>86.5</v>
    </nc>
  </rcc>
  <rcc rId="28370" sId="4" numFmtId="4">
    <oc r="D120">
      <v>8</v>
    </oc>
    <nc r="D120">
      <v>9</v>
    </nc>
  </rcc>
  <rcc rId="28371" sId="4" numFmtId="4">
    <oc r="E120">
      <v>12</v>
    </oc>
    <nc r="E120">
      <v>13.5</v>
    </nc>
  </rcc>
  <rcc rId="28372" sId="4" numFmtId="4">
    <oc r="F120">
      <v>8</v>
    </oc>
    <nc r="F120">
      <v>9</v>
    </nc>
  </rcc>
  <rcc rId="28373" sId="4" numFmtId="4">
    <oc r="G120">
      <v>12</v>
    </oc>
    <nc r="G120">
      <v>13.5</v>
    </nc>
  </rcc>
  <rcc rId="28374" sId="4" numFmtId="4">
    <oc r="D223">
      <v>3</v>
    </oc>
    <nc r="D223">
      <v>4</v>
    </nc>
  </rcc>
  <rcc rId="28375" sId="4" numFmtId="4">
    <oc r="E223">
      <v>35</v>
    </oc>
    <nc r="E223">
      <v>50</v>
    </nc>
  </rcc>
  <rcc rId="28376" sId="4" numFmtId="4">
    <oc r="F223">
      <v>3</v>
    </oc>
    <nc r="F223">
      <v>4</v>
    </nc>
  </rcc>
  <rcc rId="28377" sId="4" numFmtId="4">
    <oc r="G223">
      <v>35</v>
    </oc>
    <nc r="G223">
      <v>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29074" sId="3" numFmtId="4">
    <oc r="D184">
      <v>1</v>
    </oc>
    <nc r="D184">
      <v>2</v>
    </nc>
  </rcc>
  <rcc rId="29075" sId="3" numFmtId="4">
    <oc r="E184">
      <v>25</v>
    </oc>
    <nc r="E184">
      <v>30</v>
    </nc>
  </rcc>
  <rcc rId="29076" sId="3" numFmtId="4">
    <oc r="F184">
      <v>1</v>
    </oc>
    <nc r="F184">
      <v>2</v>
    </nc>
  </rcc>
  <rcc rId="29077" sId="3" numFmtId="4">
    <oc r="G184">
      <v>25</v>
    </oc>
    <nc r="G184">
      <v>30</v>
    </nc>
  </rcc>
  <rcc rId="29078" sId="3" numFmtId="4">
    <oc r="D104">
      <v>8</v>
    </oc>
    <nc r="D104">
      <v>9</v>
    </nc>
  </rcc>
  <rcc rId="29079" sId="3" numFmtId="4">
    <oc r="E104">
      <v>270</v>
    </oc>
    <nc r="E104">
      <f>270+60</f>
    </nc>
  </rcc>
  <rcc rId="29080" sId="3" numFmtId="4">
    <oc r="F104">
      <v>5</v>
    </oc>
    <nc r="F104">
      <v>6</v>
    </nc>
  </rcc>
  <rcc rId="29081" sId="3" numFmtId="4">
    <oc r="G104">
      <v>73</v>
    </oc>
    <nc r="G104">
      <f>73+60</f>
    </nc>
  </rcc>
  <rcc rId="29082" sId="3" numFmtId="4">
    <oc r="D178">
      <v>3</v>
    </oc>
    <nc r="D178">
      <v>4</v>
    </nc>
  </rcc>
  <rcc rId="29083" sId="3" numFmtId="4">
    <oc r="E178">
      <v>205</v>
    </oc>
    <nc r="E178">
      <v>255</v>
    </nc>
  </rcc>
  <rcc rId="29084" sId="3" numFmtId="4">
    <oc r="F178">
      <v>3</v>
    </oc>
    <nc r="F178">
      <v>4</v>
    </nc>
  </rcc>
  <rcc rId="29085" sId="3" numFmtId="4">
    <oc r="G178">
      <v>205</v>
    </oc>
    <nc r="G178">
      <v>255</v>
    </nc>
  </rcc>
  <rcc rId="29086" sId="3" numFmtId="4">
    <oc r="D35">
      <v>3</v>
    </oc>
    <nc r="D35">
      <v>4</v>
    </nc>
  </rcc>
  <rcc rId="29087" sId="3">
    <oc r="E35">
      <f>250+160+60</f>
    </oc>
    <nc r="E35">
      <f>250+160+60+25</f>
    </nc>
  </rcc>
  <rcc rId="29088" sId="3" numFmtId="4">
    <oc r="F35">
      <v>1</v>
    </oc>
    <nc r="F35">
      <v>2</v>
    </nc>
  </rcc>
  <rcc rId="29089" sId="3" numFmtId="4">
    <oc r="G35">
      <v>60</v>
    </oc>
    <nc r="G35">
      <v>85</v>
    </nc>
  </rcc>
  <rcc rId="29090" sId="3" numFmtId="4">
    <oc r="D43">
      <v>10</v>
    </oc>
    <nc r="D43">
      <v>11</v>
    </nc>
  </rcc>
  <rcc rId="29091" sId="3" numFmtId="4">
    <oc r="E43">
      <v>205</v>
    </oc>
    <nc r="E43">
      <v>305</v>
    </nc>
  </rcc>
  <rcc rId="29092" sId="3" numFmtId="4">
    <oc r="F43">
      <v>10</v>
    </oc>
    <nc r="F43">
      <v>11</v>
    </nc>
  </rcc>
  <rcc rId="29093" sId="3" numFmtId="4">
    <oc r="G43">
      <v>205</v>
    </oc>
    <nc r="G43">
      <v>305</v>
    </nc>
  </rcc>
  <rcc rId="29094" sId="3" numFmtId="4">
    <oc r="D30">
      <v>3</v>
    </oc>
    <nc r="D30">
      <v>4</v>
    </nc>
  </rcc>
  <rcc rId="29095" sId="3" numFmtId="4">
    <oc r="E30">
      <v>710</v>
    </oc>
    <nc r="E30">
      <f>710+80</f>
    </nc>
  </rcc>
  <rcc rId="29096" sId="3" numFmtId="4">
    <oc r="F30">
      <v>3</v>
    </oc>
    <nc r="F30">
      <v>4</v>
    </nc>
  </rcc>
  <rcc rId="29097" sId="3" numFmtId="4">
    <oc r="G30">
      <v>710</v>
    </oc>
    <nc r="G30">
      <v>790</v>
    </nc>
  </rcc>
  <rcc rId="29098" sId="4" numFmtId="4">
    <oc r="D105">
      <v>9</v>
    </oc>
    <nc r="D105">
      <v>10</v>
    </nc>
  </rcc>
  <rcc rId="29099" sId="4" numFmtId="4">
    <oc r="E105">
      <v>103</v>
    </oc>
    <nc r="E105">
      <v>117</v>
    </nc>
  </rcc>
  <rcc rId="29100" sId="4" numFmtId="4">
    <oc r="F105">
      <v>9</v>
    </oc>
    <nc r="F105">
      <v>10</v>
    </nc>
  </rcc>
  <rcc rId="29101" sId="4" numFmtId="4">
    <oc r="G105">
      <v>103</v>
    </oc>
    <nc r="G105">
      <v>117</v>
    </nc>
  </rcc>
  <rcc rId="29102" sId="4" numFmtId="4">
    <oc r="D30">
      <v>4</v>
    </oc>
    <nc r="D30">
      <v>5</v>
    </nc>
  </rcc>
  <rcc rId="29103" sId="4" numFmtId="4">
    <oc r="E30">
      <v>27</v>
    </oc>
    <nc r="E30">
      <v>42</v>
    </nc>
  </rcc>
  <rcc rId="29104" sId="4" numFmtId="4">
    <oc r="F30">
      <v>4</v>
    </oc>
    <nc r="F30">
      <v>5</v>
    </nc>
  </rcc>
  <rcc rId="29105" sId="4" numFmtId="4">
    <oc r="G30">
      <v>27</v>
    </oc>
    <nc r="G30">
      <v>42</v>
    </nc>
  </rcc>
  <rcc rId="29106" sId="4" numFmtId="4">
    <oc r="D63">
      <v>37</v>
    </oc>
    <nc r="D63">
      <v>38</v>
    </nc>
  </rcc>
  <rcc rId="29107" sId="4" numFmtId="4">
    <oc r="E63">
      <v>413</v>
    </oc>
    <nc r="E63">
      <v>418</v>
    </nc>
  </rcc>
  <rcc rId="29108" sId="4" numFmtId="4">
    <oc r="F63">
      <v>37</v>
    </oc>
    <nc r="F63">
      <v>38</v>
    </nc>
  </rcc>
  <rcc rId="29109" sId="4" numFmtId="4">
    <oc r="G63">
      <v>413</v>
    </oc>
    <nc r="G63">
      <v>418</v>
    </nc>
  </rcc>
  <rcc rId="29110" sId="4" numFmtId="4">
    <oc r="D64">
      <v>22</v>
    </oc>
    <nc r="D64">
      <v>23</v>
    </nc>
  </rcc>
  <rcc rId="29111" sId="4">
    <oc r="E64">
      <f>243+25+15+64+20+10</f>
    </oc>
    <nc r="E64">
      <f>243+25+15+64+20+10+15</f>
    </nc>
  </rcc>
  <rcc rId="29112" sId="4" numFmtId="4">
    <oc r="F64">
      <v>22</v>
    </oc>
    <nc r="F64">
      <v>23</v>
    </nc>
  </rcc>
  <rcc rId="29113" sId="4" numFmtId="4">
    <oc r="G64">
      <v>377</v>
    </oc>
    <nc r="G64">
      <v>392</v>
    </nc>
  </rcc>
  <rcc rId="29114" sId="4" numFmtId="4">
    <oc r="D109">
      <v>5</v>
    </oc>
    <nc r="D109">
      <v>6</v>
    </nc>
  </rcc>
  <rcc rId="29115" sId="4" numFmtId="4">
    <oc r="E109">
      <v>37.5</v>
    </oc>
    <nc r="E109">
      <v>42.5</v>
    </nc>
  </rcc>
  <rcc rId="29116" sId="4" numFmtId="4">
    <oc r="F109">
      <v>5</v>
    </oc>
    <nc r="F109">
      <v>6</v>
    </nc>
  </rcc>
  <rcc rId="29117" sId="4" numFmtId="4">
    <oc r="G109">
      <v>37.5</v>
    </oc>
    <nc r="G109">
      <v>42.5</v>
    </nc>
  </rcc>
  <rcc rId="29118" sId="4" numFmtId="4">
    <oc r="D222">
      <v>3</v>
    </oc>
    <nc r="D222">
      <v>5</v>
    </nc>
  </rcc>
  <rcc rId="29119" sId="4" numFmtId="4">
    <oc r="E222">
      <v>31</v>
    </oc>
    <nc r="E222">
      <v>57</v>
    </nc>
  </rcc>
  <rcc rId="29120" sId="4" numFmtId="4">
    <oc r="F222">
      <v>3</v>
    </oc>
    <nc r="F222">
      <v>5</v>
    </nc>
  </rcc>
  <rcc rId="29121" sId="4" numFmtId="4">
    <oc r="G222">
      <v>31</v>
    </oc>
    <nc r="G222">
      <v>57</v>
    </nc>
  </rcc>
  <rcc rId="29122" sId="4" numFmtId="4">
    <oc r="D237">
      <v>4</v>
    </oc>
    <nc r="D237">
      <v>6</v>
    </nc>
  </rcc>
  <rcc rId="29123" sId="4" numFmtId="4">
    <oc r="E237">
      <v>50</v>
    </oc>
    <nc r="E237">
      <v>78</v>
    </nc>
  </rcc>
  <rcc rId="29124" sId="4" numFmtId="4">
    <oc r="F237">
      <v>4</v>
    </oc>
    <nc r="F237">
      <v>5</v>
    </nc>
  </rcc>
  <rcc rId="29125" sId="4" numFmtId="4">
    <oc r="G237">
      <v>50</v>
    </oc>
    <nc r="G237">
      <v>78</v>
    </nc>
  </rcc>
  <rcc rId="29126" sId="4" numFmtId="4">
    <oc r="D36">
      <v>15</v>
    </oc>
    <nc r="D36">
      <v>16</v>
    </nc>
  </rcc>
  <rcc rId="29127" sId="4" numFmtId="4">
    <oc r="E36">
      <v>91</v>
    </oc>
    <nc r="E36">
      <v>98</v>
    </nc>
  </rcc>
  <rcc rId="29128" sId="4" numFmtId="4">
    <oc r="F36">
      <v>15</v>
    </oc>
    <nc r="F36">
      <v>16</v>
    </nc>
  </rcc>
  <rcc rId="29129" sId="4" numFmtId="4">
    <oc r="G36">
      <v>91</v>
    </oc>
    <nc r="G36">
      <v>98</v>
    </nc>
  </rcc>
  <rcc rId="29130" sId="4" numFmtId="4">
    <oc r="D37">
      <v>1</v>
    </oc>
    <nc r="D37">
      <v>2</v>
    </nc>
  </rcc>
  <rcc rId="29131" sId="4" numFmtId="4">
    <oc r="E37">
      <v>6</v>
    </oc>
    <nc r="E37">
      <v>11</v>
    </nc>
  </rcc>
  <rcc rId="29132" sId="4" numFmtId="4">
    <oc r="F37">
      <v>1</v>
    </oc>
    <nc r="F37">
      <v>2</v>
    </nc>
  </rcc>
  <rcc rId="29133" sId="4" numFmtId="4">
    <oc r="G37">
      <v>6</v>
    </oc>
    <nc r="G37">
      <v>11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2015г'!$C$21:$C$246</formula>
    <oldFormula>'май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27620" sId="3" numFmtId="4">
    <nc r="D167">
      <v>1</v>
    </nc>
  </rcc>
  <rcc rId="27621" sId="3" numFmtId="4">
    <nc r="E167">
      <v>50</v>
    </nc>
  </rcc>
  <rcc rId="27622" sId="3" numFmtId="4">
    <nc r="F167">
      <v>1</v>
    </nc>
  </rcc>
  <rcc rId="27623" sId="3" numFmtId="4">
    <nc r="G167">
      <v>50</v>
    </nc>
  </rcc>
  <rcc rId="27624" sId="3" numFmtId="4">
    <oc r="D40">
      <v>1</v>
    </oc>
    <nc r="D40">
      <v>2</v>
    </nc>
  </rcc>
  <rcc rId="27625" sId="3" numFmtId="4">
    <oc r="E40">
      <v>10</v>
    </oc>
    <nc r="E40">
      <v>20</v>
    </nc>
  </rcc>
  <rcc rId="27626" sId="3" numFmtId="4">
    <oc r="F40">
      <v>1</v>
    </oc>
    <nc r="F40">
      <v>2</v>
    </nc>
  </rcc>
  <rcc rId="27627" sId="3" numFmtId="4">
    <oc r="G40">
      <v>10</v>
    </oc>
    <nc r="G40">
      <v>20</v>
    </nc>
  </rcc>
  <rcc rId="27628" sId="4" numFmtId="4">
    <oc r="D36">
      <v>8</v>
    </oc>
    <nc r="D36">
      <v>10</v>
    </nc>
  </rcc>
  <rcc rId="27629" sId="4" numFmtId="4">
    <oc r="E36">
      <v>37</v>
    </oc>
    <nc r="E36">
      <v>58</v>
    </nc>
  </rcc>
  <rcc rId="27630" sId="4" numFmtId="4">
    <oc r="F36">
      <v>8</v>
    </oc>
    <nc r="F36">
      <v>10</v>
    </nc>
  </rcc>
  <rcc rId="27631" sId="4" numFmtId="4">
    <oc r="G36">
      <v>37</v>
    </oc>
    <nc r="G36">
      <v>58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cc rId="18548" sId="4" numFmtId="4">
    <oc r="D107">
      <v>7</v>
    </oc>
    <nc r="D107">
      <v>11</v>
    </nc>
  </rcc>
  <rcc rId="18549" sId="4">
    <oc r="E107">
      <f>10+5+10+5+10+4+13</f>
    </oc>
    <nc r="E107">
      <f>10+5+10+5+10+4+13+28</f>
    </nc>
  </rcc>
  <rcc rId="18550" sId="4" numFmtId="4">
    <oc r="F107">
      <v>7</v>
    </oc>
    <nc r="F107">
      <v>11</v>
    </nc>
  </rcc>
  <rcc rId="18551" sId="4" numFmtId="4">
    <oc r="G107">
      <v>57</v>
    </oc>
    <nc r="G107">
      <v>85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cc rId="24308" sId="4" numFmtId="4">
    <oc r="D232">
      <v>1</v>
    </oc>
    <nc r="D232">
      <v>5</v>
    </nc>
  </rcc>
  <rcc rId="24309" sId="4" numFmtId="4">
    <oc r="E232">
      <v>6</v>
    </oc>
    <nc r="E232">
      <v>33</v>
    </nc>
  </rcc>
  <rcc rId="24310" sId="4" numFmtId="4">
    <oc r="F232">
      <v>1</v>
    </oc>
    <nc r="F232">
      <v>5</v>
    </nc>
  </rcc>
  <rcc rId="24311" sId="4" numFmtId="4">
    <oc r="G232">
      <v>6</v>
    </oc>
    <nc r="G232">
      <v>33</v>
    </nc>
  </rcc>
  <rcc rId="24312" sId="4" numFmtId="4">
    <nc r="D237">
      <v>1</v>
    </nc>
  </rcc>
  <rcc rId="24313" sId="4" numFmtId="4">
    <nc r="E237">
      <v>15</v>
    </nc>
  </rcc>
  <rcc rId="24314" sId="4" numFmtId="4">
    <nc r="F237">
      <v>1</v>
    </nc>
  </rcc>
  <rcc rId="24315" sId="4" numFmtId="4">
    <nc r="G237">
      <v>15</v>
    </nc>
  </rcc>
  <rcc rId="24316" sId="4" numFmtId="4">
    <nc r="D196">
      <v>1</v>
    </nc>
  </rcc>
  <rcc rId="24317" sId="4" numFmtId="4">
    <nc r="E196">
      <v>14</v>
    </nc>
  </rcc>
  <rcc rId="24318" sId="4" numFmtId="4">
    <nc r="F196">
      <v>1</v>
    </nc>
  </rcc>
  <rcc rId="24319" sId="4" numFmtId="4">
    <nc r="G196">
      <v>14</v>
    </nc>
  </rcc>
  <rcc rId="24320" sId="3" numFmtId="4">
    <nc r="D74">
      <v>1</v>
    </nc>
  </rcc>
  <rcc rId="24321" sId="3" numFmtId="4">
    <nc r="E74">
      <v>15</v>
    </nc>
  </rcc>
  <rcc rId="24322" sId="3" numFmtId="4">
    <nc r="F74">
      <v>1</v>
    </nc>
  </rcc>
  <rcc rId="24323" sId="3" numFmtId="4">
    <nc r="G74">
      <v>15</v>
    </nc>
  </rcc>
  <rcc rId="24324" sId="3" numFmtId="4">
    <oc r="D104">
      <v>1</v>
    </oc>
    <nc r="D104">
      <v>3</v>
    </nc>
  </rcc>
  <rcc rId="24325" sId="3" numFmtId="4">
    <oc r="E104">
      <v>100</v>
    </oc>
    <nc r="E104">
      <v>197</v>
    </nc>
  </rcc>
  <rcc rId="24326" sId="4" numFmtId="4">
    <oc r="D101">
      <v>2</v>
    </oc>
    <nc r="D101">
      <v>6</v>
    </nc>
  </rcc>
  <rcc rId="24327" sId="4" numFmtId="4">
    <oc r="E101">
      <v>13</v>
    </oc>
    <nc r="E101">
      <v>143</v>
    </nc>
  </rcc>
  <rcc rId="24328" sId="4" numFmtId="4">
    <oc r="F101">
      <v>2</v>
    </oc>
    <nc r="F101">
      <v>6</v>
    </nc>
  </rcc>
  <rcc rId="24329" sId="4" numFmtId="4">
    <oc r="G101">
      <v>13</v>
    </oc>
    <nc r="G101">
      <v>143</v>
    </nc>
  </rcc>
  <rcc rId="24330" sId="4" numFmtId="4">
    <oc r="D114">
      <v>1</v>
    </oc>
    <nc r="D114">
      <v>4</v>
    </nc>
  </rcc>
  <rcc rId="24331" sId="4" numFmtId="4">
    <oc r="E114">
      <v>5</v>
    </oc>
    <nc r="E114">
      <v>17</v>
    </nc>
  </rcc>
  <rcc rId="24332" sId="4" numFmtId="4">
    <oc r="F114">
      <v>1</v>
    </oc>
    <nc r="F114">
      <v>4</v>
    </nc>
  </rcc>
  <rcc rId="24333" sId="4" numFmtId="4">
    <oc r="G114">
      <v>5</v>
    </oc>
    <nc r="G114">
      <v>17</v>
    </nc>
  </rcc>
  <rcc rId="24334" sId="3" numFmtId="4">
    <nc r="D117">
      <v>1</v>
    </nc>
  </rcc>
  <rcc rId="24335" sId="3" numFmtId="4">
    <nc r="E117">
      <v>165</v>
    </nc>
  </rcc>
  <rcc rId="24336" sId="4" numFmtId="4">
    <oc r="D102">
      <v>2</v>
    </oc>
    <nc r="D102">
      <v>3</v>
    </nc>
  </rcc>
  <rcc rId="24337" sId="4" numFmtId="4">
    <oc r="E102">
      <v>30</v>
    </oc>
    <nc r="E102">
      <v>37</v>
    </nc>
  </rcc>
  <rcc rId="24338" sId="4" numFmtId="4">
    <oc r="F102">
      <v>2</v>
    </oc>
    <nc r="F102">
      <v>3</v>
    </nc>
  </rcc>
  <rcc rId="24339" sId="4" numFmtId="4">
    <oc r="G102">
      <v>30</v>
    </oc>
    <nc r="G102">
      <v>37</v>
    </nc>
  </rcc>
  <rcc rId="24340" sId="4" numFmtId="4">
    <oc r="D40">
      <v>3</v>
    </oc>
    <nc r="D40">
      <v>4</v>
    </nc>
  </rcc>
  <rcc rId="24341" sId="4" numFmtId="4">
    <oc r="E40">
      <v>23</v>
    </oc>
    <nc r="E40">
      <v>32</v>
    </nc>
  </rcc>
  <rcc rId="24342" sId="4" numFmtId="4">
    <oc r="F40">
      <v>3</v>
    </oc>
    <nc r="F40">
      <v>4</v>
    </nc>
  </rcc>
  <rcc rId="24343" sId="4" numFmtId="4">
    <oc r="G40">
      <v>23</v>
    </oc>
    <nc r="G40">
      <v>32</v>
    </nc>
  </rcc>
  <rcc rId="24344" sId="3" numFmtId="4">
    <nc r="D43">
      <v>3</v>
    </nc>
  </rcc>
  <rcc rId="24345" sId="3" numFmtId="4">
    <nc r="F43">
      <v>3</v>
    </nc>
  </rcc>
  <rcc rId="24346" sId="3" numFmtId="4">
    <nc r="E43">
      <v>25</v>
    </nc>
  </rcc>
  <rcc rId="24347" sId="3" numFmtId="4">
    <nc r="G43">
      <v>25</v>
    </nc>
  </rcc>
  <rcc rId="24348" sId="4" numFmtId="4">
    <nc r="D180">
      <v>1</v>
    </nc>
  </rcc>
  <rcc rId="24349" sId="4" numFmtId="4">
    <nc r="E180">
      <v>5</v>
    </nc>
  </rcc>
  <rcc rId="24350" sId="4" numFmtId="4">
    <nc r="F180">
      <v>1</v>
    </nc>
  </rcc>
  <rcc rId="24351" sId="4" numFmtId="4">
    <nc r="G180">
      <v>5</v>
    </nc>
  </rcc>
  <rcc rId="24352" sId="4" numFmtId="4">
    <nc r="D126">
      <v>1</v>
    </nc>
  </rcc>
  <rcc rId="24353" sId="4" numFmtId="4">
    <nc r="F126">
      <v>1</v>
    </nc>
  </rcc>
  <rcc rId="24354" sId="4" numFmtId="4">
    <nc r="G126">
      <v>12</v>
    </nc>
  </rcc>
  <rcc rId="24355" sId="4" numFmtId="4">
    <nc r="E126">
      <v>12</v>
    </nc>
  </rcc>
  <rcc rId="24356" sId="4" numFmtId="4">
    <nc r="D96">
      <v>1</v>
    </nc>
  </rcc>
  <rcc rId="24357" sId="4" numFmtId="4">
    <nc r="E96">
      <v>5</v>
    </nc>
  </rcc>
  <rcc rId="24358" sId="4" numFmtId="4">
    <nc r="F96">
      <v>1</v>
    </nc>
  </rcc>
  <rcc rId="24359" sId="4" numFmtId="4">
    <nc r="G96">
      <v>5</v>
    </nc>
  </rcc>
  <rcc rId="24360" sId="4" numFmtId="4">
    <oc r="D137">
      <v>1</v>
    </oc>
    <nc r="D137">
      <v>2</v>
    </nc>
  </rcc>
  <rcc rId="24361" sId="4" numFmtId="4">
    <oc r="E137">
      <v>2</v>
    </oc>
    <nc r="E137">
      <v>7</v>
    </nc>
  </rcc>
  <rcc rId="24362" sId="4" numFmtId="4">
    <oc r="F137">
      <v>1</v>
    </oc>
    <nc r="F137">
      <v>2</v>
    </nc>
  </rcc>
  <rcc rId="24363" sId="4" numFmtId="4">
    <oc r="G137">
      <v>2</v>
    </oc>
    <nc r="G137">
      <v>7</v>
    </nc>
  </rcc>
  <rcc rId="24364" sId="4" numFmtId="4">
    <nc r="D124">
      <v>3</v>
    </nc>
  </rcc>
  <rcc rId="24365" sId="4" numFmtId="4">
    <nc r="E124">
      <v>8</v>
    </nc>
  </rcc>
  <rcc rId="24366" sId="4" numFmtId="4">
    <nc r="F124">
      <v>3</v>
    </nc>
  </rcc>
  <rcc rId="24367" sId="4" numFmtId="4">
    <nc r="G124">
      <v>8</v>
    </nc>
  </rcc>
  <rcc rId="24368" sId="4" numFmtId="4">
    <nc r="D194">
      <v>4</v>
    </nc>
  </rcc>
  <rcc rId="24369" sId="4" numFmtId="4">
    <nc r="E194">
      <v>43</v>
    </nc>
  </rcc>
  <rcc rId="24370" sId="4" numFmtId="4">
    <nc r="F194">
      <v>4</v>
    </nc>
  </rcc>
  <rcc rId="24371" sId="4" numFmtId="4">
    <nc r="G194">
      <v>43</v>
    </nc>
  </rcc>
  <rcc rId="24372" sId="4" numFmtId="4">
    <oc r="D233">
      <v>1</v>
    </oc>
    <nc r="D233">
      <v>3</v>
    </nc>
  </rcc>
  <rcc rId="24373" sId="4" numFmtId="4">
    <oc r="E233">
      <v>8</v>
    </oc>
    <nc r="E233">
      <v>26</v>
    </nc>
  </rcc>
  <rcc rId="24374" sId="4" numFmtId="4">
    <oc r="F233">
      <v>1</v>
    </oc>
    <nc r="F233">
      <v>3</v>
    </nc>
  </rcc>
  <rcc rId="24375" sId="4" numFmtId="4">
    <oc r="G233">
      <v>8</v>
    </oc>
    <nc r="G233">
      <v>26</v>
    </nc>
  </rcc>
  <rcc rId="24376" sId="3" numFmtId="4">
    <nc r="D33">
      <v>1</v>
    </nc>
  </rcc>
  <rcc rId="24377" sId="3" numFmtId="4">
    <nc r="E33">
      <v>80</v>
    </nc>
  </rcc>
  <rcc rId="24378" sId="4" numFmtId="4">
    <nc r="D38">
      <v>4</v>
    </nc>
  </rcc>
  <rcc rId="24379" sId="4" numFmtId="4">
    <nc r="F38">
      <v>4</v>
    </nc>
  </rcc>
  <rcc rId="24380" sId="3" numFmtId="4">
    <oc r="D41">
      <v>1</v>
    </oc>
    <nc r="D41">
      <v>2</v>
    </nc>
  </rcc>
  <rcc rId="24381" sId="3" numFmtId="4">
    <oc r="F41">
      <v>1</v>
    </oc>
    <nc r="F41">
      <v>2</v>
    </nc>
  </rcc>
  <rcc rId="24382" sId="3" numFmtId="4">
    <oc r="E41">
      <v>12</v>
    </oc>
    <nc r="E41">
      <v>22</v>
    </nc>
  </rcc>
  <rcc rId="24383" sId="3" numFmtId="4">
    <oc r="G41">
      <v>12</v>
    </oc>
    <nc r="G41">
      <v>22</v>
    </nc>
  </rcc>
  <rcc rId="24384" sId="4" numFmtId="4">
    <nc r="G38">
      <v>47</v>
    </nc>
  </rcc>
  <rcc rId="24385" sId="4" numFmtId="4">
    <nc r="E38">
      <v>47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28184" sId="3" numFmtId="4">
    <nc r="D130">
      <v>1</v>
    </nc>
  </rcc>
  <rcc rId="28185" sId="3" numFmtId="4">
    <nc r="E130">
      <v>70</v>
    </nc>
  </rcc>
  <rcc rId="28186" sId="3" numFmtId="4">
    <nc r="F130">
      <v>1</v>
    </nc>
  </rcc>
  <rcc rId="28187" sId="3" numFmtId="4">
    <nc r="G130">
      <v>70</v>
    </nc>
  </rcc>
  <rcc rId="28188" sId="3" numFmtId="4">
    <oc r="D145">
      <v>1</v>
    </oc>
    <nc r="D145">
      <v>2</v>
    </nc>
  </rcc>
  <rcc rId="28189" sId="3" numFmtId="4">
    <oc r="E145">
      <v>10</v>
    </oc>
    <nc r="E145">
      <v>20</v>
    </nc>
  </rcc>
  <rcc rId="28190" sId="3" numFmtId="4">
    <oc r="F145">
      <v>1</v>
    </oc>
    <nc r="F145">
      <v>2</v>
    </nc>
  </rcc>
  <rcc rId="28191" sId="3" numFmtId="4">
    <oc r="G145">
      <v>10</v>
    </oc>
    <nc r="G145">
      <v>20</v>
    </nc>
  </rcc>
  <rcc rId="28192" sId="3" numFmtId="4">
    <nc r="D38">
      <v>1</v>
    </nc>
  </rcc>
  <rcc rId="28193" sId="3" numFmtId="4">
    <nc r="E38">
      <v>15</v>
    </nc>
  </rcc>
  <rcc rId="28194" sId="3" numFmtId="4">
    <nc r="F38">
      <v>1</v>
    </nc>
  </rcc>
  <rcc rId="28195" sId="3" numFmtId="4">
    <nc r="G38">
      <v>15</v>
    </nc>
  </rcc>
  <rcc rId="28196" sId="3" numFmtId="4">
    <nc r="D142">
      <v>1</v>
    </nc>
  </rcc>
  <rcc rId="28197" sId="3" numFmtId="4">
    <nc r="E142">
      <v>10</v>
    </nc>
  </rcc>
  <rcc rId="28198" sId="3" numFmtId="4">
    <nc r="F142">
      <v>1</v>
    </nc>
  </rcc>
  <rcc rId="28199" sId="3" numFmtId="4">
    <nc r="G142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c rId="24528" sId="4" numFmtId="4">
    <oc r="D34">
      <v>5</v>
    </oc>
    <nc r="D34">
      <v>10</v>
    </nc>
  </rcc>
  <rcc rId="24529" sId="4" numFmtId="4">
    <oc r="E34">
      <v>23</v>
    </oc>
    <nc r="E34">
      <v>40</v>
    </nc>
  </rcc>
  <rcc rId="24530" sId="4" numFmtId="4">
    <oc r="F34">
      <v>5</v>
    </oc>
    <nc r="F34">
      <v>10</v>
    </nc>
  </rcc>
  <rcc rId="24531" sId="4" numFmtId="4">
    <oc r="G34">
      <v>23</v>
    </oc>
    <nc r="G34">
      <v>40</v>
    </nc>
  </rcc>
  <rcc rId="24532" sId="3" numFmtId="4">
    <nc r="D37">
      <v>1</v>
    </nc>
  </rcc>
  <rcc rId="24533" sId="3" numFmtId="4">
    <nc r="E37">
      <v>15</v>
    </nc>
  </rcc>
  <rcc rId="24534" sId="3" numFmtId="4">
    <nc r="F37">
      <v>1</v>
    </nc>
  </rcc>
  <rcc rId="24535" sId="3" numFmtId="4">
    <nc r="G37">
      <v>15</v>
    </nc>
  </rcc>
  <rcc rId="24536" sId="3" numFmtId="4">
    <nc r="D139">
      <v>2</v>
    </nc>
  </rcc>
  <rcc rId="24537" sId="3" numFmtId="4">
    <nc r="E139">
      <v>28</v>
    </nc>
  </rcc>
  <rcc rId="24538" sId="3" numFmtId="4">
    <nc r="F139">
      <v>2</v>
    </nc>
  </rcc>
  <rcc rId="24539" sId="3" numFmtId="4">
    <nc r="G139">
      <v>28</v>
    </nc>
  </rcc>
  <rcc rId="24540" sId="4" numFmtId="4">
    <nc r="D107">
      <v>2</v>
    </nc>
  </rcc>
  <rcc rId="24541" sId="4" numFmtId="4">
    <nc r="E107">
      <v>8</v>
    </nc>
  </rcc>
  <rcc rId="24542" sId="4" numFmtId="4">
    <nc r="F107">
      <v>2</v>
    </nc>
  </rcc>
  <rcc rId="24543" sId="4" numFmtId="4">
    <nc r="G107">
      <v>8</v>
    </nc>
  </rcc>
  <rcc rId="24544" sId="4" numFmtId="4">
    <nc r="D39">
      <v>1</v>
    </nc>
  </rcc>
  <rcc rId="24545" sId="4" numFmtId="4">
    <nc r="E39">
      <v>10</v>
    </nc>
  </rcc>
  <rcc rId="24546" sId="4" numFmtId="4">
    <nc r="F39">
      <v>1</v>
    </nc>
  </rcc>
  <rcc rId="24547" sId="4" numFmtId="4">
    <nc r="G39">
      <v>10</v>
    </nc>
  </rcc>
  <rcc rId="24548" sId="4" numFmtId="4">
    <nc r="D109">
      <v>4</v>
    </nc>
  </rcc>
  <rcc rId="24549" sId="4" numFmtId="4">
    <nc r="E109">
      <v>30</v>
    </nc>
  </rcc>
  <rcc rId="24550" sId="4" numFmtId="4">
    <nc r="F109">
      <v>4</v>
    </nc>
  </rcc>
  <rcc rId="24551" sId="4" numFmtId="4">
    <nc r="G109">
      <v>30</v>
    </nc>
  </rcc>
  <rcc rId="24552" sId="3" numFmtId="4">
    <nc r="D81">
      <v>2</v>
    </nc>
  </rcc>
  <rcc rId="24553" sId="3" numFmtId="4">
    <nc r="E81">
      <v>30</v>
    </nc>
  </rcc>
  <rcc rId="24554" sId="3" numFmtId="4">
    <nc r="F81">
      <v>2</v>
    </nc>
  </rcc>
  <rcc rId="24555" sId="3" numFmtId="4">
    <nc r="G81">
      <v>30</v>
    </nc>
  </rcc>
  <rcc rId="24556" sId="4" numFmtId="4">
    <oc r="D78">
      <v>1</v>
    </oc>
    <nc r="D78">
      <v>2</v>
    </nc>
  </rcc>
  <rcc rId="24557" sId="4" numFmtId="4">
    <oc r="E78">
      <v>6</v>
    </oc>
    <nc r="E78">
      <v>11</v>
    </nc>
  </rcc>
  <rcc rId="24558" sId="4" numFmtId="4">
    <oc r="F78">
      <v>1</v>
    </oc>
    <nc r="F78">
      <v>2</v>
    </nc>
  </rcc>
  <rcc rId="24559" sId="4" numFmtId="4">
    <oc r="G78">
      <v>6</v>
    </oc>
    <nc r="G78">
      <v>11</v>
    </nc>
  </rcc>
  <rcc rId="24560" sId="4" numFmtId="4">
    <nc r="D210">
      <v>3</v>
    </nc>
  </rcc>
  <rcc rId="24561" sId="4" numFmtId="4">
    <nc r="E210">
      <v>26</v>
    </nc>
  </rcc>
  <rcc rId="24562" sId="4" numFmtId="4">
    <nc r="F210">
      <v>3</v>
    </nc>
  </rcc>
  <rcc rId="24563" sId="4" numFmtId="4">
    <nc r="G210">
      <v>26</v>
    </nc>
  </rcc>
  <rcc rId="24564" sId="4" numFmtId="4">
    <nc r="D222">
      <v>1</v>
    </nc>
  </rcc>
  <rcc rId="24565" sId="4" numFmtId="4">
    <nc r="E222">
      <v>12</v>
    </nc>
  </rcc>
  <rcc rId="24566" sId="4" numFmtId="4">
    <nc r="F222">
      <v>1</v>
    </nc>
  </rcc>
  <rcc rId="24567" sId="4" numFmtId="4">
    <nc r="G222">
      <v>12</v>
    </nc>
  </rcc>
  <rcc rId="24568" sId="4" numFmtId="4">
    <nc r="D133">
      <v>2</v>
    </nc>
  </rcc>
  <rcc rId="24569" sId="4" numFmtId="4">
    <nc r="E133">
      <v>3</v>
    </nc>
  </rcc>
  <rcc rId="24570" sId="4" numFmtId="4">
    <nc r="F133">
      <v>2</v>
    </nc>
  </rcc>
  <rcc rId="24571" sId="4" numFmtId="4">
    <nc r="G133">
      <v>3</v>
    </nc>
  </rcc>
  <rcc rId="24572" sId="3" numFmtId="4">
    <nc r="D131">
      <v>2</v>
    </nc>
  </rcc>
  <rcc rId="24573" sId="3" numFmtId="4">
    <nc r="E131">
      <v>28</v>
    </nc>
  </rcc>
  <rcc rId="24574" sId="3" numFmtId="4">
    <nc r="F131">
      <v>2</v>
    </nc>
  </rcc>
  <rcc rId="24575" sId="3" numFmtId="4">
    <nc r="G131">
      <v>28</v>
    </nc>
  </rcc>
  <rcc rId="24576" sId="4" numFmtId="4">
    <nc r="D55">
      <v>5</v>
    </nc>
  </rcc>
  <rcc rId="24577" sId="4" numFmtId="4">
    <nc r="E55">
      <v>38</v>
    </nc>
  </rcc>
  <rcc rId="24578" sId="4" numFmtId="4">
    <nc r="F55">
      <v>5</v>
    </nc>
  </rcc>
  <rcc rId="24579" sId="4" numFmtId="4">
    <nc r="G55">
      <v>38</v>
    </nc>
  </rcc>
  <rcc rId="24580" sId="4" numFmtId="4">
    <nc r="D209">
      <v>1</v>
    </nc>
  </rcc>
  <rcc rId="24581" sId="4" numFmtId="4">
    <nc r="E209">
      <v>10</v>
    </nc>
  </rcc>
  <rcc rId="24582" sId="4" numFmtId="4">
    <nc r="F209">
      <v>1</v>
    </nc>
  </rcc>
  <rcc rId="24583" sId="4" numFmtId="4">
    <nc r="G209">
      <v>10</v>
    </nc>
  </rcc>
  <rcc rId="24584" sId="4">
    <nc r="D135">
      <v>3</v>
    </nc>
  </rcc>
  <rcc rId="24585" sId="4">
    <nc r="E135">
      <v>31</v>
    </nc>
  </rcc>
  <rcc rId="24586" sId="4">
    <nc r="F135">
      <v>3</v>
    </nc>
  </rcc>
  <rcc rId="24587" sId="4">
    <nc r="G135">
      <v>31</v>
    </nc>
  </rcc>
  <rcc rId="24588" sId="3" numFmtId="4">
    <nc r="D210">
      <v>1</v>
    </nc>
  </rcc>
  <rcc rId="24589" sId="3" numFmtId="4">
    <nc r="E210">
      <v>15</v>
    </nc>
  </rcc>
  <rcc rId="24590" sId="3" numFmtId="4">
    <nc r="F210">
      <v>1</v>
    </nc>
  </rcc>
  <rcc rId="24591" sId="3" numFmtId="4">
    <nc r="G210">
      <v>15</v>
    </nc>
  </rcc>
  <rcc rId="24592" sId="3" numFmtId="4">
    <nc r="D79">
      <v>1</v>
    </nc>
  </rcc>
  <rcc rId="24593" sId="3" numFmtId="4">
    <nc r="F79">
      <v>1</v>
    </nc>
  </rcc>
  <rcc rId="24594" sId="3" numFmtId="4">
    <nc r="G79">
      <v>8</v>
    </nc>
  </rcc>
  <rcc rId="24595" sId="3" numFmtId="4">
    <nc r="E79">
      <v>8</v>
    </nc>
  </rcc>
  <rcc rId="24596" sId="3" numFmtId="4">
    <nc r="D60">
      <v>1</v>
    </nc>
  </rcc>
  <rcc rId="24597" sId="3" numFmtId="4">
    <nc r="E60">
      <v>15</v>
    </nc>
  </rcc>
  <rcc rId="24598" sId="3" numFmtId="4">
    <nc r="F60">
      <v>1</v>
    </nc>
  </rcc>
  <rcc rId="24599" sId="3" numFmtId="4">
    <nc r="G60">
      <v>15</v>
    </nc>
  </rcc>
  <rcc rId="24600" sId="4">
    <oc r="D33">
      <v>11</v>
    </oc>
    <nc r="D33">
      <v>16</v>
    </nc>
  </rcc>
  <rcc rId="24601" sId="4">
    <oc r="E33">
      <v>54</v>
    </oc>
    <nc r="E33">
      <v>108</v>
    </nc>
  </rcc>
  <rcc rId="24602" sId="4">
    <oc r="F33">
      <v>11</v>
    </oc>
    <nc r="F33">
      <v>16</v>
    </nc>
  </rcc>
  <rcc rId="24603" sId="4">
    <oc r="G33">
      <v>54</v>
    </oc>
    <nc r="G33">
      <v>108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cc rId="24422" sId="4" numFmtId="4">
    <nc r="D104">
      <v>2</v>
    </nc>
  </rcc>
  <rcc rId="24423" sId="4" numFmtId="4">
    <nc r="E104">
      <v>12.5</v>
    </nc>
  </rcc>
  <rcc rId="24424" sId="4" numFmtId="4">
    <nc r="F104">
      <v>2</v>
    </nc>
  </rcc>
  <rcc rId="24425" sId="4" numFmtId="4">
    <nc r="G104">
      <v>12.5</v>
    </nc>
  </rcc>
  <rcc rId="24426" sId="3" numFmtId="4">
    <nc r="D107">
      <v>1</v>
    </nc>
  </rcc>
  <rcc rId="24427" sId="3" numFmtId="4">
    <nc r="E107">
      <v>15</v>
    </nc>
  </rcc>
  <rcc rId="24428" sId="3" numFmtId="4">
    <nc r="F107">
      <v>1</v>
    </nc>
  </rcc>
  <rcc rId="24429" sId="3" numFmtId="4">
    <nc r="G107">
      <v>15</v>
    </nc>
  </rcc>
  <rcc rId="24430" sId="4" numFmtId="4">
    <oc r="D152">
      <v>3</v>
    </oc>
    <nc r="D152">
      <v>4</v>
    </nc>
  </rcc>
  <rcc rId="24431" sId="4" numFmtId="4">
    <oc r="E152">
      <v>67</v>
    </oc>
    <nc r="E152">
      <v>77</v>
    </nc>
  </rcc>
  <rcc rId="24432" sId="4" numFmtId="4">
    <oc r="F152">
      <v>3</v>
    </oc>
    <nc r="F152">
      <v>4</v>
    </nc>
  </rcc>
  <rcc rId="24433" sId="4" numFmtId="4">
    <oc r="G152">
      <v>67</v>
    </oc>
    <nc r="G152">
      <v>77</v>
    </nc>
  </rcc>
  <rcc rId="24434" sId="3" numFmtId="4">
    <oc r="D156">
      <v>2</v>
    </oc>
    <nc r="D156">
      <v>3</v>
    </nc>
  </rcc>
  <rcc rId="24435" sId="3" numFmtId="4">
    <oc r="E156">
      <v>11</v>
    </oc>
    <nc r="E156">
      <v>21</v>
    </nc>
  </rcc>
  <rcc rId="24436" sId="3" numFmtId="4">
    <oc r="F156">
      <v>2</v>
    </oc>
    <nc r="F156">
      <v>3</v>
    </nc>
  </rcc>
  <rcc rId="24437" sId="3" numFmtId="4">
    <oc r="G156">
      <v>11</v>
    </oc>
    <nc r="G156">
      <v>21</v>
    </nc>
  </rcc>
  <rcc rId="24438" sId="4" numFmtId="4">
    <nc r="D153">
      <v>1</v>
    </nc>
  </rcc>
  <rcc rId="24439" sId="4" numFmtId="4">
    <nc r="E153">
      <v>15</v>
    </nc>
  </rcc>
  <rcc rId="24440" sId="4" numFmtId="4">
    <nc r="F153">
      <v>1</v>
    </nc>
  </rcc>
  <rcc rId="24441" sId="4" numFmtId="4">
    <nc r="G153">
      <v>15</v>
    </nc>
  </rcc>
  <rcc rId="24442" sId="4" numFmtId="4">
    <nc r="D161">
      <v>1</v>
    </nc>
  </rcc>
  <rcc rId="24443" sId="4" numFmtId="4">
    <nc r="E161">
      <v>5</v>
    </nc>
  </rcc>
  <rcc rId="24444" sId="4" numFmtId="4">
    <nc r="F161">
      <v>1</v>
    </nc>
  </rcc>
  <rcc rId="24445" sId="4" numFmtId="4">
    <nc r="G161">
      <v>5</v>
    </nc>
  </rcc>
  <rcc rId="24446" sId="4" numFmtId="4">
    <nc r="D131">
      <v>1</v>
    </nc>
  </rcc>
  <rcc rId="24447" sId="4" numFmtId="4">
    <nc r="E131">
      <v>1.5</v>
    </nc>
  </rcc>
  <rcc rId="24448" sId="4" numFmtId="4">
    <nc r="F131">
      <v>1</v>
    </nc>
  </rcc>
  <rcc rId="24449" sId="4" numFmtId="4">
    <nc r="G131">
      <v>1.5</v>
    </nc>
  </rcc>
  <rcc rId="24450" sId="4" numFmtId="4">
    <oc r="D213">
      <v>3</v>
    </oc>
    <nc r="D213">
      <v>5</v>
    </nc>
  </rcc>
  <rcc rId="24451" sId="4" numFmtId="4">
    <oc r="E213">
      <v>32.5</v>
    </oc>
    <nc r="E213">
      <v>48.5</v>
    </nc>
  </rcc>
  <rcc rId="24452" sId="4" numFmtId="4">
    <oc r="F213">
      <v>3</v>
    </oc>
    <nc r="F213">
      <v>5</v>
    </nc>
  </rcc>
  <rcc rId="24453" sId="4" numFmtId="4">
    <oc r="G213">
      <v>32.5</v>
    </oc>
    <nc r="G213">
      <v>48.5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c rId="16397" sId="4" numFmtId="4">
    <oc r="F185">
      <v>10</v>
    </oc>
    <nc r="F185">
      <v>8</v>
    </nc>
  </rcc>
  <rcc rId="16398" sId="4" numFmtId="4">
    <oc r="G185">
      <v>98</v>
    </oc>
    <nc r="G185">
      <v>80</v>
    </nc>
  </rcc>
  <rcc rId="16399" sId="4" numFmtId="4">
    <oc r="F188">
      <v>9</v>
    </oc>
    <nc r="F188">
      <v>7</v>
    </nc>
  </rcc>
  <rcc rId="16400" sId="4" numFmtId="4">
    <oc r="G188">
      <v>93</v>
    </oc>
    <nc r="G188">
      <v>75</v>
    </nc>
  </rcc>
  <rcc rId="16401" sId="4" numFmtId="4">
    <oc r="F190">
      <v>11</v>
    </oc>
    <nc r="F190">
      <v>7</v>
    </nc>
  </rcc>
  <rcc rId="16402" sId="4" numFmtId="4">
    <oc r="G190">
      <v>99.5</v>
    </oc>
    <nc r="G190">
      <v>65</v>
    </nc>
  </rcc>
  <rcc rId="16403" sId="4" numFmtId="4">
    <oc r="F191">
      <v>4</v>
    </oc>
    <nc r="F191">
      <v>3</v>
    </nc>
  </rcc>
  <rcc rId="16404" sId="4" numFmtId="4">
    <oc r="F187">
      <v>8</v>
    </oc>
    <nc r="F187">
      <v>7</v>
    </nc>
  </rcc>
  <rcc rId="16405" sId="4" numFmtId="4">
    <oc r="G187">
      <v>80</v>
    </oc>
    <nc r="G187">
      <v>70</v>
    </nc>
  </rcc>
  <rfmt sheetId="4" sqref="D184:E191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cc rId="16789" sId="3" numFmtId="4">
    <oc r="K215">
      <v>25</v>
    </oc>
    <nc r="K215">
      <v>25.2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c rId="17156" sId="1">
    <nc r="D252">
      <f>D251-D246</f>
    </nc>
  </rcc>
  <rcc rId="17157" sId="1">
    <nc r="E252">
      <f>E251-E246</f>
    </nc>
  </rcc>
  <rcc rId="17158" sId="1">
    <nc r="F252">
      <f>F251-F246</f>
    </nc>
  </rcc>
  <rcc rId="17159" sId="1">
    <nc r="G252">
      <f>G251-G246</f>
    </nc>
  </rcc>
  <rcc rId="17160" sId="3">
    <nc r="D252">
      <f>D251-D246</f>
    </nc>
  </rcc>
  <rcc rId="17161" sId="3">
    <nc r="D251">
      <v>515</v>
    </nc>
  </rcc>
  <rcc rId="17162" sId="3">
    <nc r="E252">
      <f>E251-E246</f>
    </nc>
  </rcc>
  <rcc rId="17163" sId="3">
    <nc r="E251">
      <v>60687</v>
    </nc>
  </rcc>
  <rcc rId="17164" sId="3">
    <nc r="F251">
      <v>336</v>
    </nc>
  </rcc>
  <rcc rId="17165" sId="3">
    <nc r="F252">
      <f>F251-F246</f>
    </nc>
  </rcc>
  <rcc rId="17166" sId="3">
    <nc r="G252">
      <f>G251-G246</f>
    </nc>
  </rcc>
  <rcc rId="17167" sId="3">
    <nc r="G251">
      <v>21892</v>
    </nc>
  </rcc>
  <rfmt sheetId="1" sqref="E254" start="0" length="0">
    <dxf>
      <numFmt numFmtId="3" formatCode="#,##0"/>
    </dxf>
  </rfmt>
  <rfmt sheetId="1" sqref="F254" start="0" length="0">
    <dxf>
      <numFmt numFmtId="3" formatCode="#,##0"/>
    </dxf>
  </rfmt>
  <rfmt sheetId="1" sqref="G254" start="0" length="0">
    <dxf>
      <numFmt numFmtId="3" formatCode="#,##0"/>
    </dxf>
  </rfmt>
  <rcc rId="17168" sId="4">
    <nc r="D248">
      <v>1696</v>
    </nc>
  </rcc>
  <rcc rId="17169" sId="4">
    <nc r="E248">
      <v>13149</v>
    </nc>
  </rcc>
  <rcc rId="17170" sId="4">
    <nc r="F248">
      <v>1044</v>
    </nc>
  </rcc>
  <rcc rId="17171" sId="4">
    <nc r="G248">
      <v>8179</v>
    </nc>
  </rcc>
  <rcc rId="17172" sId="4">
    <nc r="D250">
      <f>D248-D243</f>
    </nc>
  </rcc>
  <rcc rId="17173" sId="4">
    <nc r="E250">
      <f>E248-E243</f>
    </nc>
  </rcc>
  <rcc rId="17174" sId="4">
    <nc r="F250">
      <f>F248-F243</f>
    </nc>
  </rcc>
  <rcc rId="17175" sId="4">
    <nc r="G250">
      <f>G248-G243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7315" sId="4" numFmtId="4">
    <oc r="D223">
      <v>2</v>
    </oc>
    <nc r="D223">
      <v>5</v>
    </nc>
  </rcc>
  <rcc rId="17316" sId="4" numFmtId="4">
    <oc r="E237">
      <v>376</v>
    </oc>
    <nc r="E237">
      <v>375.5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28292" sId="4" numFmtId="4">
    <oc r="D34">
      <v>10</v>
    </oc>
    <nc r="D34">
      <v>12</v>
    </nc>
  </rcc>
  <rcc rId="28293" sId="4" numFmtId="4">
    <oc r="E34">
      <v>40</v>
    </oc>
    <nc r="E34">
      <v>58</v>
    </nc>
  </rcc>
  <rcc rId="28294" sId="4" numFmtId="4">
    <oc r="F34">
      <v>10</v>
    </oc>
    <nc r="F34">
      <v>12</v>
    </nc>
  </rcc>
  <rcc rId="28295" sId="4" numFmtId="4">
    <oc r="G34">
      <v>40</v>
    </oc>
    <nc r="G34">
      <v>58</v>
    </nc>
  </rcc>
  <rcc rId="28296" sId="4" numFmtId="4">
    <oc r="D206">
      <v>22</v>
    </oc>
    <nc r="D206">
      <v>23</v>
    </nc>
  </rcc>
  <rcc rId="28297" sId="4" numFmtId="4">
    <oc r="E206">
      <v>161</v>
    </oc>
    <nc r="E206">
      <v>173</v>
    </nc>
  </rcc>
  <rcc rId="28298" sId="4" numFmtId="4">
    <oc r="F206">
      <v>22</v>
    </oc>
    <nc r="F206">
      <v>23</v>
    </nc>
  </rcc>
  <rcc rId="28299" sId="4" numFmtId="4">
    <oc r="G206">
      <v>161</v>
    </oc>
    <nc r="G206">
      <v>173</v>
    </nc>
  </rcc>
  <rcc rId="28300" sId="3" numFmtId="4">
    <nc r="D187">
      <v>1</v>
    </nc>
  </rcc>
  <rcc rId="28301" sId="3" numFmtId="4">
    <nc r="E187">
      <v>20</v>
    </nc>
  </rcc>
  <rcc rId="28302" sId="3" numFmtId="4">
    <nc r="F187">
      <v>1</v>
    </nc>
  </rcc>
  <rcc rId="28303" sId="3" numFmtId="4">
    <nc r="G187">
      <v>20</v>
    </nc>
  </rcc>
  <rcc rId="28304" sId="3" numFmtId="4">
    <oc r="D34">
      <v>1</v>
    </oc>
    <nc r="D34">
      <v>2</v>
    </nc>
  </rcc>
  <rcc rId="28305" sId="3" numFmtId="4">
    <oc r="E34">
      <v>14</v>
    </oc>
    <nc r="E34">
      <v>114</v>
    </nc>
  </rcc>
  <rcc rId="28306" sId="3" numFmtId="4">
    <oc r="F34">
      <v>1</v>
    </oc>
    <nc r="F34">
      <v>2</v>
    </nc>
  </rcc>
  <rcc rId="28307" sId="3" numFmtId="4">
    <oc r="G34">
      <v>14</v>
    </oc>
    <nc r="G34">
      <v>114</v>
    </nc>
  </rcc>
  <rcc rId="28308" sId="3" numFmtId="4">
    <oc r="D169">
      <v>1</v>
    </oc>
    <nc r="D169">
      <v>2</v>
    </nc>
  </rcc>
  <rcc rId="28309" sId="3" numFmtId="4">
    <oc r="E169">
      <v>10</v>
    </oc>
    <nc r="E169">
      <v>70</v>
    </nc>
  </rcc>
  <rcc rId="28310" sId="3" numFmtId="4">
    <oc r="F169">
      <v>1</v>
    </oc>
    <nc r="F169">
      <v>2</v>
    </nc>
  </rcc>
  <rcc rId="28311" sId="3" numFmtId="4">
    <oc r="G169">
      <v>10</v>
    </oc>
    <nc r="G169">
      <v>70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cc rId="17912" sId="4" numFmtId="4">
    <oc r="D64">
      <v>38</v>
    </oc>
    <nc r="D64">
      <v>39</v>
    </nc>
  </rcc>
  <rcc rId="17913" sId="4">
    <oc r="E64">
      <f>15+15+5+15+15+15+15+8+15+15+15+15+4.5+15+10+15+10+15+15+15+13+15+15+5+5+15+10+5+15+6+6+15+10+15+10+15+15+7</f>
    </oc>
    <nc r="E64">
      <f>15+15+5+15+15+15+15+8+15+15+15+15+4.5+15+10+15+10+15+15+15+13+15+15+5+5+15+10+5+15+6+6+15+10+15+10+15+15+7+25</f>
    </nc>
  </rcc>
  <rcc rId="17914" sId="4" numFmtId="4">
    <oc r="F64">
      <v>38</v>
    </oc>
    <nc r="F64">
      <v>39</v>
    </nc>
  </rcc>
  <rcc rId="17915" sId="4" numFmtId="4">
    <oc r="G64">
      <v>459.5</v>
    </oc>
    <nc r="G64">
      <f>15+15+5+15+15+15+15+8+15+15+15+15+4.5+15+10+15+10+15+15+15+13+15+15+5+5+15+10+5+15+6+6+15+10+15+10+15+15+7+25</f>
    </nc>
  </rcc>
  <rcc rId="17916" sId="4" numFmtId="4">
    <oc r="D35">
      <v>31</v>
    </oc>
    <nc r="D35">
      <v>32</v>
    </nc>
  </rcc>
  <rcc rId="17917" sId="4" numFmtId="4">
    <oc r="E35">
      <v>270</v>
    </oc>
    <nc r="E35">
      <v>280</v>
    </nc>
  </rcc>
  <rcc rId="17918" sId="4" numFmtId="4">
    <oc r="F35">
      <v>20</v>
    </oc>
    <nc r="F35">
      <v>25</v>
    </nc>
  </rcc>
  <rcc rId="17919" sId="4" numFmtId="4">
    <oc r="G35">
      <v>175</v>
    </oc>
    <nc r="G35">
      <v>220</v>
    </nc>
  </rcc>
  <rcc rId="17920" sId="3" numFmtId="4">
    <oc r="D118">
      <v>7</v>
    </oc>
    <nc r="D118">
      <v>8</v>
    </nc>
  </rcc>
  <rcc rId="17921" sId="3">
    <oc r="E118">
      <f>15+250+670+150+45+80+85</f>
    </oc>
    <nc r="E118">
      <f>15+250+670+150+45+80+85+40</f>
    </nc>
  </rcc>
  <rcc rId="17922" sId="3" numFmtId="4">
    <oc r="D218">
      <v>1</v>
    </oc>
    <nc r="D218">
      <v>2</v>
    </nc>
  </rcc>
  <rcc rId="17923" sId="3" numFmtId="4">
    <oc r="D232">
      <v>3</v>
    </oc>
    <nc r="D232">
      <v>4</v>
    </nc>
  </rcc>
  <rcc rId="17924" sId="3" numFmtId="4">
    <oc r="E232">
      <f>10+13+15</f>
    </oc>
    <nc r="E232">
      <v>78</v>
    </nc>
  </rcc>
  <rcc rId="17925" sId="4" numFmtId="4">
    <oc r="D229">
      <v>15</v>
    </oc>
    <nc r="D229">
      <v>21</v>
    </nc>
  </rcc>
  <rcc rId="17926" sId="4" numFmtId="4">
    <oc r="E229">
      <v>201</v>
    </oc>
    <nc r="E229">
      <v>259</v>
    </nc>
  </rcc>
  <rcc rId="17927" sId="4" numFmtId="4">
    <oc r="F229">
      <v>5</v>
    </oc>
    <nc r="F229">
      <v>21</v>
    </nc>
  </rcc>
  <rcc rId="17928" sId="4" numFmtId="4">
    <oc r="G229">
      <v>75</v>
    </oc>
    <nc r="G229">
      <v>259</v>
    </nc>
  </rcc>
  <rcc rId="17929" sId="4" numFmtId="4">
    <oc r="D110">
      <v>8</v>
    </oc>
    <nc r="D110">
      <v>9</v>
    </nc>
  </rcc>
  <rcc rId="17930" sId="4">
    <oc r="E110">
      <f>1.8+1.8+1.8+7+8+8+8+8</f>
    </oc>
    <nc r="E110">
      <f>1.8+1.8+1.8+7+8+8+8+8+2</f>
    </nc>
  </rcc>
  <rcc rId="17931" sId="4" numFmtId="4">
    <oc r="F110">
      <v>8</v>
    </oc>
    <nc r="F110">
      <v>9</v>
    </nc>
  </rcc>
  <rcc rId="17932" sId="4" numFmtId="4">
    <oc r="G110">
      <v>44.4</v>
    </oc>
    <nc r="G110">
      <v>46.4</v>
    </nc>
  </rcc>
  <rcc rId="17933" sId="3" numFmtId="4">
    <nc r="D113">
      <v>1</v>
    </nc>
  </rcc>
  <rcc rId="17934" sId="3" numFmtId="4">
    <nc r="F113">
      <v>1</v>
    </nc>
  </rcc>
  <rcc rId="17935" sId="3" numFmtId="4">
    <nc r="G113">
      <v>25</v>
    </nc>
  </rcc>
  <rcc rId="17936" sId="3" numFmtId="4">
    <nc r="E113">
      <v>25</v>
    </nc>
  </rcc>
  <rcc rId="17937" sId="4" numFmtId="4">
    <oc r="D67">
      <v>9</v>
    </oc>
    <nc r="D67">
      <v>10</v>
    </nc>
  </rcc>
  <rcc rId="17938" sId="4" numFmtId="4">
    <oc r="E67">
      <f>15+5+5+15+6+15+30+10+10</f>
    </oc>
    <nc r="E67">
      <v>116</v>
    </nc>
  </rcc>
  <rcc rId="17939" sId="4" numFmtId="4">
    <oc r="F67">
      <v>7</v>
    </oc>
    <nc r="F67">
      <v>10</v>
    </nc>
  </rcc>
  <rcc rId="17940" sId="4" numFmtId="4">
    <oc r="G67">
      <v>97</v>
    </oc>
    <nc r="G67">
      <v>116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8152" sId="3" numFmtId="4">
    <oc r="E107">
      <v>882</v>
    </oc>
    <nc r="E107">
      <v>902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c rId="18104" sId="3" numFmtId="4">
    <oc r="F197">
      <v>12</v>
    </oc>
    <nc r="F197">
      <v>15</v>
    </nc>
  </rcc>
  <rcc rId="18105" sId="3" numFmtId="4">
    <oc r="G197">
      <v>290</v>
    </oc>
    <nc r="G197">
      <v>420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27638" sId="4" numFmtId="4">
    <nc r="D228">
      <v>2</v>
    </nc>
  </rcc>
  <rcc rId="27639" sId="4" numFmtId="4">
    <nc r="E228">
      <v>14</v>
    </nc>
  </rcc>
  <rcc rId="27640" sId="4" numFmtId="4">
    <nc r="F228">
      <v>2</v>
    </nc>
  </rcc>
  <rcc rId="27641" sId="4" numFmtId="4">
    <nc r="G228">
      <v>14</v>
    </nc>
  </rcc>
  <rcc rId="27642" sId="3" numFmtId="4">
    <nc r="D235">
      <v>1</v>
    </nc>
  </rcc>
  <rcc rId="27643" sId="3" numFmtId="4">
    <nc r="F235">
      <v>1</v>
    </nc>
  </rcc>
  <rcc rId="27644" sId="3" numFmtId="4">
    <nc r="G235">
      <v>15</v>
    </nc>
  </rcc>
  <rcc rId="27645" sId="3" numFmtId="4">
    <nc r="E235">
      <v>15</v>
    </nc>
  </rcc>
  <rcc rId="27646" sId="4" numFmtId="4">
    <oc r="D237">
      <v>1</v>
    </oc>
    <nc r="D237">
      <v>3</v>
    </nc>
  </rcc>
  <rcc rId="27647" sId="4" numFmtId="4">
    <oc r="E237">
      <v>15</v>
    </oc>
    <nc r="E237">
      <v>36</v>
    </nc>
  </rcc>
  <rcc rId="27648" sId="4" numFmtId="4">
    <oc r="F237">
      <v>1</v>
    </oc>
    <nc r="F237">
      <v>3</v>
    </nc>
  </rcc>
  <rcc rId="27649" sId="4" numFmtId="4">
    <oc r="G237">
      <v>15</v>
    </oc>
    <nc r="G237">
      <v>36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24610" sId="4" numFmtId="4">
    <nc r="D146">
      <v>2</v>
    </nc>
  </rcc>
  <rcc rId="24611" sId="4" numFmtId="4">
    <nc r="E146">
      <v>3</v>
    </nc>
  </rcc>
  <rcc rId="24612" sId="4" numFmtId="4">
    <nc r="F146">
      <v>2</v>
    </nc>
  </rcc>
  <rcc rId="24613" sId="4" numFmtId="4">
    <nc r="G146">
      <v>3</v>
    </nc>
  </rcc>
  <rcc rId="24614" sId="4" numFmtId="4">
    <oc r="D63">
      <v>2</v>
    </oc>
    <nc r="D63">
      <v>6</v>
    </nc>
  </rcc>
  <rcc rId="24615" sId="4" numFmtId="4">
    <oc r="E63">
      <v>20</v>
    </oc>
    <nc r="E63">
      <v>51</v>
    </nc>
  </rcc>
  <rcc rId="24616" sId="4" numFmtId="4">
    <oc r="F63">
      <v>2</v>
    </oc>
    <nc r="F63">
      <v>6</v>
    </nc>
  </rcc>
  <rcc rId="24617" sId="4" numFmtId="4">
    <oc r="G63">
      <v>20</v>
    </oc>
    <nc r="G63">
      <v>51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24460" sId="4" numFmtId="4">
    <nc r="D179">
      <v>2</v>
    </nc>
  </rcc>
  <rcc rId="24461" sId="4" numFmtId="4">
    <nc r="E179">
      <v>20</v>
    </nc>
  </rcc>
  <rcc rId="24462" sId="4" numFmtId="4">
    <nc r="F179">
      <v>2</v>
    </nc>
  </rcc>
  <rcc rId="24463" sId="4" numFmtId="4">
    <nc r="G179">
      <v>20</v>
    </nc>
  </rcc>
  <rcc rId="24464" sId="4" numFmtId="4">
    <oc r="D206">
      <v>7</v>
    </oc>
    <nc r="D206">
      <v>17</v>
    </nc>
  </rcc>
  <rcc rId="24465" sId="4" numFmtId="4">
    <oc r="E206">
      <v>42</v>
    </oc>
    <nc r="E206">
      <v>114</v>
    </nc>
  </rcc>
  <rcc rId="24466" sId="4" numFmtId="4">
    <oc r="F206">
      <v>7</v>
    </oc>
    <nc r="F206">
      <v>17</v>
    </nc>
  </rcc>
  <rcc rId="24467" sId="4" numFmtId="4">
    <oc r="G206">
      <v>42</v>
    </oc>
    <nc r="G206">
      <v>114</v>
    </nc>
  </rcc>
  <rcc rId="24468" sId="3" numFmtId="4">
    <nc r="D76">
      <v>1</v>
    </nc>
  </rcc>
  <rcc rId="24469" sId="3" numFmtId="4">
    <nc r="E76">
      <v>8</v>
    </nc>
  </rcc>
  <rcc rId="24470" sId="3" numFmtId="4">
    <nc r="F76">
      <v>1</v>
    </nc>
  </rcc>
  <rcc rId="24471" sId="3" numFmtId="4">
    <nc r="G76">
      <v>8</v>
    </nc>
  </rcc>
  <rcc rId="24472" sId="4" numFmtId="4">
    <oc r="D73">
      <v>1</v>
    </oc>
    <nc r="D73">
      <v>2</v>
    </nc>
  </rcc>
  <rcc rId="24473" sId="4" numFmtId="4">
    <oc r="E73">
      <v>5</v>
    </oc>
    <nc r="E73">
      <v>20</v>
    </nc>
  </rcc>
  <rcc rId="24474" sId="4" numFmtId="4">
    <oc r="F73">
      <v>1</v>
    </oc>
    <nc r="F73">
      <v>2</v>
    </nc>
  </rcc>
  <rcc rId="24475" sId="4" numFmtId="4">
    <oc r="G73">
      <v>5</v>
    </oc>
    <nc r="G73">
      <v>20</v>
    </nc>
  </rcc>
  <rcc rId="24476" sId="4" numFmtId="4">
    <oc r="D108">
      <v>1</v>
    </oc>
    <nc r="D108">
      <v>2</v>
    </nc>
  </rcc>
  <rcc rId="24477" sId="4" numFmtId="4">
    <oc r="E108">
      <v>5</v>
    </oc>
    <nc r="E108">
      <v>10</v>
    </nc>
  </rcc>
  <rcc rId="24478" sId="4" numFmtId="4">
    <oc r="F108">
      <v>1</v>
    </oc>
    <nc r="F108">
      <v>2</v>
    </nc>
  </rcc>
  <rcc rId="24479" sId="4" numFmtId="4">
    <oc r="G108">
      <v>5</v>
    </oc>
    <nc r="G108">
      <v>10</v>
    </nc>
  </rcc>
  <rcc rId="24480" sId="4" numFmtId="4">
    <oc r="D144">
      <v>6</v>
    </oc>
    <nc r="D144">
      <v>20</v>
    </nc>
  </rcc>
  <rcc rId="24481" sId="4" numFmtId="4">
    <oc r="E144">
      <v>19</v>
    </oc>
    <nc r="E144">
      <v>47</v>
    </nc>
  </rcc>
  <rcc rId="24482" sId="4" numFmtId="4">
    <oc r="F144">
      <v>6</v>
    </oc>
    <nc r="F144">
      <v>20</v>
    </nc>
  </rcc>
  <rcc rId="24483" sId="4" numFmtId="4">
    <oc r="G144">
      <v>19</v>
    </oc>
    <nc r="G144">
      <v>47</v>
    </nc>
  </rcc>
  <rcc rId="24484" sId="4" numFmtId="4">
    <nc r="D103">
      <v>1</v>
    </nc>
  </rcc>
  <rcc rId="24485" sId="4" numFmtId="4">
    <nc r="E103">
      <v>1.1000000000000001</v>
    </nc>
  </rcc>
  <rcc rId="24486" sId="4" numFmtId="4">
    <nc r="F103">
      <v>1</v>
    </nc>
  </rcc>
  <rcc rId="24487" sId="4" numFmtId="4">
    <nc r="G103">
      <v>1.1000000000000001</v>
    </nc>
  </rcc>
  <rcc rId="24488" sId="4" numFmtId="4">
    <nc r="D219">
      <v>8</v>
    </nc>
  </rcc>
  <rcc rId="24489" sId="4" numFmtId="4">
    <nc r="E219">
      <v>79</v>
    </nc>
  </rcc>
  <rcc rId="24490" sId="4" numFmtId="4">
    <nc r="F219">
      <v>8</v>
    </nc>
  </rcc>
  <rcc rId="24491" sId="4" numFmtId="4">
    <nc r="G219">
      <v>79</v>
    </nc>
  </rcc>
  <rcc rId="24492" sId="3" numFmtId="4">
    <nc r="D73">
      <v>1</v>
    </nc>
  </rcc>
  <rcc rId="24493" sId="3" numFmtId="4">
    <nc r="E73">
      <v>14</v>
    </nc>
  </rcc>
  <rcc rId="24494" sId="3" numFmtId="4">
    <nc r="F73">
      <v>1</v>
    </nc>
  </rcc>
  <rcc rId="24495" sId="3" numFmtId="4">
    <nc r="G73">
      <v>14</v>
    </nc>
  </rcc>
  <rcc rId="24496" sId="4" odxf="1" dxf="1">
    <oc r="D56">
      <v>1</v>
    </oc>
    <nc r="D56">
      <v>3</v>
    </nc>
    <odxf/>
    <ndxf/>
  </rcc>
  <rcc rId="24497" sId="4" odxf="1" dxf="1">
    <oc r="E56">
      <v>7</v>
    </oc>
    <nc r="E56">
      <v>24</v>
    </nc>
    <odxf/>
    <ndxf/>
  </rcc>
  <rcc rId="24498" sId="4" odxf="1" dxf="1">
    <oc r="F56">
      <v>1</v>
    </oc>
    <nc r="F56">
      <v>3</v>
    </nc>
    <odxf/>
    <ndxf/>
  </rcc>
  <rcc rId="24499" sId="4" odxf="1" dxf="1">
    <oc r="G56">
      <v>7</v>
    </oc>
    <nc r="G56">
      <v>24</v>
    </nc>
    <odxf/>
    <ndxf/>
  </rcc>
  <rcc rId="24500" sId="4" numFmtId="4">
    <oc r="G83">
      <v>11</v>
    </oc>
    <nc r="G83">
      <v>18</v>
    </nc>
  </rcc>
  <rcc rId="24501" sId="4" numFmtId="4">
    <oc r="E83">
      <v>11</v>
    </oc>
    <nc r="E83">
      <v>18</v>
    </nc>
  </rcc>
  <rcc rId="24502" sId="4" numFmtId="4">
    <oc r="D111">
      <v>1</v>
    </oc>
    <nc r="D111">
      <v>4</v>
    </nc>
  </rcc>
  <rcc rId="24503" sId="4" numFmtId="4">
    <oc r="E111">
      <v>40</v>
    </oc>
    <nc r="E111">
      <v>49</v>
    </nc>
  </rcc>
  <rcc rId="24504" sId="4" numFmtId="4">
    <oc r="F111">
      <v>1</v>
    </oc>
    <nc r="F111">
      <v>4</v>
    </nc>
  </rcc>
  <rcc rId="24505" sId="4" numFmtId="4">
    <oc r="G111">
      <v>40</v>
    </oc>
    <nc r="G111">
      <v>49</v>
    </nc>
  </rcc>
  <rcc rId="24506" sId="4" numFmtId="4">
    <nc r="D45">
      <v>1</v>
    </nc>
  </rcc>
  <rcc rId="24507" sId="4" numFmtId="4">
    <nc r="E45">
      <v>15</v>
    </nc>
  </rcc>
  <rcc rId="24508" sId="4" numFmtId="4">
    <nc r="F45">
      <v>1</v>
    </nc>
  </rcc>
  <rcc rId="24509" sId="4" numFmtId="4">
    <nc r="G45">
      <v>15</v>
    </nc>
  </rcc>
  <rcc rId="24510" sId="4" numFmtId="4">
    <oc r="D120">
      <v>1</v>
    </oc>
    <nc r="D120">
      <v>2</v>
    </nc>
  </rcc>
  <rcc rId="24511" sId="4" numFmtId="4">
    <oc r="E120">
      <v>1.5</v>
    </oc>
    <nc r="E120">
      <v>3</v>
    </nc>
  </rcc>
  <rcc rId="24512" sId="4" numFmtId="4">
    <oc r="F120">
      <v>1</v>
    </oc>
    <nc r="F120">
      <v>2</v>
    </nc>
  </rcc>
  <rcc rId="24513" sId="4" numFmtId="4">
    <oc r="G120">
      <v>1.5</v>
    </oc>
    <nc r="G120">
      <v>3</v>
    </nc>
  </rcc>
  <rcc rId="24514" sId="4" numFmtId="4">
    <nc r="D122">
      <v>1</v>
    </nc>
  </rcc>
  <rcc rId="24515" sId="4" numFmtId="4">
    <nc r="E122">
      <v>10</v>
    </nc>
  </rcc>
  <rcc rId="24516" sId="4" numFmtId="4">
    <nc r="F122">
      <v>1</v>
    </nc>
  </rcc>
  <rcc rId="24517" sId="4" numFmtId="4">
    <nc r="G122">
      <v>10</v>
    </nc>
  </rcc>
  <rcc rId="24518" sId="4" numFmtId="4">
    <nc r="D240">
      <v>4</v>
    </nc>
  </rcc>
  <rcc rId="24519" sId="4" numFmtId="4">
    <nc r="E240">
      <v>38</v>
    </nc>
  </rcc>
  <rcc rId="24520" sId="4" numFmtId="4">
    <nc r="F240">
      <v>4</v>
    </nc>
  </rcc>
  <rcc rId="24521" sId="4" numFmtId="4">
    <nc r="G240">
      <v>38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c rId="17899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  <odxf/>
    <ndxf/>
  </rcc>
  <rcc rId="17900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  <odxf/>
    <ndxf/>
  </rcc>
  <rcc rId="17901" sId="3">
    <oc r="A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A14"/>
  </rcc>
  <rcc rId="17902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  <rsnm rId="17909" sheetId="1" oldName="[Сводная по поданным заявкам и заключенным договорам с присоединенной мощностью за декабрь_2014г.xlsx]ноябрь 2014г" newName="[Сводная по поданным заявкам и заключенным договорам с присоединенной мощностью за декабрь_2014г.xlsx]декабрь 2014г"/>
  <rsnm rId="17910" sheetId="3" oldName="[Сводная по поданным заявкам и заключенным договорам с присоединенной мощностью за декабрь_2014г.xlsx]ноябрь 2014г. по 6-10" newName="[Сводная по поданным заявкам и заключенным договорам с присоединенной мощностью за декабрь_2014г.xlsx]декабрь 2014г. по 6-10"/>
  <rsnm rId="17911" sheetId="4" oldName="[Сводная по поданным заявкам и заключенным договорам с присоединенной мощностью за декабрь_2014г.xlsx]ноябрь 2014г. по 0,4" newName="[Сводная по поданным заявкам и заключенным договорам с присоединенной мощностью за декабрь_2014г.xlsx]декабрь 2014г. по 0,4"/>
</revisions>
</file>

<file path=xl/revisions/revisionLog115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28559" sId="4" numFmtId="4">
    <oc r="G114">
      <v>107</v>
    </oc>
    <nc r="G114">
      <v>117</v>
    </nc>
  </rcc>
  <rcc rId="28560" sId="4" numFmtId="4">
    <oc r="F114">
      <v>5</v>
    </oc>
    <nc r="F114">
      <v>7</v>
    </nc>
  </rcc>
  <rcc rId="28561" sId="4" numFmtId="4">
    <oc r="E114">
      <v>107</v>
    </oc>
    <nc r="E114">
      <v>117</v>
    </nc>
  </rcc>
  <rcc rId="28562" sId="4" numFmtId="4">
    <oc r="D114">
      <v>5</v>
    </oc>
    <nc r="D114">
      <v>7</v>
    </nc>
  </rcc>
  <rcc rId="28563" sId="4" numFmtId="4">
    <oc r="D101">
      <v>8</v>
    </oc>
    <nc r="D101">
      <v>10</v>
    </nc>
  </rcc>
  <rcc rId="28564" sId="4" numFmtId="4">
    <oc r="E101">
      <v>186</v>
    </oc>
    <nc r="E101">
      <v>205</v>
    </nc>
  </rcc>
  <rcc rId="28565" sId="4" numFmtId="4">
    <oc r="F101">
      <v>8</v>
    </oc>
    <nc r="F101">
      <v>10</v>
    </nc>
  </rcc>
  <rcc rId="28566" sId="4" numFmtId="4">
    <oc r="G101">
      <v>186</v>
    </oc>
    <nc r="G101">
      <v>205</v>
    </nc>
  </rcc>
  <rcc rId="28567" sId="4" numFmtId="4">
    <nc r="D220">
      <v>1</v>
    </nc>
  </rcc>
  <rcc rId="28568" sId="4" numFmtId="4">
    <nc r="E220">
      <v>7</v>
    </nc>
  </rcc>
  <rcc rId="28569" sId="4" numFmtId="4">
    <nc r="F220">
      <v>1</v>
    </nc>
  </rcc>
  <rcc rId="28570" sId="4" numFmtId="4">
    <nc r="G220">
      <v>7</v>
    </nc>
  </rcc>
  <rcc rId="28571" sId="4" numFmtId="4">
    <oc r="D28">
      <v>2</v>
    </oc>
    <nc r="D28">
      <v>3</v>
    </nc>
  </rcc>
  <rcc rId="28572" sId="4" numFmtId="4">
    <oc r="E28">
      <v>10</v>
    </oc>
    <nc r="E28">
      <v>22</v>
    </nc>
  </rcc>
  <rcc rId="28573" sId="4" numFmtId="4">
    <oc r="F28">
      <v>2</v>
    </oc>
    <nc r="F28">
      <v>3</v>
    </nc>
  </rcc>
  <rcc rId="28574" sId="4" numFmtId="4">
    <oc r="G28">
      <v>10</v>
    </oc>
    <nc r="G28">
      <v>22</v>
    </nc>
  </rcc>
  <rcc rId="28575" sId="4" numFmtId="4">
    <oc r="D104">
      <v>3</v>
    </oc>
    <nc r="D104">
      <v>5</v>
    </nc>
  </rcc>
  <rcc rId="28576" sId="4" numFmtId="4">
    <oc r="E104">
      <v>17.5</v>
    </oc>
    <nc r="E104">
      <v>37.5</v>
    </nc>
  </rcc>
  <rcc rId="28577" sId="4" numFmtId="4">
    <oc r="F104">
      <v>3</v>
    </oc>
    <nc r="F104">
      <v>5</v>
    </nc>
  </rcc>
  <rcc rId="28578" sId="4" numFmtId="4">
    <oc r="G104">
      <v>17.5</v>
    </oc>
    <nc r="G104">
      <v>37.5</v>
    </nc>
  </rcc>
  <rcc rId="28579" sId="4" numFmtId="4">
    <oc r="D45">
      <v>4</v>
    </oc>
    <nc r="D45">
      <v>5</v>
    </nc>
  </rcc>
  <rcc rId="28580" sId="4" numFmtId="4">
    <oc r="E45">
      <v>52</v>
    </oc>
    <nc r="E45">
      <v>58</v>
    </nc>
  </rcc>
  <rcc rId="28581" sId="4" numFmtId="4">
    <oc r="F45">
      <v>4</v>
    </oc>
    <nc r="F45">
      <v>5</v>
    </nc>
  </rcc>
  <rcc rId="28582" sId="4" numFmtId="4">
    <oc r="G45">
      <v>52</v>
    </oc>
    <nc r="G45">
      <v>58</v>
    </nc>
  </rcc>
  <rcc rId="28583" sId="4" numFmtId="4">
    <oc r="D206">
      <v>23</v>
    </oc>
    <nc r="D206">
      <v>24</v>
    </nc>
  </rcc>
  <rcc rId="28584" sId="4" numFmtId="4">
    <oc r="E206">
      <v>173</v>
    </oc>
    <nc r="E206">
      <v>180.5</v>
    </nc>
  </rcc>
  <rcc rId="28585" sId="4" numFmtId="4">
    <oc r="F206">
      <v>23</v>
    </oc>
    <nc r="F206">
      <v>24</v>
    </nc>
  </rcc>
  <rcc rId="28586" sId="4" numFmtId="4">
    <oc r="G206">
      <v>173</v>
    </oc>
    <nc r="G206">
      <v>280.5</v>
    </nc>
  </rcc>
  <rcc rId="28587" sId="3" numFmtId="4">
    <oc r="D38">
      <v>2</v>
    </oc>
    <nc r="D38">
      <v>3</v>
    </nc>
  </rcc>
  <rcc rId="28588" sId="3" numFmtId="4">
    <oc r="E38">
      <v>22</v>
    </oc>
    <nc r="E38">
      <v>30</v>
    </nc>
  </rcc>
  <rcc rId="28589" sId="3" numFmtId="4">
    <oc r="F38">
      <v>2</v>
    </oc>
    <nc r="F38">
      <v>3</v>
    </nc>
  </rcc>
  <rcc rId="28590" sId="3" numFmtId="4">
    <oc r="G38">
      <v>22</v>
    </oc>
    <nc r="G38">
      <v>30</v>
    </nc>
  </rcc>
  <rcc rId="28591" sId="3" numFmtId="4">
    <nc r="D118">
      <v>1</v>
    </nc>
  </rcc>
  <rcc rId="28592" sId="3" numFmtId="4">
    <nc r="E118">
      <v>120</v>
    </nc>
  </rcc>
  <rcc rId="28593" sId="3" numFmtId="4">
    <nc r="F118">
      <v>1</v>
    </nc>
  </rcc>
  <rcc rId="28594" sId="3" numFmtId="4">
    <nc r="G118">
      <v>120</v>
    </nc>
  </rcc>
  <rcc rId="28595" sId="3" numFmtId="4">
    <oc r="D209">
      <v>6</v>
    </oc>
    <nc r="D209">
      <v>9</v>
    </nc>
  </rcc>
  <rcc rId="28596" sId="3" numFmtId="4">
    <oc r="E209">
      <v>275</v>
    </oc>
    <nc r="E209">
      <f>275+90+75+70</f>
    </nc>
  </rcc>
  <rcc rId="28597" sId="3" numFmtId="4">
    <oc r="F209">
      <v>6</v>
    </oc>
    <nc r="F209">
      <v>9</v>
    </nc>
  </rcc>
  <rcc rId="28598" sId="3" numFmtId="4">
    <oc r="G209">
      <v>275</v>
    </oc>
    <nc r="G209">
      <v>510</v>
    </nc>
  </rcc>
  <rcc rId="28599" sId="3" numFmtId="4">
    <nc r="D39">
      <v>2</v>
    </nc>
  </rcc>
  <rcc rId="28600" sId="3" numFmtId="4">
    <nc r="E39">
      <v>400</v>
    </nc>
  </rcc>
  <rcc rId="28601" sId="3" numFmtId="4">
    <nc r="F39">
      <v>2</v>
    </nc>
  </rcc>
  <rcc rId="28602" sId="3" numFmtId="4">
    <nc r="G39">
      <v>400</v>
    </nc>
  </rcc>
  <rcc rId="28603" sId="3" numFmtId="4">
    <oc r="D48">
      <v>1</v>
    </oc>
    <nc r="D48">
      <v>2</v>
    </nc>
  </rcc>
  <rcc rId="28604" sId="3" numFmtId="4">
    <oc r="E48">
      <v>220</v>
    </oc>
    <nc r="E48">
      <v>430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28206" sId="3" numFmtId="4">
    <oc r="D86">
      <v>1</v>
    </oc>
    <nc r="D86">
      <v>2</v>
    </nc>
  </rcc>
  <rcc rId="28207" sId="3" numFmtId="4">
    <oc r="E86">
      <v>10</v>
    </oc>
    <nc r="E86">
      <v>18</v>
    </nc>
  </rcc>
  <rcc rId="28208" sId="3" numFmtId="4">
    <nc r="F86">
      <v>2</v>
    </nc>
  </rcc>
  <rcc rId="28209" sId="3" numFmtId="4">
    <nc r="G86">
      <v>18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3.xml><?xml version="1.0" encoding="utf-8"?>
<revisions xmlns="http://schemas.openxmlformats.org/spreadsheetml/2006/main" xmlns:r="http://schemas.openxmlformats.org/officeDocument/2006/relationships">
  <rcc rId="28274" sId="4" numFmtId="4">
    <oc r="D30">
      <v>2</v>
    </oc>
    <nc r="D30">
      <v>3</v>
    </nc>
  </rcc>
  <rcc rId="28275" sId="4" numFmtId="4">
    <oc r="E30">
      <v>11</v>
    </oc>
    <nc r="E30">
      <v>19</v>
    </nc>
  </rcc>
  <rcc rId="28276" sId="4" numFmtId="4">
    <oc r="F30">
      <v>2</v>
    </oc>
    <nc r="F30">
      <v>3</v>
    </nc>
  </rcc>
  <rcc rId="28277" sId="4" numFmtId="4">
    <oc r="G30">
      <v>11</v>
    </oc>
    <nc r="G30">
      <v>19</v>
    </nc>
  </rcc>
  <rcc rId="28278" sId="4" numFmtId="4">
    <oc r="D106">
      <v>3</v>
    </oc>
    <nc r="D106">
      <v>4</v>
    </nc>
  </rcc>
  <rcc rId="28279" sId="4" numFmtId="4">
    <oc r="E106">
      <v>27.5</v>
    </oc>
    <nc r="E106">
      <v>32</v>
    </nc>
  </rcc>
  <rcc rId="28280" sId="4" numFmtId="4">
    <oc r="F106">
      <v>3</v>
    </oc>
    <nc r="F106">
      <v>4</v>
    </nc>
  </rcc>
  <rcc rId="28281" sId="4" numFmtId="4">
    <oc r="G106">
      <v>27.5</v>
    </oc>
    <nc r="G106">
      <v>32</v>
    </nc>
  </rcc>
  <rcc rId="28282" sId="3" numFmtId="4">
    <oc r="D209">
      <v>3</v>
    </oc>
    <nc r="D209">
      <v>4</v>
    </nc>
  </rcc>
  <rcc rId="28283" sId="3" numFmtId="4">
    <oc r="E209">
      <v>105</v>
    </oc>
    <nc r="E209">
      <v>120</v>
    </nc>
  </rcc>
  <rcc rId="28284" sId="3" numFmtId="4">
    <oc r="F209">
      <v>3</v>
    </oc>
    <nc r="F209">
      <v>4</v>
    </nc>
  </rcc>
  <rcc rId="28285" sId="3" numFmtId="4">
    <oc r="G209">
      <v>105</v>
    </oc>
    <nc r="G209">
      <v>120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4.xml><?xml version="1.0" encoding="utf-8"?>
<revisions xmlns="http://schemas.openxmlformats.org/spreadsheetml/2006/main" xmlns:r="http://schemas.openxmlformats.org/officeDocument/2006/relationships">
  <rcc rId="28216" sId="4" numFmtId="4">
    <oc r="D222">
      <v>1</v>
    </oc>
    <nc r="D222">
      <v>2</v>
    </nc>
  </rcc>
  <rcc rId="28217" sId="4" numFmtId="4">
    <oc r="E222">
      <v>12</v>
    </oc>
    <nc r="E222">
      <v>19</v>
    </nc>
  </rcc>
  <rcc rId="28218" sId="4" numFmtId="4">
    <oc r="F222">
      <v>1</v>
    </oc>
    <nc r="F222">
      <v>2</v>
    </nc>
  </rcc>
  <rcc rId="28219" sId="4" numFmtId="4">
    <oc r="G222">
      <v>12</v>
    </oc>
    <nc r="G222">
      <v>19</v>
    </nc>
  </rcc>
  <rcc rId="28220" sId="4" numFmtId="4">
    <oc r="D115">
      <v>2</v>
    </oc>
    <nc r="D115">
      <v>3</v>
    </nc>
  </rcc>
  <rcc rId="28221" sId="4" numFmtId="4">
    <oc r="E115">
      <v>5</v>
    </oc>
    <nc r="E115">
      <v>10</v>
    </nc>
  </rcc>
  <rcc rId="28222" sId="4" numFmtId="4">
    <oc r="F115">
      <v>2</v>
    </oc>
    <nc r="F115">
      <v>3</v>
    </nc>
  </rcc>
  <rcc rId="28223" sId="4" numFmtId="4">
    <oc r="G115">
      <v>5</v>
    </oc>
    <nc r="G115">
      <v>10</v>
    </nc>
  </rcc>
  <rcc rId="28224" sId="4" numFmtId="4">
    <oc r="D54">
      <v>2</v>
    </oc>
    <nc r="D54">
      <v>3</v>
    </nc>
  </rcc>
  <rcc rId="28225" sId="4" numFmtId="4">
    <oc r="E54">
      <v>9</v>
    </oc>
    <nc r="E54">
      <v>23</v>
    </nc>
  </rcc>
  <rcc rId="28226" sId="4" numFmtId="4">
    <oc r="F54">
      <v>2</v>
    </oc>
    <nc r="F54">
      <v>3</v>
    </nc>
  </rcc>
  <rcc rId="28227" sId="4" numFmtId="4">
    <oc r="G54">
      <v>9</v>
    </oc>
    <nc r="G54">
      <v>23</v>
    </nc>
  </rcc>
  <rcc rId="28228" sId="4" numFmtId="4">
    <oc r="D36">
      <v>12</v>
    </oc>
    <nc r="D36">
      <v>13</v>
    </nc>
  </rcc>
  <rcc rId="28229" sId="4" numFmtId="4">
    <oc r="E36">
      <f>58+14</f>
    </oc>
    <nc r="E36">
      <v>82</v>
    </nc>
  </rcc>
  <rcc rId="28230" sId="4" numFmtId="4">
    <oc r="F36">
      <v>11</v>
    </oc>
    <nc r="F36">
      <v>13</v>
    </nc>
  </rcc>
  <rcc rId="28231" sId="4" numFmtId="4">
    <oc r="G36">
      <f>58+14</f>
    </oc>
    <nc r="G36">
      <v>82</v>
    </nc>
  </rcc>
  <rcc rId="28232" sId="4" numFmtId="4">
    <oc r="D65">
      <v>1</v>
    </oc>
    <nc r="D65">
      <v>2</v>
    </nc>
  </rcc>
  <rcc rId="28233" sId="4" numFmtId="4">
    <oc r="E65">
      <v>10</v>
    </oc>
    <nc r="E65">
      <v>20</v>
    </nc>
  </rcc>
  <rcc rId="28234" sId="4" numFmtId="4">
    <oc r="F65">
      <v>1</v>
    </oc>
    <nc r="F65">
      <v>2</v>
    </nc>
  </rcc>
  <rcc rId="28235" sId="4" numFmtId="4">
    <oc r="G65">
      <v>10</v>
    </oc>
    <nc r="G65">
      <v>20</v>
    </nc>
  </rcc>
  <rcc rId="28236" sId="4" numFmtId="4">
    <oc r="D106">
      <v>2</v>
    </oc>
    <nc r="D106">
      <v>3</v>
    </nc>
  </rcc>
  <rcc rId="28237" sId="4" numFmtId="4">
    <oc r="E106">
      <v>22.5</v>
    </oc>
    <nc r="E106">
      <v>27.5</v>
    </nc>
  </rcc>
  <rcc rId="28238" sId="4" numFmtId="4">
    <oc r="F106">
      <v>2</v>
    </oc>
    <nc r="F106">
      <v>3</v>
    </nc>
  </rcc>
  <rcc rId="28239" sId="4" numFmtId="4">
    <oc r="G106">
      <v>22.5</v>
    </oc>
    <nc r="G106">
      <v>27.5</v>
    </nc>
  </rcc>
  <rcc rId="28240" sId="4" numFmtId="4">
    <oc r="D133">
      <v>2</v>
    </oc>
    <nc r="D133">
      <v>3</v>
    </nc>
  </rcc>
  <rcc rId="28241" sId="4" numFmtId="4">
    <oc r="E133">
      <v>3</v>
    </oc>
    <nc r="E133">
      <v>8</v>
    </nc>
  </rcc>
  <rcc rId="28242" sId="4" numFmtId="4">
    <oc r="F133">
      <v>2</v>
    </oc>
    <nc r="F133">
      <v>3</v>
    </nc>
  </rcc>
  <rcc rId="28243" sId="4" numFmtId="4">
    <oc r="G133">
      <v>3</v>
    </oc>
    <nc r="G133">
      <v>8</v>
    </nc>
  </rcc>
  <rcc rId="28244" sId="4" numFmtId="4">
    <nc r="D86">
      <v>2</v>
    </nc>
  </rcc>
  <rcc rId="28245" sId="4" numFmtId="4">
    <nc r="E86">
      <v>11</v>
    </nc>
  </rcc>
  <rcc rId="28246" sId="4" numFmtId="4">
    <nc r="F86">
      <v>2</v>
    </nc>
  </rcc>
  <rcc rId="28247" sId="4" numFmtId="4">
    <nc r="G86">
      <v>11</v>
    </nc>
  </rcc>
  <rcc rId="28248" sId="4" numFmtId="4">
    <nc r="D85">
      <v>1</v>
    </nc>
  </rcc>
  <rcc rId="28249" sId="4" numFmtId="4">
    <nc r="E85">
      <v>5</v>
    </nc>
  </rcc>
  <rcc rId="28250" sId="4" numFmtId="4">
    <nc r="F85">
      <v>1</v>
    </nc>
  </rcc>
  <rcc rId="28251" sId="4" numFmtId="4">
    <nc r="G85">
      <v>5</v>
    </nc>
  </rcc>
  <rcc rId="28252" sId="4">
    <oc r="D33">
      <v>27</v>
    </oc>
    <nc r="D33">
      <v>30</v>
    </nc>
  </rcc>
  <rcc rId="28253" sId="4">
    <oc r="E33">
      <f>149+17.5</f>
    </oc>
    <nc r="E33">
      <f>149+17.5+22</f>
    </nc>
  </rcc>
  <rcc rId="28254" sId="4">
    <oc r="F33">
      <v>27</v>
    </oc>
    <nc r="F33">
      <v>30</v>
    </nc>
  </rcc>
  <rcc rId="28255" sId="4">
    <oc r="G33">
      <f>149+17.5</f>
    </oc>
    <nc r="G33">
      <f>149+17.5+22</f>
    </nc>
  </rcc>
  <rcc rId="28256" sId="4" numFmtId="4">
    <oc r="D45">
      <v>3</v>
    </oc>
    <nc r="D45">
      <v>4</v>
    </nc>
  </rcc>
  <rcc rId="28257" sId="4" numFmtId="4">
    <oc r="E45">
      <v>45</v>
    </oc>
    <nc r="E45">
      <v>52</v>
    </nc>
  </rcc>
  <rcc rId="28258" sId="4" numFmtId="4">
    <oc r="F45">
      <v>3</v>
    </oc>
    <nc r="F45">
      <v>4</v>
    </nc>
  </rcc>
  <rcc rId="28259" sId="4" numFmtId="4">
    <oc r="G45">
      <v>45</v>
    </oc>
    <nc r="G45">
      <v>52</v>
    </nc>
  </rcc>
  <rcc rId="28260" sId="4" numFmtId="4">
    <oc r="D69">
      <v>3</v>
    </oc>
    <nc r="D69">
      <v>4</v>
    </nc>
  </rcc>
  <rcc rId="28261" sId="4" numFmtId="4">
    <oc r="E69">
      <v>21</v>
    </oc>
    <nc r="E69">
      <v>28</v>
    </nc>
  </rcc>
  <rcc rId="28262" sId="4" numFmtId="4">
    <oc r="F69">
      <v>3</v>
    </oc>
    <nc r="F69">
      <v>4</v>
    </nc>
  </rcc>
  <rcc rId="28263" sId="4" numFmtId="4">
    <oc r="G69">
      <v>21</v>
    </oc>
    <nc r="G69">
      <v>28</v>
    </nc>
  </rcc>
  <rcc rId="28264" sId="4" numFmtId="4">
    <oc r="D29">
      <v>6</v>
    </oc>
    <nc r="D29">
      <v>11</v>
    </nc>
  </rcc>
  <rcc rId="28265" sId="4" numFmtId="4">
    <oc r="E29">
      <v>44</v>
    </oc>
    <nc r="E29">
      <v>84</v>
    </nc>
  </rcc>
  <rcc rId="28266" sId="4" numFmtId="4">
    <oc r="F29">
      <v>6</v>
    </oc>
    <nc r="F29">
      <v>11</v>
    </nc>
  </rcc>
  <rcc rId="28267" sId="4" numFmtId="4">
    <oc r="G29">
      <v>44</v>
    </oc>
    <nc r="G29">
      <v>84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c rId="18122" sId="4" numFmtId="4">
    <oc r="D38">
      <v>29</v>
    </oc>
    <nc r="D38">
      <v>32</v>
    </nc>
  </rcc>
  <rcc rId="18123" sId="4">
    <oc r="E38">
      <f>7+12+15+13+13+12+7+5+35+15+2.2+8+10+14+5+9+15+14+15</f>
    </oc>
    <nc r="E38">
      <f>7+12+15+13+13+12+7+5+35+15+2.2+8+10+14+5+9+15+14+15+14</f>
    </nc>
  </rcc>
  <rcc rId="18124" sId="4" numFmtId="4">
    <oc r="F38">
      <v>19</v>
    </oc>
    <nc r="F38">
      <v>25</v>
    </nc>
  </rcc>
  <rcc rId="18125" sId="4" numFmtId="4">
    <oc r="G38">
      <v>59</v>
    </oc>
    <nc r="G38">
      <v>180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2.xml><?xml version="1.0" encoding="utf-8"?>
<revisions xmlns="http://schemas.openxmlformats.org/spreadsheetml/2006/main" xmlns:r="http://schemas.openxmlformats.org/officeDocument/2006/relationships">
  <rcc rId="18177" sId="4" numFmtId="4">
    <oc r="D177">
      <v>1</v>
    </oc>
    <nc r="D177">
      <v>10</v>
    </nc>
  </rcc>
  <rcc rId="18178" sId="4" numFmtId="4">
    <oc r="F177">
      <v>1</v>
    </oc>
    <nc r="F177">
      <v>10</v>
    </nc>
  </rcc>
  <rcc rId="18179" sId="4" numFmtId="4">
    <oc r="G177">
      <v>15</v>
    </oc>
    <nc r="G177">
      <v>135</v>
    </nc>
  </rcc>
  <rcc rId="18180" sId="4" numFmtId="4">
    <oc r="E177">
      <v>15</v>
    </oc>
    <nc r="E177">
      <v>135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cc rId="18112" sId="3" numFmtId="4">
    <nc r="D235">
      <v>1</v>
    </nc>
  </rcc>
  <rcc rId="18113" sId="3" numFmtId="4">
    <nc r="E235">
      <v>10</v>
    </nc>
  </rcc>
  <rcc rId="18114" sId="3" numFmtId="4">
    <nc r="F235">
      <v>1</v>
    </nc>
  </rcc>
  <rcc rId="18115" sId="3" numFmtId="4">
    <nc r="G235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cc rId="18292" sId="4" numFmtId="4">
    <oc r="D166">
      <v>13</v>
    </oc>
    <nc r="D166">
      <v>16</v>
    </nc>
  </rcc>
  <rcc rId="18293" sId="4" numFmtId="4">
    <oc r="E166">
      <f>5+15+8+8+10+8+8+8</f>
    </oc>
    <nc r="E166">
      <v>85</v>
    </nc>
  </rcc>
  <rcc rId="18294" sId="4" numFmtId="4">
    <oc r="F166">
      <v>8</v>
    </oc>
    <nc r="F166">
      <v>16</v>
    </nc>
  </rcc>
  <rcc rId="18295" sId="4" numFmtId="4">
    <oc r="G166">
      <v>70</v>
    </oc>
    <nc r="G166">
      <v>85</v>
    </nc>
  </rcc>
  <rcc rId="18296" sId="3" numFmtId="4">
    <nc r="D210">
      <v>1</v>
    </nc>
  </rcc>
  <rcc rId="18297" sId="3" numFmtId="4">
    <nc r="E210">
      <v>10</v>
    </nc>
  </rcc>
  <rcc rId="18298" sId="3" numFmtId="4">
    <nc r="F210">
      <v>1</v>
    </nc>
  </rcc>
  <rcc rId="18299" sId="3" numFmtId="4">
    <nc r="G210">
      <v>10</v>
    </nc>
  </rcc>
  <rcc rId="18300" sId="4" numFmtId="4">
    <oc r="D209">
      <v>2</v>
    </oc>
    <nc r="D209">
      <v>9</v>
    </nc>
  </rcc>
  <rcc rId="18301" sId="4" numFmtId="4">
    <oc r="E209">
      <f>10+15</f>
    </oc>
    <nc r="E209">
      <v>90</v>
    </nc>
  </rcc>
  <rcc rId="18302" sId="4" numFmtId="4">
    <oc r="F209">
      <v>2</v>
    </oc>
    <nc r="F209">
      <v>9</v>
    </nc>
  </rcc>
  <rcc rId="18303" sId="4" numFmtId="4">
    <oc r="G209">
      <v>25</v>
    </oc>
    <nc r="G209">
      <v>90</v>
    </nc>
  </rcc>
  <rcc rId="18304" sId="4" numFmtId="4">
    <oc r="D133">
      <v>2</v>
    </oc>
    <nc r="D133">
      <v>7</v>
    </nc>
  </rcc>
  <rcc rId="18305" sId="4">
    <oc r="E133">
      <f>15+3</f>
    </oc>
    <nc r="E133">
      <f>15+3+32</f>
    </nc>
  </rcc>
  <rcc rId="18306" sId="4" numFmtId="4">
    <oc r="F133">
      <v>2</v>
    </oc>
    <nc r="F133">
      <v>7</v>
    </nc>
  </rcc>
  <rcc rId="18307" sId="4" numFmtId="4">
    <oc r="G133">
      <v>18</v>
    </oc>
    <nc r="G133">
      <v>50</v>
    </nc>
  </rcc>
  <rcc rId="18308" sId="3" numFmtId="4">
    <oc r="D115">
      <v>1</v>
    </oc>
    <nc r="D115">
      <v>2</v>
    </nc>
  </rcc>
  <rcc rId="18309" sId="3" numFmtId="4">
    <oc r="E115">
      <v>100</v>
    </oc>
    <nc r="E115">
      <v>220</v>
    </nc>
  </rcc>
  <rcc rId="18310" sId="3" numFmtId="4">
    <oc r="F115">
      <v>1</v>
    </oc>
    <nc r="F115">
      <v>2</v>
    </nc>
  </rcc>
  <rcc rId="18311" sId="3" numFmtId="4">
    <oc r="G115">
      <v>4.4000000000000004</v>
    </oc>
    <nc r="G115">
      <v>220</v>
    </nc>
  </rcc>
  <rcc rId="18312" sId="3" numFmtId="4">
    <oc r="D58">
      <v>5</v>
    </oc>
    <nc r="D58">
      <v>6</v>
    </nc>
  </rcc>
  <rcc rId="18313" sId="3" numFmtId="4">
    <oc r="E58">
      <f>160+80+240+15+15</f>
    </oc>
    <nc r="E58">
      <v>540</v>
    </nc>
  </rcc>
  <rcc rId="18314" sId="3" numFmtId="4">
    <nc r="D211">
      <v>4</v>
    </nc>
  </rcc>
  <rcc rId="18315" sId="3" numFmtId="4">
    <nc r="E211">
      <v>100</v>
    </nc>
  </rcc>
  <rcc rId="18316" sId="3" numFmtId="4">
    <nc r="F211">
      <v>4</v>
    </nc>
  </rcc>
  <rcc rId="18317" sId="3" numFmtId="4">
    <nc r="G211">
      <v>100</v>
    </nc>
  </rcc>
  <rcc rId="18318" sId="4" numFmtId="4">
    <oc r="D208">
      <v>5</v>
    </oc>
    <nc r="D208">
      <v>9</v>
    </nc>
  </rcc>
  <rcc rId="18319" sId="4">
    <oc r="E208">
      <f>13+15+13+8+6</f>
    </oc>
    <nc r="E208">
      <f>13+15+13+8+6+40</f>
    </nc>
  </rcc>
  <rcc rId="18320" sId="4" numFmtId="4">
    <oc r="F208">
      <v>5</v>
    </oc>
    <nc r="F208">
      <v>9</v>
    </nc>
  </rcc>
  <rcc rId="18321" sId="4" numFmtId="4">
    <oc r="G208">
      <v>55</v>
    </oc>
    <nc r="G208">
      <v>95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c rId="18159" sId="4" numFmtId="4">
    <oc r="D235">
      <v>1</v>
    </oc>
    <nc r="D235">
      <v>18</v>
    </nc>
  </rcc>
  <rcc rId="18160" sId="4" numFmtId="4">
    <oc r="E235">
      <v>15</v>
    </oc>
    <nc r="E235">
      <v>185</v>
    </nc>
  </rcc>
  <rcc rId="18161" sId="4" numFmtId="4">
    <oc r="F235">
      <v>1</v>
    </oc>
    <nc r="F235">
      <v>18</v>
    </nc>
  </rcc>
  <rcc rId="18162" sId="4" numFmtId="4">
    <oc r="G235">
      <v>15</v>
    </oc>
    <nc r="G235">
      <v>185</v>
    </nc>
  </rcc>
  <rcc rId="18163" sId="4" numFmtId="4">
    <oc r="D152">
      <v>74</v>
    </oc>
    <nc r="D152">
      <v>78</v>
    </nc>
  </rcc>
  <rcc rId="18164" sId="4" numFmtId="4">
    <oc r="F152">
      <v>16</v>
    </oc>
    <nc r="F152">
      <v>52</v>
    </nc>
  </rcc>
  <rcc rId="18165" sId="4" numFmtId="4">
    <oc r="E152">
      <f>5+4+10+5+5+15+5+6+5+6+6+5+3+10+15+15</f>
    </oc>
    <nc r="E152">
      <v>445</v>
    </nc>
  </rcc>
  <rcc rId="18166" sId="4" numFmtId="4">
    <oc r="G152">
      <v>74</v>
    </oc>
    <nc r="G152">
      <v>320</v>
    </nc>
  </rcc>
  <rcc rId="18167" sId="4" numFmtId="4">
    <oc r="D153">
      <v>45</v>
    </oc>
    <nc r="D153">
      <v>47</v>
    </nc>
  </rcc>
  <rcc rId="18168" sId="4" numFmtId="4">
    <oc r="F153">
      <v>5</v>
    </oc>
    <nc r="F153">
      <v>30</v>
    </nc>
  </rcc>
  <rcc rId="18169" sId="4" numFmtId="4">
    <oc r="G153">
      <v>43</v>
    </oc>
    <nc r="G153">
      <v>86</v>
    </nc>
  </rcc>
  <rcc rId="18170" sId="4" numFmtId="4">
    <oc r="E153">
      <v>120</v>
    </oc>
    <nc r="E153">
      <v>190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27656" sId="3" numFmtId="4">
    <nc r="D214">
      <v>1</v>
    </nc>
  </rcc>
  <rcc rId="27657" sId="3" numFmtId="4">
    <nc r="E214">
      <v>5</v>
    </nc>
  </rcc>
  <rcc rId="27658" sId="3" numFmtId="4">
    <nc r="F214">
      <v>1</v>
    </nc>
  </rcc>
  <rcc rId="27659" sId="3" numFmtId="4">
    <nc r="G214">
      <v>5</v>
    </nc>
  </rcc>
  <rcc rId="27660" sId="3" numFmtId="4">
    <oc r="D74">
      <v>1</v>
    </oc>
    <nc r="D74">
      <v>2</v>
    </nc>
  </rcc>
  <rcc rId="27661" sId="3" numFmtId="4">
    <oc r="E74">
      <v>15</v>
    </oc>
    <nc r="E74">
      <v>25</v>
    </nc>
  </rcc>
  <rcc rId="27662" sId="3" numFmtId="4">
    <oc r="F74">
      <v>1</v>
    </oc>
    <nc r="F74">
      <v>2</v>
    </nc>
  </rcc>
  <rcc rId="27663" sId="3" numFmtId="4">
    <oc r="G74">
      <v>15</v>
    </oc>
    <nc r="G74">
      <v>25</v>
    </nc>
  </rcc>
  <rcc rId="27664" sId="3" numFmtId="4">
    <oc r="D117">
      <v>1</v>
    </oc>
    <nc r="D117">
      <v>3</v>
    </nc>
  </rcc>
  <rcc rId="27665" sId="3" numFmtId="4">
    <oc r="E117">
      <v>165</v>
    </oc>
    <nc r="E117">
      <v>190</v>
    </nc>
  </rcc>
  <rcc rId="27666" sId="3" numFmtId="4">
    <nc r="F117">
      <v>2</v>
    </nc>
  </rcc>
  <rcc rId="27667" sId="3" numFmtId="4">
    <nc r="G117">
      <v>25</v>
    </nc>
  </rcc>
  <rcc rId="27668" sId="3" numFmtId="4">
    <nc r="D105">
      <v>2</v>
    </nc>
  </rcc>
  <rcc rId="27669" sId="3" numFmtId="4">
    <nc r="E105">
      <v>57</v>
    </nc>
  </rcc>
  <rcc rId="27670" sId="3" numFmtId="4">
    <nc r="F105">
      <v>2</v>
    </nc>
  </rcc>
  <rcc rId="27671" sId="3" numFmtId="4">
    <nc r="G105">
      <v>57</v>
    </nc>
  </rcc>
  <rcc rId="27672" sId="4" numFmtId="4">
    <oc r="D114">
      <v>4</v>
    </oc>
    <nc r="D114">
      <v>5</v>
    </nc>
  </rcc>
  <rcc rId="27673" sId="4" numFmtId="4">
    <oc r="E114">
      <v>17</v>
    </oc>
    <nc r="E114">
      <v>107</v>
    </nc>
  </rcc>
  <rcc rId="27674" sId="4" numFmtId="4">
    <oc r="F114">
      <v>4</v>
    </oc>
    <nc r="F114">
      <v>5</v>
    </nc>
  </rcc>
  <rcc rId="27675" sId="4" numFmtId="4">
    <oc r="G114">
      <v>17</v>
    </oc>
    <nc r="G114">
      <v>107</v>
    </nc>
  </rcc>
  <rcc rId="27676" sId="4" numFmtId="4">
    <oc r="D102">
      <v>3</v>
    </oc>
    <nc r="D102">
      <v>4</v>
    </nc>
  </rcc>
  <rcc rId="27677" sId="4" numFmtId="4">
    <oc r="E102">
      <v>37</v>
    </oc>
    <nc r="E102">
      <v>39</v>
    </nc>
  </rcc>
  <rcc rId="27678" sId="4" numFmtId="4">
    <oc r="F102">
      <v>3</v>
    </oc>
    <nc r="F102">
      <v>4</v>
    </nc>
  </rcc>
  <rcc rId="27679" sId="4" numFmtId="4">
    <oc r="G102">
      <v>37</v>
    </oc>
    <nc r="G102">
      <v>39</v>
    </nc>
  </rcc>
  <rcc rId="27680" sId="3" numFmtId="4">
    <nc r="F104">
      <v>5</v>
    </nc>
  </rcc>
  <rcc rId="27681" sId="3" numFmtId="4">
    <nc r="G104">
      <v>73</v>
    </nc>
  </rcc>
  <rcc rId="27682" sId="3" numFmtId="4">
    <oc r="D104">
      <v>3</v>
    </oc>
    <nc r="D104">
      <v>8</v>
    </nc>
  </rcc>
  <rcc rId="27683" sId="3" numFmtId="4">
    <oc r="E104">
      <v>197</v>
    </oc>
    <nc r="E104">
      <v>270</v>
    </nc>
  </rcc>
  <rcc rId="27684" sId="4" numFmtId="4">
    <oc r="D101">
      <v>6</v>
    </oc>
    <nc r="D101">
      <v>7</v>
    </nc>
  </rcc>
  <rcc rId="27685" sId="4" numFmtId="4">
    <oc r="E101">
      <v>143</v>
    </oc>
    <nc r="E101">
      <v>146</v>
    </nc>
  </rcc>
  <rcc rId="27686" sId="4" numFmtId="4">
    <oc r="F101">
      <v>6</v>
    </oc>
    <nc r="F101">
      <v>7</v>
    </nc>
  </rcc>
  <rcc rId="27687" sId="4" numFmtId="4">
    <oc r="G101">
      <v>143</v>
    </oc>
    <nc r="G101">
      <v>146</v>
    </nc>
  </rcc>
  <rcc rId="27688" sId="4" numFmtId="4">
    <oc r="D40">
      <v>4</v>
    </oc>
    <nc r="D40">
      <v>6</v>
    </nc>
  </rcc>
  <rcc rId="27689" sId="4" numFmtId="4">
    <oc r="E40">
      <v>32</v>
    </oc>
    <nc r="E40">
      <v>45</v>
    </nc>
  </rcc>
  <rcc rId="27690" sId="4" numFmtId="4">
    <oc r="F40">
      <v>4</v>
    </oc>
    <nc r="F40">
      <v>6</v>
    </nc>
  </rcc>
  <rcc rId="27691" sId="4" numFmtId="4">
    <oc r="G40">
      <v>32</v>
    </oc>
    <nc r="G40">
      <v>45</v>
    </nc>
  </rcc>
  <rcc rId="27692" sId="3" numFmtId="4">
    <oc r="D43">
      <v>3</v>
    </oc>
    <nc r="D43">
      <v>5</v>
    </nc>
  </rcc>
  <rcc rId="27693" sId="3" numFmtId="4">
    <oc r="E43">
      <v>25</v>
    </oc>
    <nc r="E43">
      <v>40</v>
    </nc>
  </rcc>
  <rcc rId="27694" sId="3" numFmtId="4">
    <oc r="F43">
      <v>3</v>
    </oc>
    <nc r="F43">
      <v>5</v>
    </nc>
  </rcc>
  <rcc rId="27695" sId="3" numFmtId="4">
    <oc r="G43">
      <v>25</v>
    </oc>
    <nc r="G43">
      <v>40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c rId="28611" sId="4">
    <oc r="D33">
      <v>30</v>
    </oc>
    <nc r="D33">
      <v>32</v>
    </nc>
  </rcc>
  <rcc rId="28612" sId="4">
    <oc r="E33">
      <f>149+17.5+22</f>
    </oc>
    <nc r="E33">
      <f>149+17.5+22+20</f>
    </nc>
  </rcc>
  <rcc rId="28613" sId="4">
    <oc r="F33">
      <v>30</v>
    </oc>
    <nc r="F33">
      <v>32</v>
    </nc>
  </rcc>
  <rcc rId="28614" sId="4">
    <oc r="G33">
      <f>149+17.5+22</f>
    </oc>
    <nc r="G33">
      <v>308.5</v>
    </nc>
  </rcc>
  <rcc rId="28615" sId="4" numFmtId="4">
    <oc r="D107">
      <v>4</v>
    </oc>
    <nc r="D107">
      <v>5</v>
    </nc>
  </rcc>
  <rcc rId="28616" sId="4" numFmtId="4">
    <oc r="E107">
      <v>12</v>
    </oc>
    <nc r="E107">
      <v>22</v>
    </nc>
  </rcc>
  <rcc rId="28617" sId="4" numFmtId="4">
    <oc r="F107">
      <v>4</v>
    </oc>
    <nc r="F107">
      <v>5</v>
    </nc>
  </rcc>
  <rcc rId="28618" sId="4" numFmtId="4">
    <oc r="G107">
      <v>12</v>
    </oc>
    <nc r="G107">
      <v>22</v>
    </nc>
  </rcc>
  <rcc rId="28619" sId="3" numFmtId="4">
    <nc r="D109">
      <v>2</v>
    </nc>
  </rcc>
  <rcc rId="28620" sId="3" numFmtId="4">
    <nc r="E109">
      <v>35</v>
    </nc>
  </rcc>
  <rcc rId="28621" sId="3" numFmtId="4">
    <nc r="F109">
      <v>2</v>
    </nc>
  </rcc>
  <rcc rId="28622" sId="3" numFmtId="4">
    <nc r="G109">
      <v>35</v>
    </nc>
  </rcc>
  <rcc rId="28623" sId="3" numFmtId="4">
    <oc r="D220">
      <v>1</v>
    </oc>
    <nc r="D220">
      <v>3</v>
    </nc>
  </rcc>
  <rcc rId="28624" sId="3" numFmtId="4">
    <oc r="E220">
      <v>10</v>
    </oc>
    <nc r="E220">
      <v>30</v>
    </nc>
  </rcc>
  <rcc rId="28625" sId="3" numFmtId="4">
    <oc r="F220">
      <v>1</v>
    </oc>
    <nc r="F220">
      <v>3</v>
    </nc>
  </rcc>
  <rcc rId="28626" sId="3" numFmtId="4">
    <oc r="G220">
      <v>10</v>
    </oc>
    <nc r="G220">
      <v>30</v>
    </nc>
  </rcc>
  <rcc rId="28627" sId="4" numFmtId="4">
    <nc r="D121">
      <v>2</v>
    </nc>
  </rcc>
  <rcc rId="28628" sId="4" numFmtId="4">
    <nc r="E121">
      <v>10</v>
    </nc>
  </rcc>
  <rcc rId="28629" sId="4" numFmtId="4">
    <nc r="F121">
      <v>2</v>
    </nc>
  </rcc>
  <rcc rId="28630" sId="4" numFmtId="4">
    <nc r="G121">
      <v>10</v>
    </nc>
  </rcc>
  <rcc rId="28631" sId="4">
    <oc r="D147">
      <v>1</v>
    </oc>
    <nc r="D147">
      <v>3</v>
    </nc>
  </rcc>
  <rcc rId="28632" sId="4">
    <oc r="E147">
      <v>10</v>
    </oc>
    <nc r="E147">
      <v>29</v>
    </nc>
  </rcc>
  <rcc rId="28633" sId="4">
    <oc r="F147">
      <v>1</v>
    </oc>
    <nc r="F147">
      <v>3</v>
    </nc>
  </rcc>
  <rcc rId="28634" sId="4">
    <oc r="G147">
      <v>10</v>
    </oc>
    <nc r="G147">
      <v>29</v>
    </nc>
  </rcc>
  <rcc rId="28635" sId="4" numFmtId="4">
    <nc r="D221">
      <v>1</v>
    </nc>
  </rcc>
  <rcc rId="28636" sId="4" numFmtId="4">
    <nc r="E221">
      <v>15</v>
    </nc>
  </rcc>
  <rcc rId="28637" sId="4" numFmtId="4">
    <nc r="F221">
      <v>1</v>
    </nc>
  </rcc>
  <rcc rId="28638" sId="4" numFmtId="4">
    <nc r="G221">
      <v>15</v>
    </nc>
  </rcc>
  <rcc rId="28639" sId="4" numFmtId="4">
    <oc r="D63">
      <v>26</v>
    </oc>
    <nc r="D63">
      <v>27</v>
    </nc>
  </rcc>
  <rcc rId="28640" sId="4" numFmtId="4">
    <oc r="E63">
      <v>290</v>
    </oc>
    <nc r="E63">
      <v>305</v>
    </nc>
  </rcc>
  <rcc rId="28641" sId="4" numFmtId="4">
    <oc r="F63">
      <v>26</v>
    </oc>
    <nc r="F63">
      <v>27</v>
    </nc>
  </rcc>
  <rcc rId="28642" sId="4" numFmtId="4">
    <oc r="G63">
      <v>290</v>
    </oc>
    <nc r="G63">
      <v>305</v>
    </nc>
  </rcc>
  <rcc rId="28643" sId="4" numFmtId="4">
    <oc r="D64">
      <v>12</v>
    </oc>
    <nc r="D64">
      <v>16</v>
    </nc>
  </rcc>
  <rcc rId="28644" sId="4" numFmtId="4">
    <oc r="E64">
      <v>207</v>
    </oc>
    <nc r="E64">
      <v>243</v>
    </nc>
  </rcc>
  <rcc rId="28645" sId="4" numFmtId="4">
    <oc r="F64">
      <v>12</v>
    </oc>
    <nc r="F64">
      <v>16</v>
    </nc>
  </rcc>
  <rcc rId="28646" sId="4" numFmtId="4">
    <oc r="G64">
      <v>207</v>
    </oc>
    <nc r="G64">
      <v>243</v>
    </nc>
  </rcc>
  <rcc rId="28647" sId="4" numFmtId="4">
    <oc r="D152">
      <v>14</v>
    </oc>
    <nc r="D152">
      <v>15</v>
    </nc>
  </rcc>
  <rcc rId="28648" sId="4" numFmtId="4">
    <oc r="E152">
      <v>138</v>
    </oc>
    <nc r="E152">
      <v>188</v>
    </nc>
  </rcc>
  <rcc rId="28649" sId="4" numFmtId="4">
    <oc r="F152">
      <v>14</v>
    </oc>
    <nc r="F152">
      <v>15</v>
    </nc>
  </rcc>
  <rcc rId="28650" sId="4" numFmtId="4">
    <oc r="G152">
      <v>138</v>
    </oc>
    <nc r="G152">
      <v>188</v>
    </nc>
  </rcc>
  <rcc rId="28651" sId="4" numFmtId="4">
    <nc r="D140">
      <v>1</v>
    </nc>
  </rcc>
  <rcc rId="28652" sId="4" numFmtId="4">
    <nc r="E140">
      <v>5</v>
    </nc>
  </rcc>
  <rcc rId="28653" sId="4" numFmtId="4">
    <nc r="F140">
      <v>1</v>
    </nc>
  </rcc>
  <rcc rId="28654" sId="4" numFmtId="4">
    <nc r="G140">
      <v>5</v>
    </nc>
  </rcc>
  <rcc rId="28655" sId="3" numFmtId="4">
    <oc r="D111">
      <v>13</v>
    </oc>
    <nc r="D111">
      <v>14</v>
    </nc>
  </rcc>
  <rcc rId="28656" sId="3" numFmtId="4">
    <oc r="E111">
      <v>157</v>
    </oc>
    <nc r="E111">
      <v>257</v>
    </nc>
  </rcc>
  <rcc rId="28657" sId="3" numFmtId="4">
    <oc r="G111">
      <v>157</v>
    </oc>
    <nc r="G111">
      <v>257</v>
    </nc>
  </rcc>
  <rcc rId="28658" sId="3" numFmtId="4">
    <oc r="F111">
      <v>13</v>
    </oc>
    <nc r="F111">
      <v>14</v>
    </nc>
  </rcc>
  <rcc rId="28659" sId="3" numFmtId="4">
    <oc r="D51">
      <v>2</v>
    </oc>
    <nc r="D51">
      <v>3</v>
    </nc>
  </rcc>
  <rcc rId="28660" sId="3" numFmtId="4">
    <oc r="E51">
      <v>73</v>
    </oc>
    <nc r="E51">
      <v>88</v>
    </nc>
  </rcc>
  <rcc rId="28661" sId="3" numFmtId="4">
    <oc r="F51">
      <v>1</v>
    </oc>
    <nc r="F51">
      <v>3</v>
    </nc>
  </rcc>
  <rcc rId="28662" sId="3" numFmtId="4">
    <oc r="G51">
      <v>13</v>
    </oc>
    <nc r="G51">
      <v>88</v>
    </nc>
  </rcc>
  <rcc rId="28663" sId="3" numFmtId="4">
    <oc r="D43">
      <v>5</v>
    </oc>
    <nc r="D43">
      <v>7</v>
    </nc>
  </rcc>
  <rcc rId="28664" sId="3" numFmtId="4">
    <oc r="E43">
      <v>40</v>
    </oc>
    <nc r="E43">
      <v>60</v>
    </nc>
  </rcc>
  <rcc rId="28665" sId="3" numFmtId="4">
    <oc r="F43">
      <v>5</v>
    </oc>
    <nc r="F43">
      <v>7</v>
    </nc>
  </rcc>
  <rcc rId="28666" sId="3" numFmtId="4">
    <oc r="G43">
      <v>40</v>
    </oc>
    <nc r="G43">
      <v>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cc rId="18201" sId="3" numFmtId="4">
    <oc r="D180">
      <v>1</v>
    </oc>
    <nc r="D180">
      <v>2</v>
    </nc>
  </rcc>
  <rcc rId="18202" sId="3" numFmtId="4">
    <oc r="E180">
      <v>90</v>
    </oc>
    <nc r="E180">
      <v>160</v>
    </nc>
  </rcc>
  <rcc rId="18203" sId="3" numFmtId="4">
    <oc r="F180">
      <v>1</v>
    </oc>
    <nc r="F180">
      <v>2</v>
    </nc>
  </rcc>
  <rcc rId="18204" sId="3" numFmtId="4">
    <oc r="G180">
      <v>10</v>
    </oc>
    <nc r="G180">
      <v>160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8540" sId="4" numFmtId="4">
    <oc r="D32">
      <v>21</v>
    </oc>
    <nc r="D32">
      <v>23</v>
    </nc>
  </rcc>
  <rcc rId="18541" sId="4" numFmtId="4">
    <oc r="E32">
      <v>232</v>
    </oc>
    <nc r="E32">
      <v>254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18411" sId="4" numFmtId="4">
    <oc r="D90">
      <v>15</v>
    </oc>
    <nc r="D90">
      <v>17</v>
    </nc>
  </rcc>
  <rcc rId="18412" sId="4" numFmtId="4">
    <oc r="E90">
      <v>164</v>
    </oc>
    <nc r="E90">
      <v>180</v>
    </nc>
  </rcc>
  <rcc rId="18413" sId="4" numFmtId="4">
    <oc r="D97">
      <v>1</v>
    </oc>
    <nc r="D97">
      <v>3</v>
    </nc>
  </rcc>
  <rcc rId="18414" sId="4" numFmtId="4">
    <oc r="E97">
      <v>7</v>
    </oc>
    <nc r="E97">
      <v>11</v>
    </nc>
  </rcc>
  <rcc rId="18415" sId="4" numFmtId="4">
    <oc r="F97">
      <v>1</v>
    </oc>
    <nc r="F97">
      <v>3</v>
    </nc>
  </rcc>
  <rcc rId="18416" sId="4" numFmtId="4">
    <oc r="G97">
      <v>7</v>
    </oc>
    <nc r="G97">
      <v>11</v>
    </nc>
  </rcc>
  <rcc rId="18417" sId="4" numFmtId="4">
    <oc r="D194">
      <v>6</v>
    </oc>
    <nc r="D194">
      <v>26</v>
    </nc>
  </rcc>
  <rcc rId="18418" sId="4">
    <oc r="E194">
      <f>15+7+10</f>
    </oc>
    <nc r="E194">
      <f>15+7+10+100</f>
    </nc>
  </rcc>
  <rcc rId="18419" sId="4" numFmtId="4">
    <oc r="D29">
      <v>45</v>
    </oc>
    <nc r="D29">
      <v>46</v>
    </nc>
  </rcc>
  <rcc rId="18420" sId="4" numFmtId="4">
    <oc r="E29">
      <v>429</v>
    </oc>
    <nc r="E29">
      <f>429+160</f>
    </nc>
  </rcc>
  <rcc rId="18421" sId="3" numFmtId="4">
    <oc r="D32">
      <v>8</v>
    </oc>
    <nc r="D32">
      <v>12</v>
    </nc>
  </rcc>
  <rcc rId="18422" sId="3">
    <oc r="E32">
      <f>10+100+300+80+10+300+40+480</f>
    </oc>
    <nc r="E32">
      <f>10+100+300+80+10+300+40+480+422</f>
    </nc>
  </rcc>
  <rcc rId="18423" sId="3" numFmtId="4">
    <oc r="D33">
      <v>7</v>
    </oc>
    <nc r="D33">
      <v>8</v>
    </nc>
  </rcc>
  <rcc rId="18424" sId="3">
    <oc r="E33">
      <f>60+48+150+85+640+60</f>
    </oc>
    <nc r="E33">
      <f>60+48+150+85+640+60+220</f>
    </nc>
  </rcc>
  <rcc rId="18425" sId="3" numFmtId="4">
    <oc r="D41">
      <v>7</v>
    </oc>
    <nc r="D41">
      <v>8</v>
    </nc>
  </rcc>
  <rcc rId="18426" sId="3" numFmtId="4">
    <oc r="E41">
      <v>1760</v>
    </oc>
    <nc r="E41">
      <f>1760+29.25</f>
    </nc>
  </rcc>
  <rcc rId="18427" sId="4" numFmtId="4">
    <oc r="D38">
      <v>32</v>
    </oc>
    <nc r="D38">
      <v>34</v>
    </nc>
  </rcc>
  <rcc rId="18428" sId="4">
    <oc r="E38">
      <f>7+12+15+13+13+12+7+5+35+15+2.2+8+10+14+5+9+15+14+15+14</f>
    </oc>
    <nc r="E38">
      <f>7+12+15+13+13+12+7+5+35+15+2.2+8+10+14+5+9+15+14+15+14+15</f>
    </nc>
  </rcc>
  <rcc rId="18429" sId="4" numFmtId="4">
    <oc r="D106">
      <v>4</v>
    </oc>
    <nc r="D106">
      <v>7</v>
    </nc>
  </rcc>
  <rcc rId="18430" sId="4">
    <oc r="E106">
      <f>7+14.5+7+10</f>
    </oc>
    <nc r="E106">
      <f>7+14.5+7+10+26</f>
    </nc>
  </rcc>
  <rcc rId="18431" sId="4" numFmtId="4">
    <oc r="F106">
      <v>4</v>
    </oc>
    <nc r="F106">
      <v>7</v>
    </nc>
  </rcc>
  <rcc rId="18432" sId="4" numFmtId="4">
    <oc r="G106">
      <v>38.5</v>
    </oc>
    <nc r="G106">
      <v>64.5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c rId="28384" sId="4" numFmtId="4">
    <oc r="D153">
      <v>14</v>
    </oc>
    <nc r="D153">
      <v>15</v>
    </nc>
  </rcc>
  <rcc rId="28385" sId="4" numFmtId="4">
    <oc r="E153">
      <v>135</v>
    </oc>
    <nc r="E153">
      <v>145</v>
    </nc>
  </rcc>
  <rcc rId="28386" sId="4" numFmtId="4">
    <oc r="F153">
      <v>14</v>
    </oc>
    <nc r="F153">
      <v>15</v>
    </nc>
  </rcc>
  <rcc rId="28387" sId="4" numFmtId="4">
    <oc r="G153">
      <v>135</v>
    </oc>
    <nc r="G153">
      <v>145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cc rId="28340" sId="3" numFmtId="4">
    <nc r="D216">
      <v>1</v>
    </nc>
  </rcc>
  <rcc rId="28341" sId="3" numFmtId="4">
    <nc r="E216">
      <v>10</v>
    </nc>
  </rcc>
  <rcc rId="28342" sId="3" numFmtId="4">
    <nc r="F216">
      <v>1</v>
    </nc>
  </rcc>
  <rcc rId="28343" sId="3" numFmtId="4">
    <nc r="G216">
      <v>10</v>
    </nc>
  </rcc>
  <rcc rId="28344" sId="3" numFmtId="4">
    <oc r="D30">
      <v>1</v>
    </oc>
    <nc r="D30">
      <v>2</v>
    </nc>
  </rcc>
  <rcc rId="28345" sId="3" numFmtId="4">
    <oc r="E30">
      <v>50</v>
    </oc>
    <nc r="E30">
      <v>670</v>
    </nc>
  </rcc>
  <rcc rId="28346" sId="3" numFmtId="4">
    <oc r="F30">
      <v>1</v>
    </oc>
    <nc r="F30">
      <v>2</v>
    </nc>
  </rcc>
  <rcc rId="28347" sId="3" numFmtId="4">
    <oc r="G30">
      <v>50</v>
    </oc>
    <nc r="G30">
      <v>670</v>
    </nc>
  </rcc>
  <rcc rId="28348" sId="4" numFmtId="4">
    <oc r="D38">
      <v>14</v>
    </oc>
    <nc r="D38">
      <v>15</v>
    </nc>
  </rcc>
  <rcc rId="28349" sId="4" numFmtId="4">
    <oc r="E38">
      <f>47+71+15+13</f>
    </oc>
    <nc r="E38">
      <v>151</v>
    </nc>
  </rcc>
  <rcc rId="28350" sId="4" numFmtId="4">
    <oc r="F38">
      <v>14</v>
    </oc>
    <nc r="F38">
      <v>15</v>
    </nc>
  </rcc>
  <rcc rId="28351" sId="4" numFmtId="4">
    <oc r="G38">
      <v>146</v>
    </oc>
    <nc r="G38">
      <v>151</v>
    </nc>
  </rcc>
  <rcc rId="28352" sId="4" numFmtId="4">
    <oc r="D63">
      <v>21</v>
    </oc>
    <nc r="D63">
      <v>22</v>
    </nc>
  </rcc>
  <rcc rId="28353" sId="4" numFmtId="4">
    <oc r="E63">
      <v>233</v>
    </oc>
    <nc r="E63">
      <v>243</v>
    </nc>
  </rcc>
  <rcc rId="28354" sId="4" numFmtId="4">
    <oc r="F63">
      <v>21</v>
    </oc>
    <nc r="F63">
      <v>22</v>
    </nc>
  </rcc>
  <rcc rId="28355" sId="4" numFmtId="4">
    <oc r="G63">
      <v>233</v>
    </oc>
    <nc r="G63">
      <v>243</v>
    </nc>
  </rcc>
  <rcc rId="28356" sId="4" numFmtId="4">
    <oc r="D181">
      <v>1</v>
    </oc>
    <nc r="D181">
      <v>2</v>
    </nc>
  </rcc>
  <rcc rId="28357" sId="4" numFmtId="4">
    <oc r="E181">
      <v>90</v>
    </oc>
    <nc r="E181">
      <v>105</v>
    </nc>
  </rcc>
  <rcc rId="28358" sId="4" numFmtId="4">
    <oc r="F181">
      <v>1</v>
    </oc>
    <nc r="F181">
      <v>2</v>
    </nc>
  </rcc>
  <rcc rId="28359" sId="4" numFmtId="4">
    <oc r="G181">
      <v>90</v>
    </oc>
    <nc r="G181">
      <v>105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cc rId="18439" sId="3" numFmtId="4">
    <oc r="D107">
      <v>9</v>
    </oc>
    <nc r="D107">
      <v>10</v>
    </nc>
  </rcc>
  <rcc rId="18440" sId="3" numFmtId="4">
    <oc r="E107">
      <v>902</v>
    </oc>
    <nc r="E107">
      <f>902+29.25</f>
    </nc>
  </rcc>
  <rcc rId="18441" sId="3" numFmtId="4">
    <oc r="F107">
      <v>6</v>
    </oc>
    <nc r="F107">
      <v>7</v>
    </nc>
  </rcc>
  <rcc rId="18442" sId="3" numFmtId="4">
    <oc r="G107">
      <v>560</v>
    </oc>
    <nc r="G107">
      <v>589.25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28706" sId="4" numFmtId="4">
    <nc r="D51">
      <v>1</v>
    </nc>
  </rcc>
  <rcc rId="28707" sId="4" numFmtId="4">
    <nc r="E51">
      <v>20</v>
    </nc>
  </rcc>
  <rcc rId="28708" sId="4" numFmtId="4">
    <nc r="F51">
      <v>1</v>
    </nc>
  </rcc>
  <rcc rId="28709" sId="4" numFmtId="4">
    <nc r="G51">
      <v>20</v>
    </nc>
  </rcc>
  <rcc rId="28710" sId="4" numFmtId="4">
    <oc r="D181">
      <v>2</v>
    </oc>
    <nc r="D181">
      <v>3</v>
    </nc>
  </rcc>
  <rcc rId="28711" sId="4" numFmtId="4">
    <oc r="E181">
      <v>105</v>
    </oc>
    <nc r="E181">
      <v>115</v>
    </nc>
  </rcc>
  <rcc rId="28712" sId="4" numFmtId="4">
    <oc r="F181">
      <v>2</v>
    </oc>
    <nc r="F181">
      <v>3</v>
    </nc>
  </rcc>
  <rcc rId="28713" sId="4" numFmtId="4">
    <oc r="G181">
      <v>105</v>
    </oc>
    <nc r="G181">
      <v>115</v>
    </nc>
  </rcc>
  <rcc rId="28714" sId="4" numFmtId="4">
    <oc r="D153">
      <v>17</v>
    </oc>
    <nc r="D153">
      <v>18</v>
    </nc>
  </rcc>
  <rcc rId="28715" sId="4" numFmtId="4">
    <oc r="E153">
      <v>215</v>
    </oc>
    <nc r="E153">
      <v>235</v>
    </nc>
  </rcc>
  <rcc rId="28716" sId="4" numFmtId="4">
    <oc r="F153">
      <v>17</v>
    </oc>
    <nc r="F153">
      <v>18</v>
    </nc>
  </rcc>
  <rcc rId="28717" sId="4" numFmtId="4">
    <oc r="G153">
      <v>215</v>
    </oc>
    <nc r="G153">
      <v>235</v>
    </nc>
  </rcc>
  <rcc rId="28718" sId="4" numFmtId="4">
    <oc r="D57">
      <v>1</v>
    </oc>
    <nc r="D57">
      <v>2</v>
    </nc>
  </rcc>
  <rcc rId="28719" sId="4" numFmtId="4">
    <oc r="E57">
      <v>5</v>
    </oc>
    <nc r="E57">
      <v>20</v>
    </nc>
  </rcc>
  <rcc rId="28720" sId="4" numFmtId="4">
    <oc r="F57">
      <v>1</v>
    </oc>
    <nc r="F57">
      <v>2</v>
    </nc>
  </rcc>
  <rcc rId="28721" sId="4" numFmtId="4">
    <oc r="G57">
      <v>5</v>
    </oc>
    <nc r="G57">
      <v>20</v>
    </nc>
  </rcc>
  <rcc rId="28722" sId="3" numFmtId="4">
    <nc r="D112">
      <v>1</v>
    </nc>
  </rcc>
  <rcc rId="28723" sId="3" numFmtId="4">
    <nc r="E112">
      <v>50</v>
    </nc>
  </rcc>
  <rcc rId="28724" sId="3" numFmtId="4">
    <nc r="F112">
      <v>1</v>
    </nc>
  </rcc>
  <rcc rId="28725" sId="3" numFmtId="4">
    <nc r="G112">
      <v>50</v>
    </nc>
  </rcc>
  <rcc rId="28726" sId="3" numFmtId="4">
    <oc r="D79">
      <v>1</v>
    </oc>
    <nc r="D79">
      <v>2</v>
    </nc>
  </rcc>
  <rcc rId="28727" sId="3" numFmtId="4">
    <oc r="E79">
      <v>8</v>
    </oc>
    <nc r="E79">
      <v>23</v>
    </nc>
  </rcc>
  <rcc rId="28728" sId="3" numFmtId="4">
    <oc r="F79">
      <v>1</v>
    </oc>
    <nc r="F79">
      <v>2</v>
    </nc>
  </rcc>
  <rcc rId="28729" sId="3" numFmtId="4">
    <oc r="G79">
      <v>8</v>
    </oc>
    <nc r="G79">
      <v>23</v>
    </nc>
  </rcc>
  <rcc rId="28730" sId="3" numFmtId="4">
    <nc r="D115">
      <v>1</v>
    </nc>
  </rcc>
  <rcc rId="28731" sId="3" numFmtId="4">
    <nc r="E115">
      <v>15</v>
    </nc>
  </rcc>
  <rcc rId="28732" sId="3" numFmtId="4">
    <nc r="F115">
      <v>1</v>
    </nc>
  </rcc>
  <rcc rId="28733" sId="3" numFmtId="4">
    <nc r="G115">
      <v>15</v>
    </nc>
  </rcc>
  <rcc rId="28734" sId="3" numFmtId="4">
    <nc r="D164">
      <v>1</v>
    </nc>
  </rcc>
  <rcc rId="28735" sId="3" numFmtId="4">
    <nc r="E164">
      <v>30</v>
    </nc>
  </rcc>
  <rcc rId="28736" sId="3" numFmtId="4">
    <nc r="F164">
      <v>1</v>
    </nc>
  </rcc>
  <rcc rId="28737" sId="3" numFmtId="4">
    <nc r="G164">
      <v>30</v>
    </nc>
  </rcc>
  <rcc rId="28738" sId="3" numFmtId="4">
    <oc r="D209">
      <v>9</v>
    </oc>
    <nc r="D209">
      <v>10</v>
    </nc>
  </rcc>
  <rcc rId="28739" sId="3">
    <oc r="E209">
      <f>275+90+75+70</f>
    </oc>
    <nc r="E209">
      <f>275+90+75+70+30</f>
    </nc>
  </rcc>
  <rcc rId="28740" sId="3" numFmtId="4">
    <oc r="F209">
      <v>9</v>
    </oc>
    <nc r="F209">
      <v>10</v>
    </nc>
  </rcc>
  <rcc rId="28741" sId="3" numFmtId="4">
    <oc r="G209">
      <v>510</v>
    </oc>
    <nc r="G209">
      <v>540</v>
    </nc>
  </rcc>
  <rcc rId="28742" sId="3" numFmtId="4">
    <oc r="D123">
      <v>3</v>
    </oc>
    <nc r="D123">
      <v>4</v>
    </nc>
  </rcc>
  <rcc rId="28743" sId="3" numFmtId="4">
    <oc r="E123">
      <v>27</v>
    </oc>
    <nc r="E123">
      <v>87</v>
    </nc>
  </rcc>
  <rcc rId="28744" sId="3" numFmtId="4">
    <oc r="F123">
      <v>3</v>
    </oc>
    <nc r="F123">
      <v>4</v>
    </nc>
  </rcc>
  <rcc rId="28745" sId="3" numFmtId="4">
    <oc r="G123">
      <v>27</v>
    </oc>
    <nc r="G123">
      <v>87</v>
    </nc>
  </rcc>
  <rcc rId="28746" sId="4" numFmtId="4">
    <oc r="D166">
      <v>4</v>
    </oc>
    <nc r="D166">
      <v>5</v>
    </nc>
  </rcc>
  <rcc rId="28747" sId="4" numFmtId="4">
    <oc r="E166">
      <v>29</v>
    </oc>
    <nc r="E166">
      <v>37</v>
    </nc>
  </rcc>
  <rcc rId="28748" sId="4" numFmtId="4">
    <oc r="F166">
      <v>4</v>
    </oc>
    <nc r="F166">
      <v>5</v>
    </nc>
  </rcc>
  <rcc rId="28749" sId="4" numFmtId="4">
    <oc r="G166">
      <v>29</v>
    </oc>
    <nc r="G166">
      <v>37</v>
    </nc>
  </rcc>
  <rcc rId="28750" sId="4" numFmtId="4">
    <oc r="D63">
      <v>27</v>
    </oc>
    <nc r="D63">
      <v>28</v>
    </nc>
  </rcc>
  <rcc rId="28751" sId="4" numFmtId="4">
    <oc r="E63">
      <v>305</v>
    </oc>
    <nc r="E63">
      <v>320</v>
    </nc>
  </rcc>
  <rcc rId="28752" sId="4" numFmtId="4">
    <oc r="F63">
      <v>27</v>
    </oc>
    <nc r="F63">
      <v>28</v>
    </nc>
  </rcc>
  <rcc rId="28753" sId="4" numFmtId="4">
    <oc r="G63">
      <v>305</v>
    </oc>
    <nc r="G63">
      <v>320</v>
    </nc>
  </rcc>
  <rcc rId="28754" sId="4" numFmtId="4">
    <oc r="D103">
      <v>1</v>
    </oc>
    <nc r="D103">
      <v>2</v>
    </nc>
  </rcc>
  <rcc rId="28755" sId="4" numFmtId="4">
    <oc r="E103">
      <v>1.1000000000000001</v>
    </oc>
    <nc r="E103">
      <v>15.1</v>
    </nc>
  </rcc>
  <rcc rId="28756" sId="4" numFmtId="4">
    <oc r="F103">
      <v>1</v>
    </oc>
    <nc r="F103">
      <v>2</v>
    </nc>
  </rcc>
  <rcc rId="28757" sId="4" numFmtId="4">
    <oc r="G103">
      <v>1.1000000000000001</v>
    </oc>
    <nc r="G103">
      <v>15.1</v>
    </nc>
  </rcc>
  <rcc rId="28758" sId="4" numFmtId="4">
    <oc r="D38">
      <v>18</v>
    </oc>
    <nc r="D38">
      <v>19</v>
    </nc>
  </rcc>
  <rcc rId="28759" sId="4" numFmtId="4">
    <oc r="E38">
      <v>173</v>
    </oc>
    <nc r="E38">
      <v>180</v>
    </nc>
  </rcc>
  <rcc rId="28760" sId="4" numFmtId="4">
    <oc r="F38">
      <v>18</v>
    </oc>
    <nc r="F38">
      <v>19</v>
    </nc>
  </rcc>
  <rcc rId="28761" sId="4" numFmtId="4">
    <oc r="G38">
      <v>173</v>
    </oc>
    <nc r="G38">
      <v>180</v>
    </nc>
  </rcc>
  <rcc rId="28762" sId="4">
    <oc r="D135">
      <v>7</v>
    </oc>
    <nc r="D135">
      <v>8</v>
    </nc>
  </rcc>
  <rcc rId="28763" sId="4">
    <oc r="E135">
      <v>40.5</v>
    </oc>
    <nc r="E135">
      <v>49.5</v>
    </nc>
  </rcc>
  <rcc rId="28764" sId="4">
    <oc r="F135">
      <v>7</v>
    </oc>
    <nc r="F135">
      <v>8</v>
    </nc>
  </rcc>
  <rcc rId="28765" sId="4">
    <oc r="G135">
      <v>40.5</v>
    </oc>
    <nc r="G135">
      <v>49.5</v>
    </nc>
  </rcc>
  <rcc rId="28766" sId="4" numFmtId="4">
    <nc r="D198">
      <v>2</v>
    </nc>
  </rcc>
  <rcc rId="28767" sId="4" numFmtId="4">
    <nc r="E198">
      <v>11</v>
    </nc>
  </rcc>
  <rcc rId="28768" sId="4" numFmtId="4">
    <nc r="F198">
      <v>2</v>
    </nc>
  </rcc>
  <rcc rId="28769" sId="4" numFmtId="4">
    <nc r="G198">
      <v>11</v>
    </nc>
  </rcc>
  <rcc rId="28770" sId="4">
    <oc r="D33">
      <v>32</v>
    </oc>
    <nc r="D33">
      <v>33</v>
    </nc>
  </rcc>
  <rcc rId="28771" sId="4">
    <oc r="E33">
      <f>149+17.5+22+20</f>
    </oc>
    <nc r="E33">
      <f>149+17.5+22+20+9</f>
    </nc>
  </rcc>
  <rcc rId="28772" sId="4">
    <oc r="F33">
      <v>32</v>
    </oc>
    <nc r="F33">
      <v>33</v>
    </nc>
  </rcc>
  <rcc rId="28773" sId="4">
    <oc r="G33">
      <v>308.5</v>
    </oc>
    <nc r="G33">
      <v>217.5</v>
    </nc>
  </rcc>
  <rcc rId="28774" sId="4" numFmtId="4">
    <oc r="D101">
      <v>10</v>
    </oc>
    <nc r="D101">
      <v>12</v>
    </nc>
  </rcc>
  <rcc rId="28775" sId="4" numFmtId="4">
    <oc r="E101">
      <v>205</v>
    </oc>
    <nc r="E101">
      <v>252</v>
    </nc>
  </rcc>
  <rcc rId="28776" sId="4" numFmtId="4">
    <oc r="F101">
      <v>10</v>
    </oc>
    <nc r="F101">
      <v>12</v>
    </nc>
  </rcc>
  <rcc rId="28777" sId="4" numFmtId="4">
    <oc r="G101">
      <v>205</v>
    </oc>
    <nc r="G101">
      <v>252</v>
    </nc>
  </rcc>
  <rcc rId="28778" sId="4" numFmtId="4">
    <oc r="D102">
      <v>11</v>
    </oc>
    <nc r="D102">
      <v>12</v>
    </nc>
  </rcc>
  <rcc rId="28779" sId="4" numFmtId="4">
    <oc r="E102">
      <v>92</v>
    </oc>
    <nc r="E102">
      <f>92+13.5</f>
    </nc>
  </rcc>
  <rcc rId="28780" sId="4" numFmtId="4">
    <oc r="F102">
      <v>11</v>
    </oc>
    <nc r="F102">
      <v>12</v>
    </nc>
  </rcc>
  <rcc rId="28781" sId="4" numFmtId="4">
    <oc r="G102">
      <v>92</v>
    </oc>
    <nc r="G102">
      <v>105.5</v>
    </nc>
  </rcc>
  <rcc rId="28782" sId="4" numFmtId="4">
    <nc r="D169">
      <v>1</v>
    </nc>
  </rcc>
  <rcc rId="28783" sId="4" numFmtId="4">
    <nc r="E169">
      <v>10</v>
    </nc>
  </rcc>
  <rcc rId="28784" sId="4" numFmtId="4">
    <nc r="F169">
      <v>1</v>
    </nc>
  </rcc>
  <rcc rId="28785" sId="4" numFmtId="4">
    <nc r="G169">
      <v>10</v>
    </nc>
  </rcc>
  <rcc rId="28786" sId="4" numFmtId="4">
    <nc r="D218">
      <v>2</v>
    </nc>
  </rcc>
  <rcc rId="28787" sId="4" numFmtId="4">
    <nc r="E218">
      <v>16</v>
    </nc>
  </rcc>
  <rcc rId="28788" sId="4" numFmtId="4">
    <nc r="F218">
      <v>2</v>
    </nc>
  </rcc>
  <rcc rId="28789" sId="4" numFmtId="4">
    <nc r="G218">
      <v>16</v>
    </nc>
  </rcc>
  <rcc rId="28790" sId="4" numFmtId="4">
    <oc r="D106">
      <v>4</v>
    </oc>
    <nc r="D106">
      <v>5</v>
    </nc>
  </rcc>
  <rcc rId="28791" sId="4" numFmtId="4">
    <oc r="E106">
      <v>32</v>
    </oc>
    <nc r="E106">
      <v>37</v>
    </nc>
  </rcc>
  <rcc rId="28792" sId="4" numFmtId="4">
    <oc r="F106">
      <v>4</v>
    </oc>
    <nc r="F106">
      <v>5</v>
    </nc>
  </rcc>
  <rcc rId="28793" sId="4" numFmtId="4">
    <oc r="G106">
      <v>32</v>
    </oc>
    <nc r="G106">
      <v>37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2015г'!$C$21:$C$246</formula>
    <oldFormula>'май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43.xml><?xml version="1.0" encoding="utf-8"?>
<revisions xmlns="http://schemas.openxmlformats.org/spreadsheetml/2006/main" xmlns:r="http://schemas.openxmlformats.org/officeDocument/2006/relationships">
  <rcc rId="28497" sId="3">
    <oc r="D36">
      <v>2</v>
    </oc>
    <nc r="D36">
      <v>3</v>
    </nc>
  </rcc>
  <rcc rId="28498" sId="3">
    <oc r="E36">
      <v>550</v>
    </oc>
    <nc r="E36">
      <v>600</v>
    </nc>
  </rcc>
  <rcc rId="28499" sId="3">
    <oc r="F36">
      <v>2</v>
    </oc>
    <nc r="F36">
      <v>3</v>
    </nc>
  </rcc>
  <rcc rId="28500" sId="3">
    <oc r="G36">
      <v>550</v>
    </oc>
    <nc r="G36">
      <v>600</v>
    </nc>
  </rcc>
  <rcc rId="28501" sId="4" numFmtId="4">
    <oc r="D36">
      <v>13</v>
    </oc>
    <nc r="D36">
      <v>15</v>
    </nc>
  </rcc>
  <rcc rId="28502" sId="4" numFmtId="4">
    <oc r="E36">
      <v>82</v>
    </oc>
    <nc r="E36">
      <v>91</v>
    </nc>
  </rcc>
  <rcc rId="28503" sId="4" numFmtId="4">
    <oc r="F36">
      <v>13</v>
    </oc>
    <nc r="F36">
      <v>15</v>
    </nc>
  </rcc>
  <rcc rId="28504" sId="4" numFmtId="4">
    <oc r="G36">
      <v>82</v>
    </oc>
    <nc r="G36">
      <v>91</v>
    </nc>
  </rcc>
  <rcc rId="28505" sId="4" numFmtId="4">
    <oc r="D63">
      <v>22</v>
    </oc>
    <nc r="D63">
      <v>26</v>
    </nc>
  </rcc>
  <rcc rId="28506" sId="4" numFmtId="4">
    <oc r="E63">
      <v>243</v>
    </oc>
    <nc r="E63">
      <v>290</v>
    </nc>
  </rcc>
  <rcc rId="28507" sId="4" numFmtId="4">
    <oc r="F63">
      <v>22</v>
    </oc>
    <nc r="F63">
      <v>26</v>
    </nc>
  </rcc>
  <rcc rId="28508" sId="4" numFmtId="4">
    <oc r="G63">
      <v>243</v>
    </oc>
    <nc r="G63">
      <v>290</v>
    </nc>
  </rcc>
  <rcc rId="28509" sId="4" numFmtId="4">
    <oc r="D64">
      <v>11</v>
    </oc>
    <nc r="D64">
      <v>12</v>
    </nc>
  </rcc>
  <rcc rId="28510" sId="4" numFmtId="4">
    <oc r="E64">
      <v>195</v>
    </oc>
    <nc r="E64">
      <v>207</v>
    </nc>
  </rcc>
  <rcc rId="28511" sId="4" numFmtId="4">
    <oc r="F64">
      <v>11</v>
    </oc>
    <nc r="F64">
      <v>12</v>
    </nc>
  </rcc>
  <rcc rId="28512" sId="4" numFmtId="4">
    <oc r="G64">
      <v>195</v>
    </oc>
    <nc r="G64">
      <v>207</v>
    </nc>
  </rcc>
  <rcc rId="28513" sId="4" numFmtId="4">
    <nc r="D59">
      <v>1</v>
    </nc>
  </rcc>
  <rcc rId="28514" sId="4" numFmtId="4">
    <nc r="E59">
      <v>7</v>
    </nc>
  </rcc>
  <rcc rId="28515" sId="4" numFmtId="4">
    <nc r="F59">
      <v>1</v>
    </nc>
  </rcc>
  <rcc rId="28516" sId="4" numFmtId="4">
    <nc r="G59">
      <v>7</v>
    </nc>
  </rcc>
  <rcc rId="28517" sId="4" numFmtId="4">
    <oc r="D209">
      <v>1</v>
    </oc>
    <nc r="D209">
      <v>2</v>
    </nc>
  </rcc>
  <rcc rId="28518" sId="4" numFmtId="4">
    <oc r="E209">
      <v>10</v>
    </oc>
    <nc r="E209">
      <v>17</v>
    </nc>
  </rcc>
  <rcc rId="28519" sId="4" numFmtId="4">
    <oc r="F209">
      <v>1</v>
    </oc>
    <nc r="F209">
      <v>2</v>
    </nc>
  </rcc>
  <rcc rId="28520" sId="4" numFmtId="4">
    <oc r="G209">
      <v>10</v>
    </oc>
    <nc r="G209">
      <v>17</v>
    </nc>
  </rcc>
  <rcc rId="28521" sId="4" numFmtId="4">
    <oc r="D101">
      <v>7</v>
    </oc>
    <nc r="D101">
      <v>8</v>
    </nc>
  </rcc>
  <rcc rId="28522" sId="4" numFmtId="4">
    <oc r="E101">
      <v>146</v>
    </oc>
    <nc r="E101">
      <v>186</v>
    </nc>
  </rcc>
  <rcc rId="28523" sId="4" numFmtId="4">
    <oc r="F101">
      <v>7</v>
    </oc>
    <nc r="F101">
      <v>8</v>
    </nc>
  </rcc>
  <rcc rId="28524" sId="4" numFmtId="4">
    <oc r="G101">
      <v>146</v>
    </oc>
    <nc r="G101">
      <v>186</v>
    </nc>
  </rcc>
  <rcc rId="28525" sId="4" numFmtId="4">
    <oc r="D222">
      <v>2</v>
    </oc>
    <nc r="D222">
      <v>3</v>
    </nc>
  </rcc>
  <rcc rId="28526" sId="4" numFmtId="4">
    <oc r="E222">
      <v>19</v>
    </oc>
    <nc r="E222">
      <v>31</v>
    </nc>
  </rcc>
  <rcc rId="28527" sId="4" numFmtId="4">
    <oc r="F222">
      <v>2</v>
    </oc>
    <nc r="F222">
      <v>3</v>
    </nc>
  </rcc>
  <rcc rId="28528" sId="4" numFmtId="4">
    <oc r="G222">
      <v>19</v>
    </oc>
    <nc r="G222">
      <v>31</v>
    </nc>
  </rcc>
  <rcc rId="28529" sId="4" numFmtId="4">
    <nc r="D90">
      <v>5</v>
    </nc>
  </rcc>
  <rcc rId="28530" sId="4" numFmtId="4">
    <nc r="E90">
      <v>45</v>
    </nc>
  </rcc>
  <rcc rId="28531" sId="4" numFmtId="4">
    <nc r="F90">
      <v>5</v>
    </nc>
  </rcc>
  <rcc rId="28532" sId="4" numFmtId="4">
    <nc r="G90">
      <v>45</v>
    </nc>
  </rcc>
  <rcc rId="28533" sId="4" numFmtId="4">
    <oc r="D102">
      <v>4</v>
    </oc>
    <nc r="D102">
      <v>11</v>
    </nc>
  </rcc>
  <rcc rId="28534" sId="4" numFmtId="4">
    <oc r="E102">
      <v>39</v>
    </oc>
    <nc r="E102">
      <v>92</v>
    </nc>
  </rcc>
  <rcc rId="28535" sId="4" numFmtId="4">
    <oc r="F102">
      <v>4</v>
    </oc>
    <nc r="F102">
      <v>11</v>
    </nc>
  </rcc>
  <rcc rId="28536" sId="4" numFmtId="4">
    <oc r="G102">
      <v>39</v>
    </oc>
    <nc r="G102">
      <v>92</v>
    </nc>
  </rcc>
  <rcc rId="28537" sId="3" numFmtId="4">
    <oc r="D85">
      <v>1</v>
    </oc>
    <nc r="D85">
      <v>2</v>
    </nc>
  </rcc>
  <rcc rId="28538" sId="3" numFmtId="4">
    <oc r="E85">
      <v>170</v>
    </oc>
    <nc r="E85">
      <v>220</v>
    </nc>
  </rcc>
  <rcc rId="28539" sId="3" numFmtId="4">
    <oc r="D111">
      <v>12</v>
    </oc>
    <nc r="D111">
      <v>13</v>
    </nc>
  </rcc>
  <rcc rId="28540" sId="3" numFmtId="4">
    <oc r="E111">
      <v>62</v>
    </oc>
    <nc r="E111">
      <v>157</v>
    </nc>
  </rcc>
  <rcc rId="28541" sId="3" numFmtId="4">
    <oc r="F111">
      <v>12</v>
    </oc>
    <nc r="F111">
      <v>13</v>
    </nc>
  </rcc>
  <rcc rId="28542" sId="3" numFmtId="4">
    <oc r="G111">
      <v>62</v>
    </oc>
    <nc r="G111">
      <v>157</v>
    </nc>
  </rcc>
  <rcc rId="28543" sId="3" numFmtId="4">
    <nc r="D243">
      <v>1</v>
    </nc>
  </rcc>
  <rcc rId="28544" sId="3" numFmtId="4">
    <nc r="E243">
      <v>30</v>
    </nc>
  </rcc>
  <rcc rId="28545" sId="3" numFmtId="4">
    <nc r="F243">
      <v>1</v>
    </nc>
  </rcc>
  <rcc rId="28546" sId="3" numFmtId="4">
    <nc r="G243">
      <v>30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18711" sId="3">
    <oc r="E136">
      <f>336+29.25</f>
    </oc>
    <nc r="E136">
      <f>306+29.25</f>
    </nc>
  </rcc>
  <rcc rId="18712" sId="3" numFmtId="4">
    <oc r="E139">
      <v>155</v>
    </oc>
    <nc r="E139">
      <v>105</v>
    </nc>
  </rcc>
  <rcc rId="18713" sId="3" numFmtId="4">
    <oc r="E141">
      <v>120</v>
    </oc>
    <nc r="E141">
      <v>10</v>
    </nc>
  </rcc>
  <rcc rId="18714" sId="3" numFmtId="4">
    <oc r="E147">
      <v>120</v>
    </oc>
    <nc r="E147">
      <v>70</v>
    </nc>
  </rcc>
  <rcc rId="18715" sId="3" numFmtId="4">
    <oc r="E149">
      <v>520</v>
    </oc>
    <nc r="E149">
      <v>320</v>
    </nc>
  </rcc>
  <rcc rId="18716" sId="3">
    <oc r="E161">
      <v>175</v>
    </oc>
    <nc r="E161">
      <v>10</v>
    </nc>
  </rcc>
  <rcc rId="18717" sId="3" numFmtId="4">
    <oc r="E162">
      <v>63</v>
    </oc>
    <nc r="E162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c rId="28800" sId="3" numFmtId="4">
    <oc r="D86">
      <v>2</v>
    </oc>
    <nc r="D86">
      <v>3</v>
    </nc>
  </rcc>
  <rcc rId="28801" sId="3" numFmtId="4">
    <oc r="E86">
      <v>18</v>
    </oc>
    <nc r="E86">
      <v>33</v>
    </nc>
  </rcc>
  <rcc rId="28802" sId="3" numFmtId="4">
    <oc r="F86">
      <v>2</v>
    </oc>
    <nc r="F86">
      <v>3</v>
    </nc>
  </rcc>
  <rcc rId="28803" sId="3" numFmtId="4">
    <oc r="G86">
      <v>18</v>
    </oc>
    <nc r="G86">
      <v>33</v>
    </nc>
  </rcc>
  <rcc rId="28804" sId="4" numFmtId="4">
    <oc r="D223">
      <v>5</v>
    </oc>
    <nc r="D223">
      <v>6</v>
    </nc>
  </rcc>
  <rcc rId="28805" sId="4" numFmtId="4">
    <oc r="E223">
      <v>60</v>
    </oc>
    <nc r="E223">
      <v>65</v>
    </nc>
  </rcc>
  <rcc rId="28806" sId="4" numFmtId="4">
    <oc r="F223">
      <v>5</v>
    </oc>
    <nc r="F223">
      <v>6</v>
    </nc>
  </rcc>
  <rcc rId="28807" sId="4" numFmtId="4">
    <oc r="G223">
      <v>60</v>
    </oc>
    <nc r="G223">
      <v>65</v>
    </nc>
  </rcc>
  <rcc rId="28808" sId="4" numFmtId="4">
    <oc r="D122">
      <v>3</v>
    </oc>
    <nc r="D122">
      <v>4</v>
    </nc>
  </rcc>
  <rcc rId="28809" sId="4" numFmtId="4">
    <oc r="E122">
      <v>27</v>
    </oc>
    <nc r="E122">
      <v>37</v>
    </nc>
  </rcc>
  <rcc rId="28810" sId="4" numFmtId="4">
    <oc r="F122">
      <v>3</v>
    </oc>
    <nc r="F122">
      <v>4</v>
    </nc>
  </rcc>
  <rcc rId="28811" sId="4" numFmtId="4">
    <oc r="G122">
      <v>27</v>
    </oc>
    <nc r="G122">
      <v>37</v>
    </nc>
  </rcc>
  <rcc rId="28812" sId="4" numFmtId="4">
    <oc r="D96">
      <v>1</v>
    </oc>
    <nc r="D96">
      <v>2</v>
    </nc>
  </rcc>
  <rcc rId="28813" sId="4" numFmtId="4">
    <oc r="E96">
      <v>5</v>
    </oc>
    <nc r="E96">
      <v>10</v>
    </nc>
  </rcc>
  <rcc rId="28814" sId="4" numFmtId="4">
    <oc r="F96">
      <v>1</v>
    </oc>
    <nc r="F96">
      <v>2</v>
    </nc>
  </rcc>
  <rcc rId="28815" sId="4" numFmtId="4">
    <oc r="G96">
      <v>5</v>
    </oc>
    <nc r="G96">
      <v>10</v>
    </nc>
  </rcc>
  <rcc rId="28816" sId="4" numFmtId="4">
    <nc r="D226">
      <v>1</v>
    </nc>
  </rcc>
  <rcc rId="28817" sId="4" numFmtId="4">
    <nc r="E226">
      <v>40</v>
    </nc>
  </rcc>
  <rcc rId="28818" sId="4" numFmtId="4">
    <nc r="F226">
      <v>1</v>
    </nc>
  </rcc>
  <rcc rId="28819" sId="4" numFmtId="4">
    <nc r="G226">
      <v>40</v>
    </nc>
  </rcc>
  <rcc rId="28820" sId="4">
    <oc r="D46">
      <v>1</v>
    </oc>
    <nc r="D46">
      <v>2</v>
    </nc>
  </rcc>
  <rcc rId="28821" sId="4">
    <oc r="E46">
      <v>5</v>
    </oc>
    <nc r="E46">
      <v>20</v>
    </nc>
  </rcc>
  <rcc rId="28822" sId="4">
    <oc r="F46">
      <v>1</v>
    </oc>
    <nc r="F46">
      <v>2</v>
    </nc>
  </rcc>
  <rcc rId="28823" sId="4">
    <oc r="G46">
      <v>5</v>
    </oc>
    <nc r="G46">
      <v>20</v>
    </nc>
  </rcc>
  <rcc rId="28824" sId="3" numFmtId="4">
    <nc r="D229">
      <v>1</v>
    </nc>
  </rcc>
  <rcc rId="28825" sId="3" numFmtId="4">
    <nc r="E229">
      <v>70</v>
    </nc>
  </rcc>
  <rcc rId="28826" sId="3" numFmtId="4">
    <nc r="F229">
      <v>1</v>
    </nc>
  </rcc>
  <rcc rId="28827" sId="3" numFmtId="4">
    <nc r="G229">
      <v>70</v>
    </nc>
  </rcc>
  <rcc rId="28828" sId="4" numFmtId="4">
    <oc r="D65">
      <v>2</v>
    </oc>
    <nc r="D65">
      <v>3</v>
    </nc>
  </rcc>
  <rcc rId="28829" sId="4" numFmtId="4">
    <oc r="E65">
      <v>20</v>
    </oc>
    <nc r="E65">
      <v>30</v>
    </nc>
  </rcc>
  <rcc rId="28830" sId="4" numFmtId="4">
    <oc r="F65">
      <v>2</v>
    </oc>
    <nc r="F65">
      <v>3</v>
    </nc>
  </rcc>
  <rcc rId="28831" sId="4" numFmtId="4">
    <oc r="G65">
      <v>20</v>
    </oc>
    <nc r="G65">
      <v>30</v>
    </nc>
  </rcc>
  <rcc rId="28832" sId="3" numFmtId="4">
    <oc r="D223">
      <v>2</v>
    </oc>
    <nc r="D223">
      <v>3</v>
    </nc>
  </rcc>
  <rcc rId="28833" sId="3" numFmtId="4">
    <oc r="E223">
      <v>30</v>
    </oc>
    <nc r="E223">
      <v>45</v>
    </nc>
  </rcc>
  <rcc rId="28834" sId="3" numFmtId="4">
    <oc r="F223">
      <v>2</v>
    </oc>
    <nc r="F223">
      <v>3</v>
    </nc>
  </rcc>
  <rcc rId="28835" sId="3" numFmtId="4">
    <oc r="G223">
      <v>30</v>
    </oc>
    <nc r="G223">
      <v>45</v>
    </nc>
  </rcc>
  <rcc rId="28836" sId="3" numFmtId="4">
    <oc r="D109">
      <v>2</v>
    </oc>
    <nc r="D109">
      <v>3</v>
    </nc>
  </rcc>
  <rcc rId="28837" sId="3" numFmtId="4">
    <oc r="E109">
      <v>35</v>
    </oc>
    <nc r="E109">
      <f>35+36.54</f>
    </nc>
  </rcc>
  <rcc rId="28838" sId="3" numFmtId="4">
    <oc r="F109">
      <v>2</v>
    </oc>
    <nc r="F109">
      <v>3</v>
    </nc>
  </rcc>
  <rcc rId="28839" sId="3" numFmtId="4">
    <oc r="G109">
      <v>35</v>
    </oc>
    <nc r="G109">
      <v>71.540000000000006</v>
    </nc>
  </rcc>
  <rcc rId="28840" sId="3" numFmtId="4">
    <oc r="D111">
      <v>14</v>
    </oc>
    <nc r="D111">
      <v>16</v>
    </nc>
  </rcc>
  <rcc rId="28841" sId="3" numFmtId="4">
    <oc r="E111">
      <v>257</v>
    </oc>
    <nc r="E111">
      <v>267.3</v>
    </nc>
  </rcc>
  <rcc rId="28842" sId="3" numFmtId="4">
    <oc r="F111">
      <v>14</v>
    </oc>
    <nc r="F111">
      <v>16</v>
    </nc>
  </rcc>
  <rcc rId="28843" sId="3" numFmtId="4">
    <oc r="G111">
      <v>257</v>
    </oc>
    <nc r="G111">
      <v>267.3</v>
    </nc>
  </rcc>
  <rcc rId="28844" sId="3" numFmtId="4">
    <oc r="D51">
      <v>3</v>
    </oc>
    <nc r="D51">
      <v>4</v>
    </nc>
  </rcc>
  <rcc rId="28845" sId="3" numFmtId="4">
    <oc r="E51">
      <v>88</v>
    </oc>
    <nc r="E51">
      <f>88+400</f>
    </nc>
  </rcc>
  <rcc rId="28846" sId="3" numFmtId="4">
    <oc r="F51">
      <v>3</v>
    </oc>
    <nc r="F51">
      <v>4</v>
    </nc>
  </rcc>
  <rcc rId="28847" sId="3" numFmtId="4">
    <oc r="G51">
      <v>88</v>
    </oc>
    <nc r="G51">
      <v>488</v>
    </nc>
  </rcc>
  <rcc rId="28848" sId="3" numFmtId="4">
    <oc r="D32">
      <v>1</v>
    </oc>
    <nc r="D32">
      <v>4</v>
    </nc>
  </rcc>
  <rcc rId="28849" sId="3">
    <oc r="E32">
      <v>210</v>
    </oc>
    <nc r="E32">
      <f>210+140+120+90</f>
    </nc>
  </rcc>
  <rcc rId="28850" sId="3" numFmtId="4">
    <oc r="F32">
      <v>1</v>
    </oc>
    <nc r="F32">
      <v>4</v>
    </nc>
  </rcc>
  <rcc rId="28851" sId="3" numFmtId="4">
    <oc r="G32">
      <v>210</v>
    </oc>
    <nc r="G32">
      <v>560</v>
    </nc>
  </rcc>
  <rcc rId="28852" sId="3" numFmtId="4">
    <oc r="D142">
      <v>1</v>
    </oc>
    <nc r="D142">
      <v>2</v>
    </nc>
  </rcc>
  <rcc rId="28853" sId="3" numFmtId="4">
    <oc r="E142">
      <v>10</v>
    </oc>
    <nc r="E142">
      <v>20</v>
    </nc>
  </rcc>
  <rcc rId="28854" sId="3" numFmtId="4">
    <oc r="F142">
      <v>1</v>
    </oc>
    <nc r="F142">
      <v>2</v>
    </nc>
  </rcc>
  <rcc rId="28855" sId="3" numFmtId="4">
    <oc r="G142">
      <v>10</v>
    </oc>
    <nc r="G142">
      <v>20</v>
    </nc>
  </rcc>
  <rcc rId="28856" sId="4" numFmtId="4">
    <oc r="D178">
      <v>1</v>
    </oc>
    <nc r="D178">
      <v>3</v>
    </nc>
  </rcc>
  <rcc rId="28857" sId="4" numFmtId="4">
    <oc r="E178">
      <v>12</v>
    </oc>
    <nc r="E178">
      <v>36</v>
    </nc>
  </rcc>
  <rcc rId="28858" sId="4" numFmtId="4">
    <oc r="F178">
      <v>1</v>
    </oc>
    <nc r="F178">
      <v>3</v>
    </nc>
  </rcc>
  <rcc rId="28859" sId="4" numFmtId="4">
    <oc r="G178">
      <v>12</v>
    </oc>
    <nc r="G178">
      <v>36</v>
    </nc>
  </rcc>
  <rcc rId="28860" sId="4" numFmtId="4">
    <oc r="D175">
      <v>4</v>
    </oc>
    <nc r="D175">
      <v>7</v>
    </nc>
  </rcc>
  <rcc rId="28861" sId="4" numFmtId="4">
    <oc r="E175">
      <v>20</v>
    </oc>
    <nc r="E175">
      <v>54</v>
    </nc>
  </rcc>
  <rcc rId="28862" sId="4" numFmtId="4">
    <oc r="F175">
      <v>4</v>
    </oc>
    <nc r="F175">
      <v>7</v>
    </nc>
  </rcc>
  <rcc rId="28863" sId="4" numFmtId="4">
    <oc r="G175">
      <v>20</v>
    </oc>
    <nc r="G175">
      <v>54</v>
    </nc>
  </rcc>
  <rcc rId="28864" sId="4" numFmtId="4">
    <oc r="D167">
      <v>4</v>
    </oc>
    <nc r="D167">
      <v>5</v>
    </nc>
  </rcc>
  <rcc rId="28865" sId="4" numFmtId="4">
    <oc r="E167">
      <v>31</v>
    </oc>
    <nc r="E167">
      <v>41</v>
    </nc>
  </rcc>
  <rcc rId="28866" sId="4" numFmtId="4">
    <oc r="F167">
      <v>4</v>
    </oc>
    <nc r="F167">
      <v>5</v>
    </nc>
  </rcc>
  <rcc rId="28867" sId="4" numFmtId="4">
    <oc r="G167">
      <v>31</v>
    </oc>
    <nc r="G167">
      <v>41</v>
    </nc>
  </rcc>
  <rcc rId="28868" sId="4" numFmtId="4">
    <oc r="D83">
      <v>2</v>
    </oc>
    <nc r="D83">
      <v>3</v>
    </nc>
  </rcc>
  <rcc rId="28869" sId="4" numFmtId="4">
    <oc r="E83">
      <v>18</v>
    </oc>
    <nc r="E83">
      <v>32</v>
    </nc>
  </rcc>
  <rcc rId="28870" sId="4" numFmtId="4">
    <oc r="F83">
      <v>2</v>
    </oc>
    <nc r="F83">
      <v>3</v>
    </nc>
  </rcc>
  <rcc rId="28871" sId="4" numFmtId="4">
    <oc r="G83">
      <v>18</v>
    </oc>
    <nc r="G83">
      <v>32</v>
    </nc>
  </rcc>
  <rcc rId="28872" sId="4" numFmtId="4">
    <oc r="D237">
      <v>3</v>
    </oc>
    <nc r="D237">
      <v>4</v>
    </nc>
  </rcc>
  <rcc rId="28873" sId="4" numFmtId="4">
    <oc r="E237">
      <v>36</v>
    </oc>
    <nc r="E237">
      <v>50</v>
    </nc>
  </rcc>
  <rcc rId="28874" sId="4" numFmtId="4">
    <oc r="F237">
      <v>3</v>
    </oc>
    <nc r="F237">
      <v>4</v>
    </nc>
  </rcc>
  <rcc rId="28875" sId="4" numFmtId="4">
    <oc r="G237">
      <v>36</v>
    </oc>
    <nc r="G237">
      <v>50</v>
    </nc>
  </rcc>
  <rcc rId="28876" sId="4" numFmtId="4">
    <oc r="D233">
      <v>3</v>
    </oc>
    <nc r="D233">
      <v>4</v>
    </nc>
  </rcc>
  <rcc rId="28877" sId="4" numFmtId="4">
    <oc r="E233">
      <v>26</v>
    </oc>
    <nc r="E233">
      <v>41</v>
    </nc>
  </rcc>
  <rcc rId="28878" sId="4" numFmtId="4">
    <oc r="F233">
      <v>3</v>
    </oc>
    <nc r="F233">
      <v>4</v>
    </nc>
  </rcc>
  <rcc rId="28879" sId="4" numFmtId="4">
    <oc r="G233">
      <v>26</v>
    </oc>
    <nc r="G233">
      <v>41</v>
    </nc>
  </rcc>
  <rcc rId="28880" sId="3" numFmtId="4">
    <oc r="D66">
      <v>1</v>
    </oc>
    <nc r="D66">
      <v>2</v>
    </nc>
  </rcc>
  <rcc rId="28881" sId="3" numFmtId="4">
    <oc r="E66">
      <v>10</v>
    </oc>
    <nc r="E66">
      <v>18</v>
    </nc>
  </rcc>
  <rcc rId="28882" sId="3" numFmtId="4">
    <oc r="F66">
      <v>1</v>
    </oc>
    <nc r="F66">
      <v>2</v>
    </nc>
  </rcc>
  <rcc rId="28883" sId="3" numFmtId="4">
    <oc r="G66">
      <v>10</v>
    </oc>
    <nc r="G66">
      <v>18</v>
    </nc>
  </rcc>
  <rcc rId="28884" sId="4" numFmtId="4">
    <oc r="D78">
      <v>3</v>
    </oc>
    <nc r="D78">
      <v>4</v>
    </nc>
  </rcc>
  <rcc rId="28885" sId="4" numFmtId="4">
    <oc r="E78">
      <v>21</v>
    </oc>
    <nc r="E78">
      <v>43.5</v>
    </nc>
  </rcc>
  <rcc rId="28886" sId="4" numFmtId="4">
    <oc r="F78">
      <v>3</v>
    </oc>
    <nc r="F78">
      <v>4</v>
    </nc>
  </rcc>
  <rcc rId="28887" sId="4" numFmtId="4">
    <oc r="G78">
      <v>21</v>
    </oc>
    <nc r="G78">
      <v>43.5</v>
    </nc>
  </rcc>
  <rcc rId="28888" sId="4" numFmtId="4">
    <oc r="D210">
      <v>3</v>
    </oc>
    <nc r="D210">
      <v>4</v>
    </nc>
  </rcc>
  <rcc rId="28889" sId="4" numFmtId="4">
    <oc r="E210">
      <v>26</v>
    </oc>
    <nc r="E210">
      <v>106</v>
    </nc>
  </rcc>
  <rcc rId="28890" sId="4" numFmtId="4">
    <oc r="F210">
      <v>3</v>
    </oc>
    <nc r="F210">
      <v>4</v>
    </nc>
  </rcc>
  <rcc rId="28891" sId="4" numFmtId="4">
    <oc r="G210">
      <v>26</v>
    </oc>
    <nc r="G210">
      <v>106</v>
    </nc>
  </rcc>
  <rcc rId="28892" sId="4" numFmtId="4">
    <oc r="D101">
      <v>12</v>
    </oc>
    <nc r="D101">
      <v>13</v>
    </nc>
  </rcc>
  <rcc rId="28893" sId="4" numFmtId="4">
    <oc r="E101">
      <v>252</v>
    </oc>
    <nc r="E101">
      <v>278</v>
    </nc>
  </rcc>
  <rcc rId="28894" sId="4" numFmtId="4">
    <oc r="F101">
      <v>12</v>
    </oc>
    <nc r="F101">
      <v>13</v>
    </nc>
  </rcc>
  <rcc rId="28895" sId="4" numFmtId="4">
    <oc r="G101">
      <v>252</v>
    </oc>
    <nc r="G101">
      <v>278</v>
    </nc>
  </rcc>
  <rcc rId="28896" sId="4">
    <oc r="D170">
      <v>1</v>
    </oc>
    <nc r="D170">
      <v>2</v>
    </nc>
  </rcc>
  <rcc rId="28897" sId="4">
    <oc r="E170">
      <v>5</v>
    </oc>
    <nc r="E170">
      <v>13</v>
    </nc>
  </rcc>
  <rcc rId="28898" sId="4">
    <oc r="F170">
      <v>1</v>
    </oc>
    <nc r="F170">
      <v>2</v>
    </nc>
  </rcc>
  <rcc rId="28899" sId="4">
    <oc r="G170">
      <v>5</v>
    </oc>
    <nc r="G170">
      <v>13</v>
    </nc>
  </rcc>
  <rcc rId="28900" sId="4" numFmtId="4">
    <oc r="D40">
      <v>6</v>
    </oc>
    <nc r="D40">
      <v>7</v>
    </nc>
  </rcc>
  <rcc rId="28901" sId="4" numFmtId="4">
    <oc r="E40">
      <v>45</v>
    </oc>
    <nc r="E40">
      <v>60</v>
    </nc>
  </rcc>
  <rcc rId="28902" sId="4" numFmtId="4">
    <oc r="F40">
      <v>6</v>
    </oc>
    <nc r="F40">
      <v>7</v>
    </nc>
  </rcc>
  <rcc rId="28903" sId="4" numFmtId="4">
    <oc r="G40">
      <v>45</v>
    </oc>
    <nc r="G40">
      <v>60</v>
    </nc>
  </rcc>
  <rcc rId="28904" sId="3" numFmtId="4">
    <nc r="D212">
      <v>1</v>
    </nc>
  </rcc>
  <rcc rId="28905" sId="3" numFmtId="4">
    <nc r="E212">
      <v>10</v>
    </nc>
  </rcc>
  <rcc rId="28906" sId="3" numFmtId="4">
    <nc r="F212">
      <v>1</v>
    </nc>
  </rcc>
  <rcc rId="28907" sId="3" numFmtId="4">
    <nc r="G212">
      <v>10</v>
    </nc>
  </rcc>
  <rcc rId="28908" sId="3" numFmtId="4">
    <oc r="D85">
      <v>2</v>
    </oc>
    <nc r="D85">
      <v>3</v>
    </nc>
  </rcc>
  <rcc rId="28909" sId="3" numFmtId="4">
    <oc r="E85">
      <v>220</v>
    </oc>
    <nc r="E85">
      <v>235</v>
    </nc>
  </rcc>
  <rcc rId="28910" sId="3" numFmtId="4">
    <nc r="F85">
      <v>1</v>
    </nc>
  </rcc>
  <rcc rId="28911" sId="3" numFmtId="4">
    <nc r="G85">
      <v>15</v>
    </nc>
  </rcc>
  <rcc rId="28912" sId="3" numFmtId="4">
    <oc r="D211">
      <v>1</v>
    </oc>
    <nc r="D211">
      <v>2</v>
    </nc>
  </rcc>
  <rcc rId="28913" sId="3" numFmtId="4">
    <oc r="E211">
      <v>40</v>
    </oc>
    <nc r="E211">
      <v>160</v>
    </nc>
  </rcc>
  <rcc rId="28914" sId="3" numFmtId="4">
    <oc r="F211">
      <v>1</v>
    </oc>
    <nc r="F211">
      <v>2</v>
    </nc>
  </rcc>
  <rcc rId="28915" sId="3" numFmtId="4">
    <oc r="G211">
      <v>40</v>
    </oc>
    <nc r="G211">
      <v>160</v>
    </nc>
  </rcc>
  <rcc rId="28916" sId="3" numFmtId="4">
    <nc r="D189">
      <v>1</v>
    </nc>
  </rcc>
  <rcc rId="28917" sId="3" numFmtId="4">
    <nc r="E189">
      <v>4</v>
    </nc>
  </rcc>
  <rcc rId="28918" sId="3" numFmtId="4">
    <nc r="F189">
      <v>1</v>
    </nc>
  </rcc>
  <rcc rId="28919" sId="3" numFmtId="4">
    <nc r="G189">
      <v>4</v>
    </nc>
  </rcc>
  <rcc rId="28920" sId="3" numFmtId="4">
    <oc r="D30">
      <v>2</v>
    </oc>
    <nc r="D30">
      <v>3</v>
    </nc>
  </rcc>
  <rcc rId="28921" sId="3" numFmtId="4">
    <oc r="E30">
      <v>670</v>
    </oc>
    <nc r="E30">
      <v>710</v>
    </nc>
  </rcc>
  <rcc rId="28922" sId="3" numFmtId="4">
    <oc r="F30">
      <v>2</v>
    </oc>
    <nc r="F30">
      <v>3</v>
    </nc>
  </rcc>
  <rcc rId="28923" sId="3" numFmtId="4">
    <oc r="G30">
      <v>670</v>
    </oc>
    <nc r="G30">
      <v>710</v>
    </nc>
  </rcc>
  <rcc rId="28924" sId="3" numFmtId="4">
    <oc r="D209">
      <v>10</v>
    </oc>
    <nc r="D209">
      <v>12</v>
    </nc>
  </rcc>
  <rcc rId="28925" sId="3">
    <oc r="E209">
      <f>275+90+75+70+30</f>
    </oc>
    <nc r="E209">
      <f>275+90+75+70+30+70+70</f>
    </nc>
  </rcc>
  <rcc rId="28926" sId="3" numFmtId="4">
    <oc r="F209">
      <v>10</v>
    </oc>
    <nc r="F209">
      <v>12</v>
    </nc>
  </rcc>
  <rcc rId="28927" sId="3" numFmtId="4">
    <oc r="G209">
      <v>540</v>
    </oc>
    <nc r="G209">
      <v>680</v>
    </nc>
  </rcc>
  <rcc rId="28928" sId="4" numFmtId="4">
    <oc r="D38">
      <v>19</v>
    </oc>
    <nc r="D38">
      <v>22</v>
    </nc>
  </rcc>
  <rcc rId="28929" sId="4" numFmtId="4">
    <oc r="E38">
      <v>180</v>
    </oc>
    <nc r="E38">
      <v>202</v>
    </nc>
  </rcc>
  <rcc rId="28930" sId="4" numFmtId="4">
    <oc r="F38">
      <v>19</v>
    </oc>
    <nc r="F38">
      <v>22</v>
    </nc>
  </rcc>
  <rcc rId="28931" sId="4" numFmtId="4">
    <oc r="G38">
      <v>180</v>
    </oc>
    <nc r="G38">
      <v>202</v>
    </nc>
  </rcc>
  <rcc rId="28932" sId="4" numFmtId="4">
    <oc r="D166">
      <v>5</v>
    </oc>
    <nc r="D166">
      <v>6</v>
    </nc>
  </rcc>
  <rcc rId="28933" sId="4" numFmtId="4">
    <oc r="E166">
      <v>37</v>
    </oc>
    <nc r="E166">
      <v>44</v>
    </nc>
  </rcc>
  <rcc rId="28934" sId="4" numFmtId="4">
    <oc r="F166">
      <v>5</v>
    </oc>
    <nc r="F166">
      <v>7</v>
    </nc>
  </rcc>
  <rcc rId="28935" sId="4" numFmtId="4">
    <oc r="G166">
      <v>37</v>
    </oc>
    <nc r="G166">
      <v>44</v>
    </nc>
  </rcc>
  <rcc rId="28936" sId="4" numFmtId="4">
    <nc r="D171">
      <v>1</v>
    </nc>
  </rcc>
  <rcc rId="28937" sId="4" numFmtId="4">
    <nc r="E171">
      <v>10</v>
    </nc>
  </rcc>
  <rcc rId="28938" sId="4" numFmtId="4">
    <nc r="F171">
      <v>1</v>
    </nc>
  </rcc>
  <rcc rId="28939" sId="4" numFmtId="4">
    <nc r="G171">
      <v>10</v>
    </nc>
  </rcc>
  <rcc rId="28940" sId="4" numFmtId="4">
    <oc r="D31">
      <v>3</v>
    </oc>
    <nc r="D31">
      <v>4</v>
    </nc>
  </rcc>
  <rcc rId="28941" sId="4" numFmtId="4">
    <oc r="E31">
      <v>25</v>
    </oc>
    <nc r="E31">
      <v>37</v>
    </nc>
  </rcc>
  <rcc rId="28942" sId="4" numFmtId="4">
    <oc r="F31">
      <v>3</v>
    </oc>
    <nc r="F31">
      <v>4</v>
    </nc>
  </rcc>
  <rcc rId="28943" sId="4" numFmtId="4">
    <oc r="G31">
      <v>25</v>
    </oc>
    <nc r="G31">
      <v>37</v>
    </nc>
  </rcc>
  <rcc rId="28944" sId="4" numFmtId="4">
    <nc r="D81">
      <v>1</v>
    </nc>
  </rcc>
  <rcc rId="28945" sId="4" numFmtId="4">
    <nc r="E81">
      <v>5</v>
    </nc>
  </rcc>
  <rcc rId="28946" sId="4" numFmtId="4">
    <nc r="F81">
      <v>1</v>
    </nc>
  </rcc>
  <rcc rId="28947" sId="4" numFmtId="4">
    <nc r="G81">
      <v>5</v>
    </nc>
  </rcc>
  <rcc rId="28948" sId="4" numFmtId="4">
    <oc r="D209">
      <v>2</v>
    </oc>
    <nc r="D209">
      <v>3</v>
    </nc>
  </rcc>
  <rcc rId="28949" sId="4" numFmtId="4">
    <oc r="E209">
      <v>17</v>
    </oc>
    <nc r="E209">
      <v>27</v>
    </nc>
  </rcc>
  <rcc rId="28950" sId="4" numFmtId="4">
    <oc r="F209">
      <v>2</v>
    </oc>
    <nc r="F209">
      <v>3</v>
    </nc>
  </rcc>
  <rcc rId="28951" sId="4" numFmtId="4">
    <oc r="G209">
      <v>17</v>
    </oc>
    <nc r="G209">
      <v>27</v>
    </nc>
  </rcc>
  <rcc rId="28952" sId="3" numFmtId="4">
    <nc r="D191">
      <v>1</v>
    </nc>
  </rcc>
  <rcc rId="28953" sId="3" numFmtId="4">
    <nc r="E191">
      <v>8</v>
    </nc>
  </rcc>
  <rcc rId="28954" sId="3" numFmtId="4">
    <nc r="F191">
      <v>1</v>
    </nc>
  </rcc>
  <rcc rId="28955" sId="3" numFmtId="4">
    <nc r="G191">
      <v>8</v>
    </nc>
  </rcc>
  <rcc rId="28956" sId="3" numFmtId="4">
    <nc r="D234">
      <v>1</v>
    </nc>
  </rcc>
  <rcc rId="28957" sId="3" numFmtId="4">
    <nc r="E234">
      <v>10</v>
    </nc>
  </rcc>
  <rcc rId="28958" sId="3" numFmtId="4">
    <nc r="F234">
      <v>1</v>
    </nc>
  </rcc>
  <rcc rId="28959" sId="3" numFmtId="4">
    <nc r="G234">
      <v>10</v>
    </nc>
  </rcc>
  <rcc rId="28960" sId="4" numFmtId="4">
    <oc r="D29">
      <v>11</v>
    </oc>
    <nc r="D29">
      <v>15</v>
    </nc>
  </rcc>
  <rcc rId="28961" sId="4" numFmtId="4">
    <oc r="E29">
      <v>84</v>
    </oc>
    <nc r="E29">
      <f>84+34</f>
    </nc>
  </rcc>
  <rcc rId="28962" sId="4" numFmtId="4">
    <oc r="F29">
      <v>11</v>
    </oc>
    <nc r="F29">
      <v>15</v>
    </nc>
  </rcc>
  <rcc rId="28963" sId="4" numFmtId="4">
    <oc r="G29">
      <v>84</v>
    </oc>
    <nc r="G29">
      <v>118</v>
    </nc>
  </rcc>
  <rcc rId="28964" sId="4" numFmtId="4">
    <oc r="D30">
      <v>3</v>
    </oc>
    <nc r="D30">
      <v>4</v>
    </nc>
  </rcc>
  <rcc rId="28965" sId="4" numFmtId="4">
    <oc r="E30">
      <v>19</v>
    </oc>
    <nc r="E30">
      <v>27</v>
    </nc>
  </rcc>
  <rcc rId="28966" sId="4" numFmtId="4">
    <oc r="F30">
      <v>3</v>
    </oc>
    <nc r="F30">
      <v>4</v>
    </nc>
  </rcc>
  <rcc rId="28967" sId="4" numFmtId="4">
    <oc r="G30">
      <v>19</v>
    </oc>
    <nc r="G30">
      <v>27</v>
    </nc>
  </rcc>
  <rcc rId="28968" sId="4" numFmtId="4">
    <oc r="D45">
      <v>5</v>
    </oc>
    <nc r="D45">
      <v>9</v>
    </nc>
  </rcc>
  <rcc rId="28969" sId="4" numFmtId="4">
    <oc r="E45">
      <v>58</v>
    </oc>
    <nc r="E45">
      <v>103</v>
    </nc>
  </rcc>
  <rcc rId="28970" sId="4" numFmtId="4">
    <oc r="F45">
      <v>5</v>
    </oc>
    <nc r="F45">
      <v>9</v>
    </nc>
  </rcc>
  <rcc rId="28971" sId="4" numFmtId="4">
    <oc r="G45">
      <v>58</v>
    </oc>
    <nc r="G45">
      <v>103</v>
    </nc>
  </rcc>
  <rcc rId="28972" sId="3" numFmtId="4">
    <nc r="D108">
      <v>1</v>
    </nc>
  </rcc>
  <rcc rId="28973" sId="3" numFmtId="4">
    <nc r="E108">
      <v>180</v>
    </nc>
  </rcc>
  <rcc rId="28974" sId="3" numFmtId="4">
    <nc r="F108">
      <v>1</v>
    </nc>
  </rcc>
  <rcc rId="28975" sId="3" numFmtId="4">
    <nc r="G108">
      <v>180</v>
    </nc>
  </rcc>
  <rcc rId="28976" sId="4" numFmtId="4">
    <oc r="D120">
      <v>9</v>
    </oc>
    <nc r="D120">
      <v>10</v>
    </nc>
  </rcc>
  <rcc rId="28977" sId="4" numFmtId="4">
    <oc r="E120">
      <v>13.5</v>
    </oc>
    <nc r="E120">
      <v>15</v>
    </nc>
  </rcc>
  <rcc rId="28978" sId="4" numFmtId="4">
    <oc r="F120">
      <v>9</v>
    </oc>
    <nc r="F120">
      <v>10</v>
    </nc>
  </rcc>
  <rcc rId="28979" sId="4" numFmtId="4">
    <oc r="G120">
      <v>13.5</v>
    </oc>
    <nc r="G120">
      <v>15</v>
    </nc>
  </rcc>
  <rcc rId="28980" sId="4" numFmtId="4">
    <oc r="D75">
      <v>1</v>
    </oc>
    <nc r="D75">
      <v>2</v>
    </nc>
  </rcc>
  <rcc rId="28981" sId="4" numFmtId="4">
    <oc r="E75">
      <v>10</v>
    </oc>
    <nc r="E75">
      <v>24</v>
    </nc>
  </rcc>
  <rcc rId="28982" sId="4" numFmtId="4">
    <oc r="F75">
      <v>1</v>
    </oc>
    <nc r="F75">
      <v>2</v>
    </nc>
  </rcc>
  <rcc rId="28983" sId="4" numFmtId="4">
    <oc r="G75">
      <v>10</v>
    </oc>
    <nc r="G75">
      <v>24</v>
    </nc>
  </rcc>
  <rcc rId="28984" sId="3" numFmtId="4">
    <oc r="D38">
      <v>3</v>
    </oc>
    <nc r="D38">
      <v>4</v>
    </nc>
  </rcc>
  <rcc rId="28985" sId="3" numFmtId="4">
    <oc r="E38">
      <v>30</v>
    </oc>
    <nc r="E38">
      <v>80</v>
    </nc>
  </rcc>
  <rcc rId="28986" sId="3" numFmtId="4">
    <oc r="F38">
      <v>3</v>
    </oc>
    <nc r="F38">
      <v>4</v>
    </nc>
  </rcc>
  <rcc rId="28987" sId="3" numFmtId="4">
    <oc r="G38">
      <v>30</v>
    </oc>
    <nc r="G38">
      <v>80</v>
    </nc>
  </rcc>
  <rcc rId="28988" sId="3" numFmtId="4">
    <oc r="D48">
      <v>2</v>
    </oc>
    <nc r="D48">
      <v>3</v>
    </nc>
  </rcc>
  <rcc rId="28989" sId="3" numFmtId="4">
    <oc r="E48">
      <v>430</v>
    </oc>
    <nc r="E48">
      <v>445</v>
    </nc>
  </rcc>
  <rcc rId="28990" sId="3" numFmtId="4">
    <nc r="F48">
      <v>1</v>
    </nc>
  </rcc>
  <rcc rId="28991" sId="3" numFmtId="4">
    <nc r="G48">
      <v>15</v>
    </nc>
  </rcc>
  <rcc rId="28992" sId="3">
    <oc r="D36">
      <v>3</v>
    </oc>
    <nc r="D36">
      <v>5</v>
    </nc>
  </rcc>
  <rcc rId="28993" sId="3">
    <oc r="E36">
      <v>600</v>
    </oc>
    <nc r="E36">
      <f>600+60+5</f>
    </nc>
  </rcc>
  <rcc rId="28994" sId="3">
    <oc r="F36">
      <v>3</v>
    </oc>
    <nc r="F36">
      <v>5</v>
    </nc>
  </rcc>
  <rcc rId="28995" sId="3">
    <oc r="G36">
      <v>600</v>
    </oc>
    <nc r="G36">
      <v>665</v>
    </nc>
  </rcc>
  <rcc rId="28996" sId="3" numFmtId="4">
    <oc r="D155">
      <v>3</v>
    </oc>
    <nc r="D155">
      <v>5</v>
    </nc>
  </rcc>
  <rcc rId="28997" sId="3" numFmtId="4">
    <oc r="E155">
      <v>46</v>
    </oc>
    <nc r="E155">
      <f>54+150</f>
    </nc>
  </rcc>
  <rcc rId="28998" sId="3" numFmtId="4">
    <oc r="F155">
      <v>3</v>
    </oc>
    <nc r="F155">
      <v>5</v>
    </nc>
  </rcc>
  <rcc rId="28999" sId="3" numFmtId="4">
    <oc r="G155">
      <v>46</v>
    </oc>
    <nc r="G155">
      <v>204</v>
    </nc>
  </rcc>
  <rcc rId="29000" sId="3" numFmtId="4">
    <oc r="D178">
      <v>1</v>
    </oc>
    <nc r="D178">
      <v>3</v>
    </nc>
  </rcc>
  <rcc rId="29001" sId="3" numFmtId="4">
    <oc r="E178">
      <v>160</v>
    </oc>
    <nc r="E178">
      <v>205</v>
    </nc>
  </rcc>
  <rcc rId="29002" sId="3" numFmtId="4">
    <nc r="F178">
      <v>3</v>
    </nc>
  </rcc>
  <rcc rId="29003" sId="3" numFmtId="4">
    <nc r="G178">
      <v>205</v>
    </nc>
  </rcc>
  <rcc rId="29004" sId="4" numFmtId="4">
    <oc r="D157">
      <v>2</v>
    </oc>
    <nc r="D157">
      <v>3</v>
    </nc>
  </rcc>
  <rcc rId="29005" sId="4" numFmtId="4">
    <oc r="E157">
      <v>10</v>
    </oc>
    <nc r="E157">
      <v>20</v>
    </nc>
  </rcc>
  <rcc rId="29006" sId="4" numFmtId="4">
    <oc r="F157">
      <v>2</v>
    </oc>
    <nc r="F157">
      <v>3</v>
    </nc>
  </rcc>
  <rcc rId="29007" sId="4" numFmtId="4">
    <oc r="G157">
      <v>10</v>
    </oc>
    <nc r="G157">
      <v>20</v>
    </nc>
  </rcc>
  <rcc rId="29008" sId="4" numFmtId="4">
    <oc r="D105">
      <v>7</v>
    </oc>
    <nc r="D105">
      <v>9</v>
    </nc>
  </rcc>
  <rcc rId="29009" sId="4" numFmtId="4">
    <oc r="E105">
      <v>79</v>
    </oc>
    <nc r="E105">
      <v>103</v>
    </nc>
  </rcc>
  <rcc rId="29010" sId="4" numFmtId="4">
    <oc r="F105">
      <v>7</v>
    </oc>
    <nc r="F105">
      <v>9</v>
    </nc>
  </rcc>
  <rcc rId="29011" sId="4" numFmtId="4">
    <oc r="G105">
      <v>79</v>
    </oc>
    <nc r="G105">
      <v>103</v>
    </nc>
  </rcc>
  <rcc rId="29012" sId="4" numFmtId="4">
    <oc r="D63">
      <v>28</v>
    </oc>
    <nc r="D63">
      <v>37</v>
    </nc>
  </rcc>
  <rcc rId="29013" sId="4" numFmtId="4">
    <oc r="E63">
      <v>320</v>
    </oc>
    <nc r="E63">
      <v>413</v>
    </nc>
  </rcc>
  <rcc rId="29014" sId="4" numFmtId="4">
    <oc r="F63">
      <v>28</v>
    </oc>
    <nc r="F63">
      <v>37</v>
    </nc>
  </rcc>
  <rcc rId="29015" sId="4" numFmtId="4">
    <oc r="G63">
      <v>320</v>
    </oc>
    <nc r="G63">
      <v>413</v>
    </nc>
  </rcc>
  <rcc rId="29016" sId="4" numFmtId="4">
    <oc r="D90">
      <v>5</v>
    </oc>
    <nc r="D90">
      <v>7</v>
    </nc>
  </rcc>
  <rcc rId="29017" sId="4" numFmtId="4">
    <oc r="E90">
      <v>45</v>
    </oc>
    <nc r="E90">
      <v>60</v>
    </nc>
  </rcc>
  <rcc rId="29018" sId="4" numFmtId="4">
    <oc r="F90">
      <v>5</v>
    </oc>
    <nc r="F90">
      <v>7</v>
    </nc>
  </rcc>
  <rcc rId="29019" sId="4" numFmtId="4">
    <oc r="G90">
      <v>45</v>
    </oc>
    <nc r="G90">
      <v>60</v>
    </nc>
  </rcc>
  <rcc rId="29020" sId="4">
    <oc r="D33">
      <v>33</v>
    </oc>
    <nc r="D33">
      <v>38</v>
    </nc>
  </rcc>
  <rcc rId="29021" sId="4">
    <oc r="E33">
      <f>149+17.5+22+20+9</f>
    </oc>
    <nc r="E33">
      <f>149+17.5+22+20+9+13+24</f>
    </nc>
  </rcc>
  <rcc rId="29022" sId="4">
    <oc r="F33">
      <v>33</v>
    </oc>
    <nc r="F33">
      <v>38</v>
    </nc>
  </rcc>
  <rcc rId="29023" sId="4">
    <oc r="G33">
      <v>217.5</v>
    </oc>
    <nc r="G33">
      <v>254.5</v>
    </nc>
  </rcc>
  <rcc rId="29024" sId="4" numFmtId="4">
    <oc r="D206">
      <v>24</v>
    </oc>
    <nc r="D206">
      <v>25</v>
    </nc>
  </rcc>
  <rcc rId="29025" sId="4" numFmtId="4">
    <oc r="F206">
      <v>24</v>
    </oc>
    <nc r="F206">
      <v>25</v>
    </nc>
  </rcc>
  <rcc rId="29026" sId="4" numFmtId="4">
    <oc r="E206">
      <v>180.5</v>
    </oc>
    <nc r="E206">
      <v>285.5</v>
    </nc>
  </rcc>
  <rcc rId="29027" sId="4" numFmtId="4">
    <oc r="G206">
      <v>280.5</v>
    </oc>
    <nc r="G206">
      <v>285.5</v>
    </nc>
  </rcc>
  <rcc rId="29028" sId="4" numFmtId="4">
    <oc r="D64">
      <v>16</v>
    </oc>
    <nc r="D64">
      <v>22</v>
    </nc>
  </rcc>
  <rcc rId="29029" sId="4">
    <oc r="E64">
      <v>243</v>
    </oc>
    <nc r="E64">
      <f>243+25+15+64+20+10</f>
    </nc>
  </rcc>
  <rcc rId="29030" sId="4" numFmtId="4">
    <oc r="F64">
      <v>16</v>
    </oc>
    <nc r="F64">
      <v>22</v>
    </nc>
  </rcc>
  <rcc rId="29031" sId="4" numFmtId="4">
    <oc r="G64">
      <v>243</v>
    </oc>
    <nc r="G64">
      <v>377</v>
    </nc>
  </rcc>
  <rcc rId="29032" sId="4" numFmtId="4">
    <oc r="D144">
      <v>26</v>
    </oc>
    <nc r="D144">
      <v>28</v>
    </nc>
  </rcc>
  <rcc rId="29033" sId="4" numFmtId="4">
    <oc r="E144">
      <v>86.5</v>
    </oc>
    <nc r="E144">
      <v>92</v>
    </nc>
  </rcc>
  <rcc rId="29034" sId="4" numFmtId="4">
    <oc r="F144">
      <v>26</v>
    </oc>
    <nc r="F144">
      <v>28</v>
    </nc>
  </rcc>
  <rcc rId="29035" sId="4" numFmtId="4">
    <oc r="G144">
      <v>86.5</v>
    </oc>
    <nc r="G144">
      <v>92</v>
    </nc>
  </rcc>
  <rcc rId="29036" sId="4" numFmtId="4">
    <nc r="D116">
      <v>1</v>
    </nc>
  </rcc>
  <rcc rId="29037" sId="4" numFmtId="4">
    <nc r="E116">
      <v>8</v>
    </nc>
  </rcc>
  <rcc rId="29038" sId="4" numFmtId="4">
    <nc r="F116">
      <v>1</v>
    </nc>
  </rcc>
  <rcc rId="29039" sId="4" numFmtId="4">
    <nc r="G116">
      <v>8</v>
    </nc>
  </rcc>
  <rcc rId="29040" sId="4" numFmtId="4">
    <oc r="D109">
      <v>4</v>
    </oc>
    <nc r="D109">
      <v>5</v>
    </nc>
  </rcc>
  <rcc rId="29041" sId="4" numFmtId="4">
    <oc r="E109">
      <v>30</v>
    </oc>
    <nc r="E109">
      <v>37.5</v>
    </nc>
  </rcc>
  <rcc rId="29042" sId="4" numFmtId="4">
    <oc r="F109">
      <v>4</v>
    </oc>
    <nc r="F109">
      <v>5</v>
    </nc>
  </rcc>
  <rcc rId="29043" sId="4" numFmtId="4">
    <oc r="G109">
      <v>30</v>
    </oc>
    <nc r="G109">
      <v>37.5</v>
    </nc>
  </rcc>
  <rcc rId="29044" sId="4" numFmtId="4">
    <oc r="D114">
      <v>7</v>
    </oc>
    <nc r="D114">
      <v>11</v>
    </nc>
  </rcc>
  <rcc rId="29045" sId="4" numFmtId="4">
    <oc r="E114">
      <v>117</v>
    </oc>
    <nc r="E114">
      <f>144+18</f>
    </nc>
  </rcc>
  <rcc rId="29046" sId="4" numFmtId="4">
    <oc r="F114">
      <v>7</v>
    </oc>
    <nc r="F114">
      <v>11</v>
    </nc>
  </rcc>
  <rcc rId="29047" sId="4" numFmtId="4">
    <oc r="G114">
      <v>117</v>
    </oc>
    <nc r="G114">
      <v>162</v>
    </nc>
  </rcc>
  <rcc rId="29048" sId="4" numFmtId="4">
    <oc r="D102">
      <v>12</v>
    </oc>
    <nc r="D102">
      <v>17</v>
    </nc>
  </rcc>
  <rcc rId="29049" sId="4">
    <oc r="E102">
      <f>92+13.5</f>
    </oc>
    <nc r="E102">
      <f>92+13.5+10+28</f>
    </nc>
  </rcc>
  <rcc rId="29050" sId="4" numFmtId="4">
    <oc r="F102">
      <v>12</v>
    </oc>
    <nc r="F102">
      <v>17</v>
    </nc>
  </rcc>
  <rcc rId="29051" sId="4" numFmtId="4">
    <oc r="G102">
      <v>105.5</v>
    </oc>
    <nc r="G102">
      <v>143.5</v>
    </nc>
  </rcc>
  <rcc rId="29052" sId="4" numFmtId="4">
    <oc r="D104">
      <v>5</v>
    </oc>
    <nc r="D104">
      <v>9</v>
    </nc>
  </rcc>
  <rcc rId="29053" sId="4" numFmtId="4">
    <oc r="E104">
      <v>37.5</v>
    </oc>
    <nc r="E104">
      <f>47.5+35</f>
    </nc>
  </rcc>
  <rcc rId="29054" sId="4" numFmtId="4">
    <oc r="F104">
      <v>5</v>
    </oc>
    <nc r="F104">
      <v>9</v>
    </nc>
  </rcc>
  <rcc rId="29055" sId="4" numFmtId="4">
    <oc r="G104">
      <v>37.5</v>
    </oc>
    <nc r="G104">
      <v>82.5</v>
    </nc>
  </rcc>
  <rcc rId="29056" sId="3" numFmtId="4">
    <nc r="D140">
      <v>1</v>
    </nc>
  </rcc>
  <rcc rId="29057" sId="3" numFmtId="4">
    <nc r="E140">
      <v>95</v>
    </nc>
  </rcc>
  <rcc rId="29058" sId="3" numFmtId="4">
    <nc r="F140">
      <v>1</v>
    </nc>
  </rcc>
  <rcc rId="29059" sId="3" numFmtId="4">
    <nc r="G140">
      <v>95</v>
    </nc>
  </rcc>
  <rcc rId="29060" sId="3" numFmtId="4">
    <nc r="D71">
      <v>2</v>
    </nc>
  </rcc>
  <rcc rId="29061" sId="3" numFmtId="4">
    <nc r="E71">
      <v>400</v>
    </nc>
  </rcc>
  <rcc rId="29062" sId="3" numFmtId="4">
    <nc r="F71">
      <v>2</v>
    </nc>
  </rcc>
  <rcc rId="29063" sId="3" numFmtId="4">
    <nc r="G71">
      <v>400</v>
    </nc>
  </rcc>
  <rcc rId="29064" sId="3" numFmtId="4">
    <oc r="D43">
      <v>7</v>
    </oc>
    <nc r="D43">
      <v>10</v>
    </nc>
  </rcc>
  <rcc rId="29065" sId="3" numFmtId="4">
    <oc r="E43">
      <v>60</v>
    </oc>
    <nc r="E43">
      <v>205</v>
    </nc>
  </rcc>
  <rcc rId="29066" sId="3" numFmtId="4">
    <oc r="F43">
      <v>7</v>
    </oc>
    <nc r="F43">
      <v>10</v>
    </nc>
  </rcc>
  <rcc rId="29067" sId="3" numFmtId="4">
    <oc r="G43">
      <v>60</v>
    </oc>
    <nc r="G43">
      <v>205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2015г'!$C$21:$C$246</formula>
    <oldFormula>'май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18558" sId="4" numFmtId="4">
    <oc r="D198">
      <v>3</v>
    </oc>
    <nc r="D198">
      <v>7</v>
    </nc>
  </rcc>
  <rcc rId="18559" sId="4">
    <oc r="E198">
      <f>15+10+3</f>
    </oc>
    <nc r="E198">
      <f>15+10+3+25</f>
    </nc>
  </rcc>
  <rcc rId="18560" sId="4" numFmtId="4">
    <oc r="D109">
      <v>11</v>
    </oc>
    <nc r="D109">
      <v>13</v>
    </nc>
  </rcc>
  <rcc rId="18561" sId="4">
    <oc r="E109">
      <f>6+4+5+5+3+7+7+5+7+5+7</f>
    </oc>
    <nc r="E109">
      <f>6+4+5+5+3+7+7+5+7+5+7+8</f>
    </nc>
  </rcc>
  <rcc rId="18562" sId="4" numFmtId="4">
    <oc r="D175">
      <v>15</v>
    </oc>
    <nc r="D175">
      <v>19</v>
    </nc>
  </rcc>
  <rcc rId="18563" sId="4">
    <oc r="E175">
      <f>15+10+15+15+10+15+10+15+10+10</f>
    </oc>
    <nc r="E175">
      <f>15+10+15+15+10+15+10+15+10+10+48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18618" sId="3" numFmtId="4">
    <oc r="D155">
      <v>12</v>
    </oc>
    <nc r="D155">
      <v>13</v>
    </nc>
  </rcc>
  <rcc rId="18619" sId="3" numFmtId="4">
    <oc r="E155">
      <v>2241</v>
    </oc>
    <nc r="E155">
      <f>2241+41.9</f>
    </nc>
  </rcc>
  <rcc rId="18620" sId="3" numFmtId="4">
    <oc r="D105">
      <v>6</v>
    </oc>
    <nc r="D105">
      <v>7</v>
    </nc>
  </rcc>
  <rcc rId="18621" sId="3" numFmtId="4">
    <oc r="E105">
      <v>1954</v>
    </oc>
    <nc r="E105">
      <f>1954+51.9</f>
    </nc>
  </rcc>
  <rcc rId="18622" sId="3" numFmtId="4">
    <oc r="D106">
      <v>5</v>
    </oc>
    <nc r="D106">
      <v>6</v>
    </nc>
  </rcc>
  <rcc rId="18623" sId="3" numFmtId="4">
    <oc r="E106">
      <v>540</v>
    </oc>
    <nc r="E106">
      <f>540+29.25</f>
    </nc>
  </rcc>
  <rcc rId="18624" sId="3" numFmtId="4">
    <oc r="D66">
      <v>16</v>
    </oc>
    <nc r="D66">
      <v>17</v>
    </nc>
  </rcc>
  <rcc rId="18625" sId="3">
    <oc r="E66">
      <f>765+520+190</f>
    </oc>
    <nc r="E66">
      <f>765+520+190+51.09</f>
    </nc>
  </rcc>
  <rcc rId="18626" sId="3" numFmtId="4">
    <oc r="F66">
      <v>7</v>
    </oc>
    <nc r="F66">
      <v>9</v>
    </nc>
  </rcc>
  <rcc rId="18627" sId="3" numFmtId="4">
    <oc r="G66">
      <v>510</v>
    </oc>
    <nc r="G66">
      <v>678</v>
    </nc>
  </rcc>
  <rcc rId="18628" sId="3" numFmtId="4">
    <oc r="D86">
      <v>2</v>
    </oc>
    <nc r="D86">
      <v>3</v>
    </nc>
  </rcc>
  <rcc rId="18629" sId="3" numFmtId="4">
    <oc r="E86">
      <v>148</v>
    </oc>
    <nc r="E86">
      <v>228</v>
    </nc>
  </rcc>
  <rcc rId="18630" sId="3" numFmtId="4">
    <oc r="D37">
      <v>3</v>
    </oc>
    <nc r="D37">
      <v>4</v>
    </nc>
  </rcc>
  <rcc rId="18631" sId="3" numFmtId="4">
    <oc r="E37">
      <v>940</v>
    </oc>
    <nc r="E37">
      <f>940+70</f>
    </nc>
  </rcc>
  <rcc rId="18632" sId="3" numFmtId="4">
    <oc r="D35">
      <v>14</v>
    </oc>
    <nc r="D35">
      <v>15</v>
    </nc>
  </rcc>
  <rcc rId="18633" sId="3">
    <oc r="E35">
      <f>15+100+25+20+20+25+160+45+15+90+30+120+160+10+200</f>
    </oc>
    <nc r="E35">
      <f>15+100+25+20+20+25+160+45+15+90+30+120+160+10+200+25</f>
    </nc>
  </rcc>
  <rcc rId="18634" sId="3" numFmtId="4">
    <oc r="D34">
      <v>9</v>
    </oc>
    <nc r="D34">
      <v>10</v>
    </nc>
  </rcc>
  <rcc rId="18635" sId="3">
    <oc r="E34">
      <f>15+10+30+15+10+6+10+30+160</f>
    </oc>
    <nc r="E34">
      <f>15+10+30+15+10+6+10+30+160+45</f>
    </nc>
  </rcc>
  <rcc rId="18636" sId="3" numFmtId="4">
    <oc r="D224">
      <v>1</v>
    </oc>
    <nc r="D224">
      <v>2</v>
    </nc>
  </rcc>
  <rcc rId="18637" sId="3" numFmtId="4">
    <oc r="E224">
      <v>155</v>
    </oc>
    <nc r="E224">
      <v>255</v>
    </nc>
  </rcc>
  <rcc rId="18638" sId="4" numFmtId="4">
    <oc r="D144">
      <v>21</v>
    </oc>
    <nc r="D144">
      <v>23</v>
    </nc>
  </rcc>
  <rcc rId="18639" sId="4" numFmtId="4">
    <oc r="E144">
      <v>82</v>
    </oc>
    <nc r="E144">
      <f>82+12.5</f>
    </nc>
  </rcc>
  <rcc rId="18640" sId="4" numFmtId="4">
    <oc r="D43">
      <v>5</v>
    </oc>
    <nc r="D43">
      <v>6</v>
    </nc>
  </rcc>
  <rcc rId="18641" sId="4" numFmtId="4">
    <oc r="E43">
      <v>35</v>
    </oc>
    <nc r="E43">
      <v>42</v>
    </nc>
  </rcc>
  <rcc rId="18642" sId="4" numFmtId="4">
    <oc r="F43">
      <v>5</v>
    </oc>
    <nc r="F43">
      <v>6</v>
    </nc>
  </rcc>
  <rcc rId="18643" sId="4" numFmtId="4">
    <oc r="G43">
      <v>35</v>
    </oc>
    <nc r="G43">
      <v>42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27570" sId="1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nc>
    <odxf/>
    <ndxf/>
  </rcc>
  <rcc rId="27571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nc>
    <odxf/>
    <ndxf/>
  </rcc>
  <rcc rId="27572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  <rsnm rId="27579" sheetId="1" oldName="[Сводная по поданным заявкам и заключенным договорам с присоединенной мощностью за март_2015г.xlsx]февраль 2015г" newName="[Сводная по поданным заявкам и заключенным договорам с присоединенной мощностью за март_2015г.xlsx]марта 2015г"/>
</revisions>
</file>

<file path=xl/revisions/revisionLog1291.xml><?xml version="1.0" encoding="utf-8"?>
<revisions xmlns="http://schemas.openxmlformats.org/spreadsheetml/2006/main" xmlns:r="http://schemas.openxmlformats.org/officeDocument/2006/relationships">
  <rcc rId="27702" sId="4" numFmtId="4">
    <oc r="D180">
      <v>1</v>
    </oc>
    <nc r="D180">
      <v>2</v>
    </nc>
  </rcc>
  <rcc rId="27703" sId="4" numFmtId="4">
    <oc r="E180">
      <v>5</v>
    </oc>
    <nc r="E180">
      <v>10</v>
    </nc>
  </rcc>
  <rcc rId="27704" sId="4" numFmtId="4">
    <oc r="F180">
      <v>1</v>
    </oc>
    <nc r="F180">
      <v>2</v>
    </nc>
  </rcc>
  <rcc rId="27705" sId="4" numFmtId="4">
    <oc r="G180">
      <v>5</v>
    </oc>
    <nc r="G180">
      <v>10</v>
    </nc>
  </rcc>
  <rcc rId="27706" sId="3" numFmtId="4">
    <nc r="D93">
      <v>2</v>
    </nc>
  </rcc>
  <rcc rId="27707" sId="3" numFmtId="4">
    <nc r="E93">
      <v>262</v>
    </nc>
  </rcc>
  <rcc rId="27708" sId="4" numFmtId="4">
    <nc r="D52">
      <v>1</v>
    </nc>
  </rcc>
  <rcc rId="27709" sId="4" numFmtId="4">
    <nc r="E52">
      <v>5</v>
    </nc>
  </rcc>
  <rcc rId="27710" sId="4" numFmtId="4">
    <nc r="F52">
      <v>1</v>
    </nc>
  </rcc>
  <rcc rId="27711" sId="4" numFmtId="4">
    <nc r="G52">
      <v>5</v>
    </nc>
  </rcc>
  <rcc rId="27712" sId="3" numFmtId="4">
    <nc r="F93">
      <v>1</v>
    </nc>
  </rcc>
  <rcc rId="27713" sId="3" numFmtId="4">
    <nc r="G93">
      <v>12</v>
    </nc>
  </rcc>
  <rcc rId="27714" sId="4" numFmtId="4">
    <oc r="D69">
      <v>2</v>
    </oc>
    <nc r="D69">
      <v>3</v>
    </nc>
  </rcc>
  <rcc rId="27715" sId="4" numFmtId="4">
    <oc r="E69">
      <v>11</v>
    </oc>
    <nc r="E69">
      <v>21</v>
    </nc>
  </rcc>
  <rcc rId="27716" sId="4" numFmtId="4">
    <oc r="F69">
      <v>2</v>
    </oc>
    <nc r="F69">
      <v>3</v>
    </nc>
  </rcc>
  <rcc rId="27717" sId="4" numFmtId="4">
    <oc r="G69">
      <v>11</v>
    </oc>
    <nc r="G69">
      <v>21</v>
    </nc>
  </rcc>
  <rcc rId="27718" sId="4" numFmtId="4">
    <oc r="D137">
      <v>2</v>
    </oc>
    <nc r="D137">
      <v>3</v>
    </nc>
  </rcc>
  <rcc rId="27719" sId="4" numFmtId="4">
    <oc r="E137">
      <v>7</v>
    </oc>
    <nc r="E137">
      <v>14</v>
    </nc>
  </rcc>
  <rcc rId="27720" sId="4" numFmtId="4">
    <oc r="F137">
      <v>2</v>
    </oc>
    <nc r="F137">
      <v>3</v>
    </nc>
  </rcc>
  <rcc rId="27721" sId="4" numFmtId="4">
    <oc r="G137">
      <v>7</v>
    </oc>
    <nc r="G137">
      <v>14</v>
    </nc>
  </rcc>
  <rcc rId="27722" sId="4" numFmtId="4">
    <nc r="D227">
      <v>1</v>
    </nc>
  </rcc>
  <rcc rId="27723" sId="4" numFmtId="4">
    <nc r="E227">
      <v>5</v>
    </nc>
  </rcc>
  <rcc rId="27724" sId="4" numFmtId="4">
    <nc r="F227">
      <v>1</v>
    </nc>
  </rcc>
  <rcc rId="27725" sId="4" numFmtId="4">
    <nc r="G227">
      <v>5</v>
    </nc>
  </rcc>
  <rcc rId="27726" sId="4" numFmtId="4">
    <oc r="D29">
      <v>3</v>
    </oc>
    <nc r="D29">
      <v>6</v>
    </nc>
  </rcc>
  <rcc rId="27727" sId="4" numFmtId="4">
    <oc r="E29">
      <v>22</v>
    </oc>
    <nc r="E29">
      <v>44</v>
    </nc>
  </rcc>
  <rcc rId="27728" sId="4" numFmtId="4">
    <oc r="F29">
      <v>3</v>
    </oc>
    <nc r="F29">
      <v>6</v>
    </nc>
  </rcc>
  <rcc rId="27729" sId="4" numFmtId="4">
    <oc r="G29">
      <v>22</v>
    </oc>
    <nc r="G29">
      <v>44</v>
    </nc>
  </rcc>
  <rcc rId="27730" sId="3" numFmtId="4">
    <nc r="F32">
      <v>1</v>
    </nc>
  </rcc>
  <rcc rId="27731" sId="3" numFmtId="4">
    <nc r="G32">
      <v>10</v>
    </nc>
  </rcc>
  <rcc rId="27732" sId="3" numFmtId="4">
    <nc r="F33">
      <v>1</v>
    </nc>
  </rcc>
  <rcc rId="27733" sId="3" numFmtId="4">
    <nc r="G33">
      <v>10</v>
    </nc>
  </rcc>
  <rcc rId="27734" sId="3" numFmtId="4">
    <oc r="D33">
      <v>1</v>
    </oc>
    <nc r="D33">
      <v>2</v>
    </nc>
  </rcc>
  <rcc rId="27735" sId="3" numFmtId="4">
    <oc r="E33">
      <v>80</v>
    </oc>
    <nc r="E33">
      <v>90</v>
    </nc>
  </rcc>
  <rcc rId="27736" sId="4" numFmtId="4">
    <oc r="D38">
      <v>4</v>
    </oc>
    <nc r="D38">
      <v>12</v>
    </nc>
  </rcc>
  <rcc rId="27737" sId="4" numFmtId="4">
    <oc r="E38">
      <v>47</v>
    </oc>
    <nc r="E38">
      <f>47+71</f>
    </nc>
  </rcc>
  <rcc rId="27738" sId="4" numFmtId="4">
    <oc r="F38">
      <v>4</v>
    </oc>
    <nc r="F38">
      <v>12</v>
    </nc>
  </rcc>
  <rcc rId="27739" sId="4" numFmtId="4">
    <oc r="G38">
      <v>47</v>
    </oc>
    <nc r="G38">
      <v>118</v>
    </nc>
  </rcc>
  <rcc rId="27740" sId="3" numFmtId="4">
    <oc r="D41">
      <v>2</v>
    </oc>
    <nc r="D41">
      <v>3</v>
    </nc>
  </rcc>
  <rcc rId="27741" sId="3" numFmtId="4">
    <oc r="E41">
      <v>22</v>
    </oc>
    <nc r="E41">
      <v>32</v>
    </nc>
  </rcc>
  <rcc rId="27742" sId="3" numFmtId="4">
    <oc r="F41">
      <v>2</v>
    </oc>
    <nc r="F41">
      <v>3</v>
    </nc>
  </rcc>
  <rcc rId="27743" sId="3" numFmtId="4">
    <oc r="G41">
      <v>22</v>
    </oc>
    <nc r="G41">
      <v>32</v>
    </nc>
  </rcc>
  <rcc rId="27744" sId="4" numFmtId="4">
    <oc r="D167">
      <v>2</v>
    </oc>
    <nc r="D167">
      <v>4</v>
    </nc>
  </rcc>
  <rcc rId="27745" sId="4" numFmtId="4">
    <oc r="E167">
      <v>19</v>
    </oc>
    <nc r="E167">
      <v>31</v>
    </nc>
  </rcc>
  <rcc rId="27746" sId="4" numFmtId="4">
    <oc r="F167">
      <v>2</v>
    </oc>
    <nc r="F167">
      <v>4</v>
    </nc>
  </rcc>
  <rcc rId="27747" sId="4" numFmtId="4">
    <oc r="G167">
      <v>19</v>
    </oc>
    <nc r="G167">
      <v>31</v>
    </nc>
  </rcc>
  <rcc rId="27748" sId="4" numFmtId="4">
    <oc r="D31">
      <v>2</v>
    </oc>
    <nc r="D31">
      <v>3</v>
    </nc>
  </rcc>
  <rcc rId="27749" sId="4" numFmtId="4">
    <oc r="E31">
      <v>22</v>
    </oc>
    <nc r="E31">
      <v>25</v>
    </nc>
  </rcc>
  <rcc rId="27750" sId="4" numFmtId="4">
    <oc r="F31">
      <v>2</v>
    </oc>
    <nc r="F31">
      <v>3</v>
    </nc>
  </rcc>
  <rcc rId="27751" sId="4" numFmtId="4">
    <oc r="G31">
      <v>22</v>
    </oc>
    <nc r="G31">
      <v>25</v>
    </nc>
  </rcc>
  <rcc rId="27752" sId="3" numFmtId="4">
    <nc r="D34">
      <v>1</v>
    </nc>
  </rcc>
  <rcc rId="27753" sId="3" numFmtId="4">
    <nc r="E34">
      <v>14</v>
    </nc>
  </rcc>
  <rcc rId="27754" sId="3" numFmtId="4">
    <nc r="F34">
      <v>1</v>
    </nc>
  </rcc>
  <rcc rId="27755" sId="3" numFmtId="4">
    <nc r="G34">
      <v>14</v>
    </nc>
  </rcc>
  <rcc rId="27756" sId="3" numFmtId="4">
    <nc r="D220">
      <v>1</v>
    </nc>
  </rcc>
  <rcc rId="27757" sId="3" numFmtId="4">
    <nc r="E220">
      <v>10</v>
    </nc>
  </rcc>
  <rcc rId="27758" sId="3" numFmtId="4">
    <nc r="F220">
      <v>1</v>
    </nc>
  </rcc>
  <rcc rId="27759" sId="3" numFmtId="4">
    <nc r="G220">
      <v>10</v>
    </nc>
  </rcc>
  <rcc rId="27760" sId="4" numFmtId="4">
    <oc r="D104">
      <v>2</v>
    </oc>
    <nc r="D104">
      <v>3</v>
    </nc>
  </rcc>
  <rcc rId="27761" sId="4" numFmtId="4">
    <oc r="F104">
      <v>2</v>
    </oc>
    <nc r="F104">
      <v>3</v>
    </nc>
  </rcc>
  <rcc rId="27762" sId="4" numFmtId="4">
    <oc r="G104">
      <v>12.5</v>
    </oc>
    <nc r="G104">
      <v>17.5</v>
    </nc>
  </rcc>
  <rcc rId="27763" sId="4" numFmtId="4">
    <oc r="E104">
      <v>12.5</v>
    </oc>
    <nc r="E104">
      <v>17.5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28150" sId="4" numFmtId="4">
    <oc r="D38">
      <v>13</v>
    </oc>
    <nc r="D38">
      <v>14</v>
    </nc>
  </rcc>
  <rcc rId="28151" sId="4">
    <oc r="E38">
      <f>47+71+15</f>
    </oc>
    <nc r="E38">
      <f>47+71+15+13</f>
    </nc>
  </rcc>
  <rcc rId="28152" sId="4" numFmtId="4">
    <oc r="F38">
      <v>13</v>
    </oc>
    <nc r="F38">
      <v>14</v>
    </nc>
  </rcc>
  <rcc rId="28153" sId="4" numFmtId="4">
    <oc r="G38">
      <v>133</v>
    </oc>
    <nc r="G38">
      <v>146</v>
    </nc>
  </rcc>
  <rcc rId="28154" sId="4" numFmtId="4">
    <oc r="D63">
      <v>18</v>
    </oc>
    <nc r="D63">
      <v>21</v>
    </nc>
  </rcc>
  <rcc rId="28155" sId="4" numFmtId="4">
    <oc r="E63">
      <v>208</v>
    </oc>
    <nc r="E63">
      <v>233</v>
    </nc>
  </rcc>
  <rcc rId="28156" sId="4" numFmtId="4">
    <oc r="F63">
      <v>18</v>
    </oc>
    <nc r="F63">
      <v>21</v>
    </nc>
  </rcc>
  <rcc rId="28157" sId="4" numFmtId="4">
    <oc r="G63">
      <v>208</v>
    </oc>
    <nc r="G63">
      <v>233</v>
    </nc>
  </rcc>
  <rcc rId="28158" sId="4" numFmtId="4">
    <oc r="D206">
      <v>21</v>
    </oc>
    <nc r="D206">
      <v>22</v>
    </nc>
  </rcc>
  <rcc rId="28159" sId="4" numFmtId="4">
    <oc r="E206">
      <v>148</v>
    </oc>
    <nc r="E206">
      <v>161</v>
    </nc>
  </rcc>
  <rcc rId="28160" sId="4" numFmtId="4">
    <oc r="F206">
      <v>21</v>
    </oc>
    <nc r="F206">
      <v>22</v>
    </nc>
  </rcc>
  <rcc rId="28161" sId="4" numFmtId="4">
    <oc r="G206">
      <v>148</v>
    </oc>
    <nc r="G206">
      <v>161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15871" sId="4" numFmtId="4">
    <nc r="D203">
      <v>1</v>
    </nc>
  </rcc>
  <rcc rId="15872" sId="4" numFmtId="4">
    <nc r="E203">
      <v>29</v>
    </nc>
  </rcc>
  <rcc rId="15873" sId="4" numFmtId="4">
    <nc r="F203">
      <v>1</v>
    </nc>
  </rcc>
  <rcc rId="15874" sId="4" numFmtId="4">
    <nc r="G203">
      <v>29</v>
    </nc>
  </rcc>
  <rcc rId="15875" sId="4" numFmtId="4">
    <oc r="D144">
      <v>14</v>
    </oc>
    <nc r="D144">
      <v>15</v>
    </nc>
  </rcc>
  <rcc rId="15876" sId="4">
    <oc r="E144">
      <f>2+4.2+13+2.5+5+2.5+2.5+2.5+3+4+2+1.5+13+3</f>
    </oc>
    <nc r="E144">
      <f>2+4.2+13+2.5+5+2.5+2.5+2.5+3+4+2+1.5+13+3+5</f>
    </nc>
  </rcc>
  <rcc rId="15877" sId="4" numFmtId="4">
    <oc r="D90">
      <v>12</v>
    </oc>
    <nc r="D90">
      <v>13</v>
    </nc>
  </rcc>
  <rcc rId="15878" sId="4">
    <oc r="E90">
      <f>10+12+8+40+5+7+5+12+5+8+7+25</f>
    </oc>
    <nc r="E90">
      <f>10+12+8+40+5+7+5+12+5+8+7+25+5</f>
    </nc>
  </rcc>
  <rcc rId="15879" sId="4">
    <oc r="D33">
      <v>33</v>
    </oc>
    <nc r="D33">
      <v>34</v>
    </nc>
  </rcc>
  <rcc rId="15880" sId="4">
    <oc r="E33">
      <f>5.5+15+6+4+10+10+6+6+15+10+8+5+6+5+4+12+12+5+5+5+11+14+10+8+12+10+12+13+10+20+9+10+15</f>
    </oc>
    <nc r="E33">
      <f>5.5+15+6+4+10+10+6+6+15+10+8+5+6+5+4+12+12+5+5+5+11+14+10+8+12+10+12+13+10+20+9+10+15+6</f>
    </nc>
  </rcc>
  <rcc rId="15881" sId="3" numFmtId="4">
    <oc r="D77">
      <v>4</v>
    </oc>
    <nc r="D77">
      <v>5</v>
    </nc>
  </rcc>
  <rcc rId="15882" sId="3">
    <oc r="E77">
      <f>15+5+10+10</f>
    </oc>
    <nc r="E77">
      <f>15+5+10+10+100</f>
    </nc>
  </rcc>
  <rcc rId="15883" sId="3" numFmtId="4">
    <nc r="D233">
      <v>2</v>
    </nc>
  </rcc>
  <rcc rId="15884" sId="3">
    <nc r="E233">
      <f>10+10</f>
    </nc>
  </rcc>
  <rcc rId="15885" sId="3">
    <oc r="C74" t="inlineStr">
      <is>
        <t>ГЩЗ</t>
      </is>
    </oc>
    <nc r="C74" t="inlineStr">
      <is>
        <t>ГЩЗ (Кизилюртовская</t>
      </is>
    </nc>
  </rcc>
  <rcc rId="15886" sId="3" numFmtId="4">
    <oc r="D74">
      <v>4</v>
    </oc>
    <nc r="D74">
      <v>5</v>
    </nc>
  </rcc>
  <rcc rId="15887" sId="3">
    <oc r="E74">
      <f>15+15+100+10</f>
    </oc>
    <nc r="E74">
      <f>15+15+100+10+100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cc rId="28679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nc>
    <odxf/>
    <ndxf/>
  </rcc>
  <rcc rId="28680" sId="1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nc>
    <odxf/>
    <ndxf/>
  </rcc>
  <rcc rId="28681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2015г.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24624" sId="4">
    <nc r="D250">
      <v>41</v>
    </nc>
  </rcc>
  <rcc rId="24625" sId="4">
    <nc r="E250">
      <v>1449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16096" sId="4" numFmtId="4">
    <oc r="D166">
      <v>5</v>
    </oc>
    <nc r="D166">
      <v>8</v>
    </nc>
  </rcc>
  <rcc rId="16097" sId="4">
    <oc r="E166">
      <f>5+15+8+8+10</f>
    </oc>
    <nc r="E166">
      <f>5+15+8+8+10+8+8+8</f>
    </nc>
  </rcc>
  <rcc rId="16098" sId="4" numFmtId="4">
    <oc r="F166">
      <v>5</v>
    </oc>
    <nc r="F166">
      <v>8</v>
    </nc>
  </rcc>
  <rcc rId="16099" sId="4" numFmtId="4">
    <oc r="G166">
      <v>46</v>
    </oc>
    <nc r="G166">
      <v>70</v>
    </nc>
  </rcc>
  <rcc rId="16100" sId="4" numFmtId="4">
    <oc r="D208">
      <v>4</v>
    </oc>
    <nc r="D208">
      <v>5</v>
    </nc>
  </rcc>
  <rcc rId="16101" sId="4">
    <oc r="E208">
      <f>13+15+13+8</f>
    </oc>
    <nc r="E208">
      <f>13+15+13+8+6</f>
    </nc>
  </rcc>
  <rcc rId="16102" sId="4" numFmtId="4">
    <oc r="F208">
      <v>4</v>
    </oc>
    <nc r="F208">
      <v>5</v>
    </nc>
  </rcc>
  <rcc rId="16103" sId="4" numFmtId="4">
    <oc r="G208">
      <v>49</v>
    </oc>
    <nc r="G208">
      <v>55</v>
    </nc>
  </rcc>
  <rcc rId="16104" sId="4" numFmtId="4">
    <oc r="D205">
      <v>17</v>
    </oc>
    <nc r="D205">
      <v>18</v>
    </nc>
  </rcc>
  <rcc rId="16105" sId="4">
    <oc r="E205">
      <f>5+7.4+10+25+5+10+15+3+10+5+7.5+15+5+15+5+10+15</f>
    </oc>
    <nc r="E205">
      <f>5+7.4+10+25+5+10+15+3+10+5+7.5+15+5+15+5+10+15+5</f>
    </nc>
  </rcc>
  <rcc rId="16106" sId="4" numFmtId="4">
    <oc r="F205">
      <v>17</v>
    </oc>
    <nc r="F205">
      <v>18</v>
    </nc>
  </rcc>
  <rcc rId="16107" sId="4" numFmtId="4">
    <oc r="G205">
      <v>167.9</v>
    </oc>
    <nc r="G205">
      <v>172.9</v>
    </nc>
  </rcc>
  <rcc rId="16108" sId="4" numFmtId="4">
    <oc r="D122">
      <v>4</v>
    </oc>
    <nc r="D122">
      <v>5</v>
    </nc>
  </rcc>
  <rcc rId="16109" sId="4">
    <oc r="E122">
      <f>8+10+1.8+14</f>
    </oc>
    <nc r="E122">
      <f>8+10+1.8+14+8</f>
    </nc>
  </rcc>
  <rcc rId="16110" sId="4" numFmtId="4">
    <oc r="F122">
      <v>4</v>
    </oc>
    <nc r="F122">
      <v>5</v>
    </nc>
  </rcc>
  <rcc rId="16111" sId="4" numFmtId="4">
    <oc r="G122">
      <v>33.799999999999997</v>
    </oc>
    <nc r="G122">
      <v>41.8</v>
    </nc>
  </rcc>
  <rcc rId="16112" sId="4" numFmtId="4">
    <oc r="D108">
      <v>27</v>
    </oc>
    <nc r="D108">
      <v>28</v>
    </nc>
  </rcc>
  <rcc rId="16113" sId="4">
    <oc r="E108">
      <f>50+10+5+5+5+10+5+10+13+5+7+10+5+5+5+5+11+5+15+5+7+7+5+14+5+5+15</f>
    </oc>
    <nc r="E108">
      <f>50+10+5+5+5+10+5+10+13+5+7+10+5+5+5+5+11+5+15+5+7+7+5+14+5+5+15+5.5</f>
    </nc>
  </rcc>
  <rcc rId="16114" sId="4" numFmtId="4">
    <oc r="F108">
      <v>27</v>
    </oc>
    <nc r="F108">
      <v>28</v>
    </nc>
  </rcc>
  <rcc rId="16115" sId="4" numFmtId="4">
    <oc r="G108">
      <v>249</v>
    </oc>
    <nc r="G108">
      <v>254.5</v>
    </nc>
  </rcc>
  <rcc rId="16116" sId="4" numFmtId="4">
    <oc r="D109">
      <v>9</v>
    </oc>
    <nc r="D109">
      <v>11</v>
    </nc>
  </rcc>
  <rcc rId="16117" sId="4">
    <oc r="E109">
      <f>6+4+5+5+3+7+7+5+7</f>
    </oc>
    <nc r="E109">
      <f>6+4+5+5+3+7+7+5+7+5+7</f>
    </nc>
  </rcc>
  <rcc rId="16118" sId="4" numFmtId="4">
    <oc r="F109">
      <v>9</v>
    </oc>
    <nc r="F109">
      <v>11</v>
    </nc>
  </rcc>
  <rcc rId="16119" sId="4" numFmtId="4">
    <oc r="G109">
      <v>49</v>
    </oc>
    <nc r="G109">
      <v>61</v>
    </nc>
  </rcc>
  <rcc rId="16120" sId="4" numFmtId="4">
    <nc r="D149">
      <v>1</v>
    </nc>
  </rcc>
  <rcc rId="16121" sId="4" numFmtId="4">
    <nc r="E149">
      <v>5</v>
    </nc>
  </rcc>
  <rcc rId="16122" sId="4" numFmtId="4">
    <nc r="F149">
      <v>1</v>
    </nc>
  </rcc>
  <rcc rId="16123" sId="4" numFmtId="4">
    <nc r="G149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18528" sId="4" numFmtId="4">
    <oc r="D237">
      <v>47</v>
    </oc>
    <nc r="D237">
      <v>49</v>
    </nc>
  </rcc>
  <rcc rId="18529" sId="4" numFmtId="4">
    <oc r="E237">
      <v>375.5</v>
    </oc>
    <nc r="E237">
      <f>375.5+16</f>
    </nc>
  </rcc>
  <rcc rId="18530" sId="3" numFmtId="4">
    <nc r="D47">
      <v>1</v>
    </nc>
  </rcc>
  <rcc rId="18531" sId="3" numFmtId="4">
    <nc r="E47">
      <v>75</v>
    </nc>
  </rcc>
  <rcc rId="18532" sId="3" numFmtId="4">
    <oc r="D125">
      <v>1</v>
    </oc>
    <nc r="D125">
      <v>2</v>
    </nc>
  </rcc>
  <rcc rId="18533" sId="3" numFmtId="4">
    <oc r="E125">
      <v>98</v>
    </oc>
    <nc r="E125">
      <v>189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18724" sId="1">
    <oc r="J248">
      <v>2161</v>
    </oc>
    <nc r="J248">
      <v>2761</v>
    </nc>
  </rcc>
  <rcc rId="18725" sId="4">
    <nc r="K245">
      <v>16828.7</v>
    </nc>
  </rcc>
  <rcc rId="18726" sId="4">
    <nc r="J245">
      <v>2337</v>
    </nc>
  </rcc>
  <rcc rId="18727" sId="3">
    <nc r="J248">
      <v>337</v>
    </nc>
  </rcc>
  <rcc rId="18728" sId="3">
    <nc r="K248">
      <v>17188</v>
    </nc>
  </rcc>
  <ris rId="18729" sheetId="9" name="[Сводная по поданным заявкам и заключенным договорам с присоединенной мощностью за декабрь_2014г.xlsx]Лист5" sheetPosition="8"/>
  <rcc rId="18730" sId="9">
    <nc r="A1" t="inlineStr">
      <is>
        <t>исполненные</t>
      </is>
    </nc>
  </rcc>
  <rcc rId="18731" sId="9">
    <nc r="B1" t="inlineStr">
      <is>
        <t>дек</t>
      </is>
    </nc>
  </rcc>
  <rcc rId="18732" sId="9">
    <nc r="C1" t="inlineStr">
      <is>
        <t>ноя</t>
      </is>
    </nc>
  </rcc>
  <rcc rId="18733" sId="9">
    <nc r="D1" t="inlineStr">
      <is>
        <t>окт</t>
      </is>
    </nc>
  </rcc>
  <rcc rId="18734" sId="9">
    <nc r="E1" t="inlineStr">
      <is>
        <t>сент</t>
      </is>
    </nc>
  </rcc>
  <rcc rId="18735" sId="9">
    <nc r="F1" t="inlineStr">
      <is>
        <t>авг</t>
      </is>
    </nc>
  </rcc>
  <rcc rId="18736" sId="9">
    <nc r="G1" t="inlineStr">
      <is>
        <t>июл</t>
      </is>
    </nc>
  </rcc>
  <rcc rId="18737" sId="9">
    <nc r="H1" t="inlineStr">
      <is>
        <t>июн</t>
      </is>
    </nc>
  </rcc>
  <rcc rId="18738" sId="9">
    <nc r="I1" t="inlineStr">
      <is>
        <t>май</t>
      </is>
    </nc>
  </rcc>
  <rcc rId="18739" sId="9">
    <nc r="J1" t="inlineStr">
      <is>
        <t>апр</t>
      </is>
    </nc>
  </rcc>
  <rcc rId="18740" sId="9">
    <nc r="K1" t="inlineStr">
      <is>
        <t>март</t>
      </is>
    </nc>
  </rcc>
  <rcc rId="18741" sId="9">
    <nc r="L1" t="inlineStr">
      <is>
        <t>фев</t>
      </is>
    </nc>
  </rcc>
  <rcc rId="18742" sId="9">
    <nc r="M1" t="inlineStr">
      <is>
        <t>янв</t>
      </is>
    </nc>
  </rcc>
  <rcc rId="18743" sId="9">
    <nc r="B2" t="inlineStr">
      <is>
        <t>квт 6-10</t>
      </is>
    </nc>
  </rcc>
  <rcc rId="18744" sId="9">
    <nc r="N2" t="inlineStr">
      <is>
        <t>итоги</t>
      </is>
    </nc>
  </rcc>
  <rcc rId="18745" sId="9">
    <nc r="A3">
      <v>0.4</v>
    </nc>
  </rcc>
  <rcc rId="18746" sId="9" odxf="1" dxf="1" numFmtId="4">
    <nc r="B3">
      <v>1810.5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47" sId="9" odxf="1" dxf="1" numFmtId="4">
    <nc r="C3">
      <v>1725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48" sId="9" odxf="1" dxf="1" numFmtId="4">
    <nc r="D3">
      <v>1737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E3" start="0" length="0">
    <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49" sId="9" odxf="1" dxf="1" numFmtId="4">
    <nc r="F3">
      <v>1101.5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0" sId="9" odxf="1" dxf="1" numFmtId="4">
    <nc r="G3">
      <v>1362.5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1" sId="9" odxf="1" dxf="1" numFmtId="4">
    <nc r="H3">
      <v>1234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2" sId="9" odxf="1" dxf="1" numFmtId="4">
    <nc r="I3">
      <v>1118.7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3" sId="9" odxf="1" dxf="1" numFmtId="4">
    <nc r="J3">
      <v>825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4" sId="9" odxf="1" dxf="1" numFmtId="4">
    <nc r="K3">
      <v>772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5" sId="9" odxf="1" dxf="1" numFmtId="4">
    <nc r="L3">
      <v>399.5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6" sId="9" odxf="1" dxf="1" numFmtId="4">
    <nc r="M3">
      <v>1884.2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7" sId="9">
    <nc r="N3">
      <f>SUM(B3:M3)</f>
    </nc>
  </rcc>
  <rcc rId="18758" sId="9">
    <nc r="B4" t="inlineStr">
      <is>
        <t>квт 6-10</t>
      </is>
    </nc>
  </rcc>
  <rcc rId="18759" sId="9" odxf="1" dxf="1">
    <nc r="A5">
      <v>2577.8000000000002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0" sId="9" odxf="1" dxf="1">
    <nc r="B5">
      <v>2577.8000000000002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C5" start="0" length="0">
    <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61" sId="9" odxf="1" dxf="1">
    <nc r="D5">
      <v>231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E5" start="0" length="0">
    <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62" sId="9" odxf="1" dxf="1">
    <nc r="F5">
      <v>356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3" sId="9" odxf="1" dxf="1">
    <nc r="G5">
      <v>65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4" sId="9" odxf="1" dxf="1">
    <nc r="H5">
      <v>1155.7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5" sId="9" odxf="1" dxf="1" numFmtId="4">
    <nc r="I5">
      <v>279.5</v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6" sId="9" odxf="1" dxf="1">
    <nc r="J5">
      <v>74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7" sId="9" odxf="1" dxf="1">
    <nc r="K5">
      <v>56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8" sId="9" odxf="1" dxf="1">
    <nc r="L5">
      <v>338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9" sId="9" odxf="1" dxf="1">
    <nc r="M5">
      <v>93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0" sId="9">
    <nc r="N5">
      <f>SUM(B5:M5)</f>
    </nc>
  </rcc>
  <rfmt sheetId="9" sqref="C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6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71" sId="9">
    <nc r="A7" t="inlineStr">
      <is>
        <t>итого</t>
      </is>
    </nc>
  </rcc>
  <rcc rId="18772" sId="9" odxf="1" dxf="1">
    <nc r="B7">
      <f>B5+B3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3" sId="9" odxf="1" dxf="1">
    <nc r="C7">
      <f>C5+C3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4" sId="9" odxf="1" dxf="1">
    <nc r="D7">
      <f>D5+D3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5" sId="9" odxf="1" dxf="1">
    <nc r="E7">
      <f>E5+E3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6" sId="9" odxf="1" dxf="1">
    <nc r="F7">
      <f>F5+F3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7" sId="9" odxf="1" dxf="1">
    <nc r="G7">
      <f>G5+G3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8" sId="9" odxf="1" dxf="1">
    <nc r="H7">
      <f>H5+H3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9" sId="9" odxf="1" dxf="1">
    <nc r="I7">
      <f>I5+I3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0" sId="9" odxf="1" dxf="1">
    <nc r="J7">
      <f>J5+J3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1" sId="9" odxf="1" dxf="1">
    <nc r="K7">
      <f>K5+K3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2" sId="9" odxf="1" dxf="1">
    <nc r="L7">
      <f>L5+L3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3" sId="9" odxf="1" dxf="1">
    <nc r="M7">
      <f>M5+M3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4" sId="9">
    <nc r="N7">
      <f>SUM(B7:M7)</f>
    </nc>
  </rcc>
  <rfmt sheetId="9" sqref="B8" start="0" length="0">
    <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C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8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85" sId="9" odxf="1" dxf="1">
    <nc r="B9">
      <v>360</v>
    </nc>
    <odxf>
      <font>
        <b val="0"/>
        <sz val="10"/>
        <color auto="1"/>
        <name val="Arial Cyr"/>
        <scheme val="none"/>
      </font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6" sId="9" odxf="1" dxf="1">
    <nc r="C9">
      <v>260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7" sId="9" odxf="1" dxf="1">
    <nc r="D9">
      <v>272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8" sId="9" odxf="1" dxf="1">
    <nc r="E9">
      <v>370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9" sId="9" odxf="1" dxf="1">
    <nc r="F9">
      <v>164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0" sId="9" odxf="1" dxf="1">
    <nc r="G9">
      <v>242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1" sId="9" odxf="1" dxf="1">
    <nc r="H9">
      <v>197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2" sId="9" odxf="1" dxf="1">
    <nc r="I9">
      <v>198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3" sId="9" odxf="1" dxf="1">
    <nc r="J9">
      <v>155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4" sId="9" odxf="1" dxf="1">
    <nc r="K9">
      <v>93</v>
    </nc>
    <odxf>
      <font>
        <b val="0"/>
        <sz val="10"/>
        <color auto="1"/>
        <name val="Arial Cyr"/>
        <scheme val="none"/>
      </font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95" sId="9" odxf="1" dxf="1">
    <nc r="L9">
      <v>82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6" sId="9" odxf="1" dxf="1">
    <nc r="M9">
      <f>108+173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7" sId="9">
    <nc r="N9">
      <f>SUM(B9:M9)</f>
    </nc>
  </rcc>
  <rfmt sheetId="9" sqref="B10" start="0" length="0">
    <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C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10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98" sId="9">
    <nc r="A11" t="inlineStr">
      <is>
        <t>6-10.</t>
      </is>
    </nc>
  </rcc>
  <rcc rId="18799" sId="9" odxf="1" dxf="1">
    <nc r="B11">
      <v>70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0" sId="9" odxf="1" dxf="1">
    <nc r="C11">
      <v>65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1" sId="9" odxf="1" dxf="1">
    <nc r="D11">
      <v>15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2" sId="9" odxf="1" dxf="1">
    <nc r="E11">
      <v>97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3" sId="9" odxf="1" dxf="1">
    <nc r="F11">
      <v>12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4" sId="9" odxf="1" dxf="1">
    <nc r="G11">
      <v>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5" sId="9" odxf="1" dxf="1">
    <nc r="H11">
      <v>26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6" sId="9" odxf="1" dxf="1">
    <nc r="I11">
      <v>22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7" sId="9" odxf="1" dxf="1">
    <nc r="J11">
      <v>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8" sId="9" odxf="1" dxf="1">
    <nc r="K11">
      <v>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9" sId="9" odxf="1" dxf="1">
    <nc r="L11">
      <v>4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0" sId="9" odxf="1" dxf="1">
    <nc r="M11">
      <v>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1" sId="9">
    <nc r="N11">
      <f>SUM(B11:M11)</f>
    </nc>
  </rcc>
  <rcc rId="18812" sId="9">
    <nc r="A12">
      <v>0.4</v>
    </nc>
  </rcc>
  <rcc rId="18813" sId="9" odxf="1" dxf="1">
    <nc r="B12">
      <f>B9-B11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4" sId="9" odxf="1" dxf="1">
    <nc r="C12">
      <f>C9-C11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5" sId="9" odxf="1" dxf="1">
    <nc r="D12">
      <f>D9-D11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6" sId="9" odxf="1" dxf="1">
    <nc r="E12">
      <f>E9-E11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7" sId="9" odxf="1" dxf="1">
    <nc r="F12">
      <f>F9-F11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8" sId="9" odxf="1" dxf="1">
    <nc r="G12">
      <f>G9-G11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9" sId="9" odxf="1" dxf="1">
    <nc r="H12">
      <f>H9-H11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0" sId="9" odxf="1" dxf="1">
    <nc r="I12">
      <f>I9-I11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1" sId="9" odxf="1" dxf="1">
    <nc r="J12">
      <f>J9-J11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2" sId="9" odxf="1" dxf="1">
    <nc r="K12">
      <f>K9-K11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3" sId="9" odxf="1" dxf="1">
    <nc r="L12">
      <f>L9-L11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4" sId="9" odxf="1" dxf="1">
    <nc r="M12">
      <f>M9-M11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5" sId="9">
    <nc r="N12">
      <f>SUM(B12:M12)</f>
    </nc>
  </rcc>
  <rcc rId="18826" sId="9">
    <nc r="O3">
      <v>16105</v>
    </nc>
  </rcc>
  <rfmt sheetId="9" sqref="O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general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</rfmt>
  <rcc rId="18827" sId="9" odxf="1" dxf="1">
    <nc r="P3">
      <f>O3-N3</f>
    </nc>
    <odxf>
      <numFmt numFmtId="0" formatCode="General"/>
    </odxf>
    <ndxf>
      <numFmt numFmtId="165" formatCode="0.0"/>
    </ndxf>
  </rcc>
  <rcc rId="18828" sId="9">
    <nc r="O7">
      <v>34006</v>
    </nc>
  </rcc>
  <rcc rId="18829" sId="9">
    <nc r="P7">
      <f>O7-N7</f>
    </nc>
  </rcc>
  <rcc rId="18830" sId="9">
    <nc r="C5">
      <v>6097</v>
    </nc>
  </rcc>
  <rcc rId="18831" sId="9">
    <nc r="E5">
      <v>6532</v>
    </nc>
  </rcc>
  <rcc rId="18832" sId="9" numFmtId="4">
    <nc r="E3">
      <v>2135.3000000000002</v>
    </nc>
  </rcc>
  <rcc rId="18833" sId="1">
    <oc r="D248">
      <v>3264</v>
    </oc>
    <nc r="D248">
      <v>3284</v>
    </nc>
  </rcc>
  <rcc rId="18834" sId="1">
    <oc r="E248">
      <v>75520</v>
    </oc>
    <nc r="E248">
      <v>94202</v>
    </nc>
  </rcc>
  <rcc rId="18835" sId="9">
    <nc r="M14" t="inlineStr">
      <is>
        <t xml:space="preserve">крайновка </t>
      </is>
    </nc>
  </rcc>
  <rcc rId="18836" sId="9">
    <nc r="N14">
      <v>1500</v>
    </nc>
  </rcc>
  <rrc rId="18837" sId="9" eol="1" ref="A15:XFD15" action="insertRow"/>
  <rcc rId="18838" sId="9">
    <nc r="M15" t="inlineStr">
      <is>
        <t>шамхал</t>
      </is>
    </nc>
  </rcc>
  <rcc rId="18839" sId="9">
    <nc r="N15">
      <v>700</v>
    </nc>
  </rcc>
  <rrc rId="18840" sId="9" eol="1" ref="A16:XFD16" action="insertRow"/>
  <rcc rId="18841" sId="9">
    <nc r="M16" t="inlineStr">
      <is>
        <t>махачкала</t>
      </is>
    </nc>
  </rcc>
  <rcc rId="18842" sId="9">
    <nc r="N16">
      <v>2000</v>
    </nc>
  </rcc>
  <rrc rId="18843" sId="9" eol="1" ref="A17:XFD17" action="insertRow"/>
  <rcc rId="18844" sId="9">
    <nc r="M17" t="inlineStr">
      <is>
        <t>кизляр 1</t>
      </is>
    </nc>
  </rcc>
  <rcc rId="18845" sId="9">
    <nc r="N17">
      <v>12400</v>
    </nc>
  </rcc>
  <rrc rId="18846" sId="9" ref="M1:M1048576" action="deleteCol">
    <undo index="0" exp="area" dr="B12:M12" r="N12" sId="9"/>
    <undo index="0" exp="area" dr="B11:M11" r="N11" sId="9"/>
    <undo index="0" exp="area" dr="B9:M9" r="N9" sId="9"/>
    <undo index="0" exp="area" dr="B7:M7" r="N7" sId="9"/>
    <undo index="0" exp="area" dr="B5:M5" r="N5" sId="9"/>
    <undo index="0" exp="area" dr="B3:M3" r="N3" sId="9"/>
    <rfmt sheetId="9" xfDxf="1" sqref="M1:M1048576" start="0" length="0"/>
    <rcc rId="0" sId="9">
      <nc r="M1" t="inlineStr">
        <is>
          <t>янв</t>
        </is>
      </nc>
    </rcc>
    <rcc rId="0" sId="9" dxf="1" numFmtId="4">
      <nc r="M3">
        <v>1884.2</v>
      </nc>
      <ndxf>
        <font>
          <b/>
          <sz val="11"/>
          <color auto="1"/>
          <name val="Times New Roman"/>
          <scheme val="none"/>
        </font>
        <numFmt numFmtId="165" formatCode="0.0"/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M5">
        <v>93</v>
      </nc>
      <ndxf>
        <font>
          <b/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M6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7">
        <f>M5+M3</f>
      </nc>
      <ndxf>
        <font>
          <b/>
          <sz val="11"/>
          <color auto="1"/>
          <name val="Times New Roman"/>
          <scheme val="none"/>
        </font>
        <numFmt numFmtId="165" formatCode="0.0"/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M8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9">
        <f>108+173</f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fmt sheetId="9" sqref="M10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11">
        <v>7</v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cc rId="0" sId="9" dxf="1">
      <nc r="M12">
        <f>M9-M11</f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cc rId="0" sId="9">
      <nc r="M14" t="inlineStr">
        <is>
          <t xml:space="preserve">крайновка </t>
        </is>
      </nc>
    </rcc>
    <rcc rId="0" sId="9">
      <nc r="M15" t="inlineStr">
        <is>
          <t>шамхал</t>
        </is>
      </nc>
    </rcc>
    <rcc rId="0" sId="9">
      <nc r="M16" t="inlineStr">
        <is>
          <t>махачкала</t>
        </is>
      </nc>
    </rcc>
    <rcc rId="0" sId="9">
      <nc r="M17" t="inlineStr">
        <is>
          <t>кизляр 1</t>
        </is>
      </nc>
    </rcc>
  </rrc>
  <rrc rId="18847" sId="9" ref="M1:M1048576" action="deleteCol">
    <undo index="1" exp="ref" v="1" dr="M7" r="O7" sId="9"/>
    <undo index="1" exp="ref" v="1" dr="M3" r="O3" sId="9"/>
    <rfmt sheetId="9" xfDxf="1" sqref="M1:M1048576" start="0" length="0"/>
    <rcc rId="0" sId="9">
      <nc r="M2" t="inlineStr">
        <is>
          <t>итоги</t>
        </is>
      </nc>
    </rcc>
    <rcc rId="0" sId="9">
      <nc r="M3">
        <f>SUM(B3:L3)</f>
      </nc>
    </rcc>
    <rcc rId="0" sId="9">
      <nc r="M5">
        <f>SUM(B5:L5)</f>
      </nc>
    </rcc>
    <rcc rId="0" sId="9">
      <nc r="M7">
        <f>SUM(B7:L7)</f>
      </nc>
    </rcc>
    <rcc rId="0" sId="9">
      <nc r="M9">
        <f>SUM(B9:L9)</f>
      </nc>
    </rcc>
    <rcc rId="0" sId="9">
      <nc r="M11">
        <f>SUM(B11:L11)</f>
      </nc>
    </rcc>
    <rcc rId="0" sId="9">
      <nc r="M12">
        <f>SUM(B12:L12)</f>
      </nc>
    </rcc>
    <rcc rId="0" sId="9">
      <nc r="M14">
        <v>1500</v>
      </nc>
    </rcc>
    <rcc rId="0" sId="9">
      <nc r="M15">
        <v>700</v>
      </nc>
    </rcc>
    <rcc rId="0" sId="9">
      <nc r="M16">
        <v>2000</v>
      </nc>
    </rcc>
    <rcc rId="0" sId="9">
      <nc r="M17">
        <v>12400</v>
      </nc>
    </rcc>
  </rrc>
  <rcc rId="18848" sId="3" numFmtId="4">
    <oc r="D164">
      <v>1</v>
    </oc>
    <nc r="D164">
      <v>2</v>
    </nc>
  </rcc>
  <rcc rId="18849" sId="3" numFmtId="4">
    <oc r="F164">
      <v>1</v>
    </oc>
    <nc r="F164">
      <v>2</v>
    </nc>
  </rcc>
  <rcc rId="18850" sId="3">
    <oc r="D36">
      <v>19</v>
    </oc>
    <nc r="D36">
      <v>20</v>
    </nc>
  </rcc>
  <rcc rId="18851" sId="3">
    <oc r="E36">
      <f>50+150+18+160+90+200+75+15+150+50+86+20+6+400+15+15+40+55+300+400</f>
    </oc>
    <nc r="E36">
      <f>50+150+18+160+90+200+75+15+150+50+86+20+6+400+15+15+40+55+300+400+700</f>
    </nc>
  </rcc>
  <rcc rId="18852" sId="3">
    <oc r="F36">
      <v>19</v>
    </oc>
    <nc r="F36">
      <v>20</v>
    </nc>
  </rcc>
  <rcc rId="18853" sId="3" numFmtId="4">
    <oc r="D26">
      <v>15</v>
    </oc>
    <nc r="D26">
      <v>16</v>
    </nc>
  </rcc>
  <rcc rId="18854" sId="3">
    <oc r="E26">
      <f>80+100+200+800+120+60</f>
    </oc>
    <nc r="E26">
      <f>80+100+200+800+120+60+2000</f>
    </nc>
  </rcc>
  <rcc rId="18855" sId="3" numFmtId="4">
    <oc r="E164">
      <v>75</v>
    </oc>
    <nc r="E164">
      <v>1575</v>
    </nc>
  </rcc>
  <rcc rId="18856" sId="3" numFmtId="4">
    <oc r="G164">
      <v>10</v>
    </oc>
    <nc r="G164">
      <v>1575</v>
    </nc>
  </rcc>
  <rrc rId="18857" sId="9" eol="1" ref="A15:XFD15" action="insertRow"/>
  <rcc rId="18858" sId="9">
    <nc r="M15">
      <v>1500</v>
    </nc>
  </rcc>
  <rcc rId="18859" sId="9">
    <nc r="L15" t="inlineStr">
      <is>
        <t>крайновка</t>
      </is>
    </nc>
  </rcc>
  <rrc rId="18860" sId="9" eol="1" ref="A16:XFD16" action="insertRow"/>
  <rcc rId="18861" sId="9">
    <nc r="L16" t="inlineStr">
      <is>
        <t>шамхал</t>
      </is>
    </nc>
  </rcc>
  <rcc rId="18862" sId="9">
    <nc r="M16">
      <v>700</v>
    </nc>
  </rcc>
  <rrc rId="18863" sId="9" eol="1" ref="A17:XFD17" action="insertRow"/>
  <rcc rId="18864" sId="9">
    <nc r="L17" t="inlineStr">
      <is>
        <t>махачкала</t>
      </is>
    </nc>
  </rcc>
  <rcc rId="18865" sId="9">
    <nc r="M17">
      <v>2000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16040" sId="4" numFmtId="4">
    <oc r="D106">
      <v>3</v>
    </oc>
    <nc r="D106">
      <v>4</v>
    </nc>
  </rcc>
  <rcc rId="16041" sId="4">
    <oc r="E106">
      <f>7+14.5+7</f>
    </oc>
    <nc r="E106">
      <f>7+14.5+7+10</f>
    </nc>
  </rcc>
  <rcc rId="16042" sId="4" numFmtId="4">
    <oc r="F106">
      <v>3</v>
    </oc>
    <nc r="F106">
      <v>4</v>
    </nc>
  </rcc>
  <rcc rId="16043" sId="4" numFmtId="4">
    <oc r="G106">
      <v>28.5</v>
    </oc>
    <nc r="G106">
      <v>38.5</v>
    </nc>
  </rcc>
  <rcc rId="16044" sId="4" numFmtId="4">
    <oc r="D104">
      <v>25</v>
    </oc>
    <nc r="D104">
      <v>27</v>
    </nc>
  </rcc>
  <rcc rId="16045" sId="4">
    <oc r="E104">
      <f>5+70+5+13+5+5+8+10+5+8+15+12+5+5+10+5+5+12+5+10+5+5+30+13+10</f>
    </oc>
    <nc r="E104">
      <f>5+70+5+13+5+5+8+10+5+8+15+12+5+5+10+5+5+12+5+10+5+5+30+13+10+3+8</f>
    </nc>
  </rcc>
  <rcc rId="16046" sId="4" numFmtId="4">
    <oc r="F104">
      <v>25</v>
    </oc>
    <nc r="F104">
      <v>27</v>
    </nc>
  </rcc>
  <rcc rId="16047" sId="4" numFmtId="4">
    <oc r="G104">
      <v>281</v>
    </oc>
    <nc r="G104">
      <v>292</v>
    </nc>
  </rcc>
  <rcc rId="16048" sId="4" numFmtId="4">
    <oc r="D139">
      <v>10</v>
    </oc>
    <nc r="D139">
      <v>11</v>
    </nc>
  </rcc>
  <rcc rId="16049" sId="4">
    <oc r="E139">
      <f>8+14+13+3+5+12+5+5+5+13</f>
    </oc>
    <nc r="E139">
      <f>8+14+13+3+5+12+5+5+5+13+8</f>
    </nc>
  </rcc>
  <rcc rId="16050" sId="4" numFmtId="4">
    <oc r="F139">
      <v>10</v>
    </oc>
    <nc r="F139">
      <v>11</v>
    </nc>
  </rcc>
  <rcc rId="16051" sId="4" numFmtId="4">
    <oc r="G139">
      <v>83</v>
    </oc>
    <nc r="G139">
      <v>91</v>
    </nc>
  </rcc>
  <rcc rId="16052" sId="4" numFmtId="4">
    <oc r="D42">
      <v>4</v>
    </oc>
    <nc r="D42">
      <v>5</v>
    </nc>
  </rcc>
  <rcc rId="16053" sId="4">
    <oc r="E42">
      <f>12+6+12+15</f>
    </oc>
    <nc r="E42">
      <f>12+6+12+15+12</f>
    </nc>
  </rcc>
  <rcc rId="16054" sId="4" numFmtId="4">
    <oc r="F42">
      <v>4</v>
    </oc>
    <nc r="F42">
      <v>5</v>
    </nc>
  </rcc>
  <rcc rId="16055" sId="4" numFmtId="4">
    <oc r="G42">
      <v>45</v>
    </oc>
    <nc r="G42">
      <v>57</v>
    </nc>
  </rcc>
  <rcc rId="16056" sId="4" numFmtId="4">
    <oc r="D83">
      <v>4</v>
    </oc>
    <nc r="D83">
      <v>6</v>
    </nc>
  </rcc>
  <rcc rId="16057" sId="4">
    <oc r="E83">
      <f>8+2.5+12+6</f>
    </oc>
    <nc r="E83">
      <f>8+2.5+12+6+3+2.5</f>
    </nc>
  </rcc>
  <rcc rId="16058" sId="4" numFmtId="4">
    <oc r="F83">
      <v>4</v>
    </oc>
    <nc r="F83">
      <v>6</v>
    </nc>
  </rcc>
  <rcc rId="16059" sId="4" numFmtId="4">
    <oc r="G83">
      <v>28.5</v>
    </oc>
    <nc r="G83">
      <v>34</v>
    </nc>
  </rcc>
  <rcc rId="16060" sId="4" numFmtId="4">
    <nc r="E48">
      <v>5</v>
    </nc>
  </rcc>
  <rcc rId="16061" sId="4" numFmtId="4">
    <nc r="G48">
      <v>5</v>
    </nc>
  </rcc>
  <rcc rId="16062" sId="3" numFmtId="4">
    <nc r="D135">
      <v>1</v>
    </nc>
  </rcc>
  <rcc rId="16063" sId="3" numFmtId="4">
    <nc r="E135">
      <v>100</v>
    </nc>
  </rcc>
  <rcc rId="16064" sId="3" numFmtId="4">
    <nc r="F135">
      <v>1</v>
    </nc>
  </rcc>
  <rcc rId="16065" sId="3" numFmtId="4">
    <nc r="G135">
      <v>100</v>
    </nc>
  </rcc>
  <rcc rId="16066" sId="3" numFmtId="4">
    <nc r="D82">
      <v>1</v>
    </nc>
  </rcc>
  <rcc rId="16067" sId="3" numFmtId="4">
    <nc r="E82">
      <v>5</v>
    </nc>
  </rcc>
  <rcc rId="16068" sId="3" numFmtId="4">
    <nc r="F82">
      <v>1</v>
    </nc>
  </rcc>
  <rcc rId="16069" sId="3" numFmtId="4">
    <nc r="G82">
      <v>5</v>
    </nc>
  </rcc>
  <rcc rId="16070" sId="3" numFmtId="4">
    <oc r="D108">
      <v>8</v>
    </oc>
    <nc r="D108">
      <v>9</v>
    </nc>
  </rcc>
  <rcc rId="16071" sId="3">
    <oc r="E108">
      <f>10+10+15+55+6+60+85+65</f>
    </oc>
    <nc r="E108">
      <f>10+10+15+55+6+60+85+65+70</f>
    </nc>
  </rcc>
  <rcc rId="16072" sId="3" numFmtId="4">
    <oc r="F108">
      <v>8</v>
    </oc>
    <nc r="F108">
      <v>9</v>
    </nc>
  </rcc>
  <rcc rId="16073" sId="3" numFmtId="4">
    <oc r="G108">
      <v>306</v>
    </oc>
    <nc r="G108">
      <v>376</v>
    </nc>
  </rcc>
  <rcc rId="16074" sId="3" numFmtId="4">
    <oc r="D117">
      <v>17</v>
    </oc>
    <nc r="D117">
      <v>18</v>
    </nc>
  </rcc>
  <rcc rId="16075" sId="3">
    <oc r="E117">
      <f>360+15+320+20+155+360+80+60+15+54+80+50+10+10+200+60+194</f>
    </oc>
    <nc r="E117">
      <f>360+15+320+20+155+360+80+60+15+54+80+50+10+10+200+60+194+100</f>
    </nc>
  </rcc>
  <rcc rId="16076" sId="3" numFmtId="4">
    <oc r="F117">
      <v>17</v>
    </oc>
    <nc r="F117">
      <v>18</v>
    </nc>
  </rcc>
  <rcc rId="16077" sId="3" numFmtId="4">
    <oc r="G117">
      <v>2043</v>
    </oc>
    <nc r="G117">
      <v>2143</v>
    </nc>
  </rcc>
  <rcc rId="16078" sId="3" numFmtId="4">
    <nc r="D91">
      <v>1</v>
    </nc>
  </rcc>
  <rcc rId="16079" sId="3" numFmtId="4">
    <nc r="E91">
      <v>15</v>
    </nc>
  </rcc>
  <rcc rId="16080" sId="3" numFmtId="4">
    <nc r="F91">
      <v>1</v>
    </nc>
  </rcc>
  <rcc rId="16081" sId="3" numFmtId="4">
    <nc r="G91">
      <v>15</v>
    </nc>
  </rcc>
  <rcc rId="16082" sId="4" numFmtId="4">
    <oc r="D36">
      <v>63</v>
    </oc>
    <nc r="D36">
      <v>67</v>
    </nc>
  </rcc>
  <rcc rId="16083" sId="4">
    <oc r="E36">
      <f>5+6+5+2+5+10+3+5+2+14+5+6+2+6+5+3+2.5+10+1+2+3+2+1.5+14+2.5+2+3+3+5+14.5+5+5+15+15+10+10+15+4+3.5+7+2+20+5+15+2+8+7+10+6+5+8+15+11.5+5+3+10+5+2+15+15+15+121.9+5</f>
    </oc>
    <nc r="E36">
      <f>5+6+5+2+5+10+3+5+2+14+5+6+2+6+5+3+2.5+10+1+2+3+2+1.5+14+2.5+2+3+3+5+14.5+5+5+15+15+10+10+15+4+3.5+7+2+20+5+15+2+8+7+10+6+5+8+15+11.5+5+3+10+5+2+15+15+15+121.9+5+5+8+15+15</f>
    </nc>
  </rcc>
  <rcc rId="16084" sId="4" numFmtId="4">
    <oc r="F36">
      <v>63</v>
    </oc>
    <nc r="F36">
      <v>67</v>
    </nc>
  </rcc>
  <rcc rId="16085" sId="4" numFmtId="4">
    <oc r="G36">
      <v>550.9</v>
    </oc>
    <nc r="G36">
      <v>593.9</v>
    </nc>
  </rcc>
  <rcc rId="16086" sId="4" numFmtId="4">
    <oc r="D37">
      <v>15</v>
    </oc>
    <nc r="D37">
      <v>16</v>
    </nc>
  </rcc>
  <rcc rId="16087" sId="4">
    <oc r="E37">
      <f>10+10+15+6+2+4+3+2+2.5+3+5+10+15+15+3</f>
    </oc>
    <nc r="E37">
      <f>10+10+15+6+2+4+3+2+2.5+3+5+10+15+15+3+15</f>
    </nc>
  </rcc>
  <rcc rId="16088" sId="4" numFmtId="4">
    <oc r="F37">
      <v>15</v>
    </oc>
    <nc r="F37">
      <v>16</v>
    </nc>
  </rcc>
  <rcc rId="16089" sId="4" numFmtId="4">
    <oc r="G37">
      <v>105.5</v>
    </oc>
    <nc r="G37">
      <v>120.5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13.xml><?xml version="1.0" encoding="utf-8"?>
<revisions xmlns="http://schemas.openxmlformats.org/spreadsheetml/2006/main" xmlns:r="http://schemas.openxmlformats.org/officeDocument/2006/relationships">
  <rcc rId="18650" sId="3">
    <oc r="E208">
      <f>3789+40</f>
    </oc>
    <nc r="E208">
      <f>2789+40</f>
    </nc>
  </rcc>
  <rcc rId="18651" sId="3">
    <oc r="E66">
      <f>765+520+190+51.09</f>
    </oc>
    <nc r="E66">
      <f>765+520+51.09</f>
    </nc>
  </rcc>
  <rcc rId="18652" sId="3">
    <oc r="E67">
      <f>41+15+15+155+50+15+60+50+250+100+300+250+62</f>
    </oc>
    <nc r="E67">
      <f>41+15+15+155+50+15+60+50+250+100+300+62</f>
    </nc>
  </rcc>
  <rcc rId="18653" sId="3" numFmtId="4">
    <oc r="E48">
      <v>1918</v>
    </oc>
    <nc r="E48">
      <v>1500</v>
    </nc>
  </rcc>
  <rcc rId="18654" sId="3">
    <oc r="E26">
      <f>80+100+200+1100+120+60</f>
    </oc>
    <nc r="E26">
      <f>80+100+200+800+120+60</f>
    </nc>
  </rcc>
  <rcc rId="18655" sId="1">
    <nc r="E248">
      <v>75520</v>
    </nc>
  </rcc>
  <rcc rId="18656" sId="1">
    <nc r="J248">
      <v>2161</v>
    </nc>
  </rcc>
  <rcc rId="18657" sId="1">
    <nc r="K248">
      <v>34006.9</v>
    </nc>
  </rcc>
  <rcc rId="18658" sId="1">
    <nc r="D248">
      <v>3264</v>
    </nc>
  </rcc>
  <rcc rId="18659" sId="3" numFmtId="4">
    <oc r="E24">
      <v>190</v>
    </oc>
    <nc r="E24">
      <v>150</v>
    </nc>
  </rcc>
  <rcc rId="18660" sId="3" numFmtId="4">
    <oc r="E27">
      <v>140</v>
    </oc>
    <nc r="E27">
      <v>70</v>
    </nc>
  </rcc>
  <rcc rId="18661" sId="3" numFmtId="4">
    <oc r="E28">
      <v>970</v>
    </oc>
    <nc r="E28">
      <v>670</v>
    </nc>
  </rcc>
  <rcc rId="18662" sId="3" numFmtId="4">
    <oc r="E30">
      <v>2300</v>
    </oc>
    <nc r="E30">
      <v>1600</v>
    </nc>
  </rcc>
  <rcc rId="18663" sId="3" numFmtId="4">
    <oc r="E31">
      <v>860</v>
    </oc>
    <nc r="E31">
      <v>560</v>
    </nc>
  </rcc>
  <rcc rId="18664" sId="3">
    <oc r="E32">
      <f>10+100+300+80+10+300+40+480+422</f>
    </oc>
    <nc r="E32">
      <f>10+100+300+80+10+300+40+480</f>
    </nc>
  </rcc>
  <rcc rId="18665" sId="3">
    <oc r="E33">
      <f>60+48+150+85+640+60+220</f>
    </oc>
    <nc r="E33">
      <f>60+48+150+85+640+60</f>
    </nc>
  </rcc>
  <rcc rId="18666" sId="3">
    <oc r="E35">
      <f>15+100+25+20+20+25+160+45+15+90+30+120+160+10+200+25</f>
    </oc>
    <nc r="E35">
      <f>15+100+25+20+20+25+160+45+15+90+30+120+160+10+25</f>
    </nc>
  </rcc>
  <rcc rId="18667" sId="3" numFmtId="4">
    <oc r="E38">
      <v>550</v>
    </oc>
    <nc r="E38">
      <v>230</v>
    </nc>
  </rcc>
  <rcc rId="18668" sId="3" numFmtId="4">
    <oc r="E40">
      <v>360</v>
    </oc>
    <nc r="E40">
      <v>120</v>
    </nc>
  </rcc>
  <rcc rId="18669" sId="3" numFmtId="4">
    <oc r="E41">
      <f>1760+29.25</f>
    </oc>
    <nc r="E41">
      <v>1489.25</v>
    </nc>
  </rcc>
  <rcc rId="18670" sId="3" numFmtId="4">
    <oc r="E43">
      <v>723</v>
    </oc>
    <nc r="E43">
      <v>623</v>
    </nc>
  </rcc>
  <rcc rId="18671" sId="3" numFmtId="4">
    <oc r="E45">
      <v>470</v>
    </oc>
    <nc r="E45">
      <v>272</v>
    </nc>
  </rcc>
  <rcc rId="18672" sId="3" numFmtId="4">
    <oc r="E46">
      <v>250</v>
    </oc>
    <nc r="E46">
      <v>200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cc rId="18604" sId="3" numFmtId="4">
    <oc r="D225">
      <v>1</v>
    </oc>
    <nc r="D225">
      <v>2</v>
    </nc>
  </rcc>
  <rcc rId="18605" sId="3" numFmtId="4">
    <oc r="E225">
      <v>12</v>
    </oc>
    <nc r="E225">
      <v>27</v>
    </nc>
  </rcc>
  <rcc rId="18606" sId="3" numFmtId="4">
    <oc r="F225">
      <v>1</v>
    </oc>
    <nc r="F225">
      <v>2</v>
    </nc>
  </rcc>
  <rcc rId="18607" sId="3" numFmtId="4">
    <oc r="G225">
      <v>12</v>
    </oc>
    <nc r="G225">
      <v>27</v>
    </nc>
  </rcc>
  <rcc rId="18608" sId="3" numFmtId="4">
    <oc r="D66">
      <v>14</v>
    </oc>
    <nc r="D66">
      <v>16</v>
    </nc>
  </rcc>
  <rcc rId="18609" sId="3">
    <oc r="E66">
      <f>765+520</f>
    </oc>
    <nc r="E66">
      <f>765+520+190</f>
    </nc>
  </rcc>
  <rcc rId="18610" sId="4" numFmtId="4">
    <oc r="D63">
      <v>77</v>
    </oc>
    <nc r="D63">
      <v>86</v>
    </nc>
  </rcc>
  <rcc rId="18611" sId="4">
    <oc r="E63">
      <f>10+7+12+8+15+15+4+12+8+8+7+12+7+15+6+6+8+7+5+15+10+3+15+10+10+5+5+15+5+20+14+15+15+10+15+10+15+3+6+6+8+6+3+10+8+15+25+6+5+15+10+25+15+15+15+25+10+10+7+10+8+10+3+7+7+10+5+3+105</f>
    </oc>
    <nc r="E63">
      <f>10+7+12+8+15+15+4+12+8+8+7+12+7+15+6+6+8+7+5+15+10+3+15+10+10+5+5+15+5+20+14+15+15+10+15+10+15+3+6+6+8+6+3+10+8+15+25+6+5+15+10+25+15+15+15+25+10+10+7+10+8+10+3+7+7+10+5+3+105+94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24264" sId="4" numFmtId="4">
    <nc r="D230">
      <v>7</v>
    </nc>
  </rcc>
  <rcc rId="24265" sId="4" numFmtId="4">
    <nc r="E230">
      <v>70</v>
    </nc>
  </rcc>
  <rcc rId="24266" sId="4" numFmtId="4">
    <nc r="F230">
      <v>7</v>
    </nc>
  </rcc>
  <rcc rId="24267" sId="4" numFmtId="4">
    <nc r="G230">
      <v>70</v>
    </nc>
  </rcc>
  <rcc rId="24268" sId="4" numFmtId="4">
    <nc r="D110">
      <v>1</v>
    </nc>
  </rcc>
  <rcc rId="24269" sId="4" numFmtId="4">
    <nc r="E110">
      <v>5</v>
    </nc>
  </rcc>
  <rcc rId="24270" sId="4" numFmtId="4">
    <nc r="F110">
      <v>1</v>
    </nc>
  </rcc>
  <rcc rId="24271" sId="4" numFmtId="4">
    <nc r="G110">
      <v>5</v>
    </nc>
  </rcc>
  <rcc rId="24272" sId="4" numFmtId="4">
    <oc r="D225">
      <v>19</v>
    </oc>
    <nc r="D225">
      <v>24</v>
    </nc>
  </rcc>
  <rcc rId="24273" sId="4" numFmtId="4">
    <oc r="E225">
      <v>193</v>
    </oc>
    <nc r="E225">
      <v>243</v>
    </nc>
  </rcc>
  <rcc rId="24274" sId="4" numFmtId="4">
    <oc r="F225">
      <v>19</v>
    </oc>
    <nc r="F225">
      <v>24</v>
    </nc>
  </rcc>
  <rcc rId="24275" sId="4" numFmtId="4">
    <oc r="G225">
      <v>193</v>
    </oc>
    <nc r="G225">
      <v>243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c rId="16272" sId="4" numFmtId="4">
    <oc r="D179">
      <v>2</v>
    </oc>
    <nc r="D179">
      <v>3</v>
    </nc>
  </rcc>
  <rcc rId="16273" sId="4">
    <oc r="E179">
      <f>15+12</f>
    </oc>
    <nc r="E179">
      <f>15+12+9</f>
    </nc>
  </rcc>
  <rcc rId="16274" sId="4" numFmtId="4">
    <oc r="F179">
      <v>2</v>
    </oc>
    <nc r="F179">
      <v>3</v>
    </nc>
  </rcc>
  <rcc rId="16275" sId="4" numFmtId="4">
    <oc r="G179">
      <f>15+12</f>
    </oc>
    <nc r="G179">
      <v>36</v>
    </nc>
  </rcc>
  <rcc rId="16276" sId="4" numFmtId="4">
    <oc r="D171">
      <v>9</v>
    </oc>
    <nc r="D171">
      <v>10</v>
    </nc>
  </rcc>
  <rcc rId="16277" sId="4">
    <oc r="E171">
      <f>5+5+5+3+3+3+15+5+5</f>
    </oc>
    <nc r="E171">
      <f>5+5+5+3+3+3+15+5+5+5</f>
    </nc>
  </rcc>
  <rcc rId="16278" sId="4" numFmtId="4">
    <oc r="F171">
      <v>9</v>
    </oc>
    <nc r="F171">
      <v>10</v>
    </nc>
  </rcc>
  <rcc rId="16279" sId="4" numFmtId="4">
    <oc r="G171">
      <v>49</v>
    </oc>
    <nc r="G171">
      <v>54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16454" sId="4">
    <oc r="C248" t="inlineStr">
      <is>
        <t>раисаткины</t>
      </is>
    </oc>
    <nc r="C248"/>
  </rcc>
  <rcc rId="16455" sId="4">
    <oc r="D248">
      <v>973</v>
    </oc>
    <nc r="D248"/>
  </rcc>
  <rcc rId="16456" sId="4">
    <oc r="E248">
      <v>7680</v>
    </oc>
    <nc r="E248"/>
  </rcc>
  <rcc rId="16457" sId="4">
    <oc r="C249" t="inlineStr">
      <is>
        <t>мои</t>
      </is>
    </oc>
    <nc r="C249"/>
  </rcc>
  <rcc rId="16458" sId="4">
    <oc r="D250">
      <f>D243+D249-D248</f>
    </oc>
    <nc r="D250"/>
  </rcc>
  <rcc rId="16459" sId="4">
    <oc r="E250">
      <v>10472.799999999999</v>
    </oc>
    <nc r="E250"/>
  </rcc>
  <rcc rId="16460" sId="4">
    <oc r="D251">
      <v>5</v>
    </oc>
    <nc r="D251"/>
  </rcc>
  <rcc rId="16461" sId="4">
    <oc r="E251">
      <f>E250-E243</f>
    </oc>
    <nc r="E251"/>
  </rcc>
  <rcc rId="16462" sId="4">
    <oc r="D249">
      <v>62</v>
    </oc>
    <nc r="D249">
      <v>1413</v>
    </nc>
  </rcc>
  <rcc rId="16463" sId="4">
    <oc r="E249">
      <v>686.5</v>
    </oc>
    <nc r="E249">
      <v>11409</v>
    </nc>
  </rcc>
  <rcc rId="16464" sId="4">
    <nc r="F249">
      <v>973</v>
    </nc>
  </rcc>
  <rcc rId="16465" sId="4">
    <nc r="G249">
      <v>7680</v>
    </nc>
  </rcc>
  <rfmt sheetId="4" sqref="G249">
    <dxf>
      <fill>
        <patternFill patternType="none">
          <fgColor indexed="64"/>
          <bgColor indexed="65"/>
        </patternFill>
      </fill>
    </dxf>
  </rfmt>
  <rcc rId="16466" sId="4">
    <nc r="J249">
      <v>1596</v>
    </nc>
  </rcc>
  <rcc rId="16467" sId="4">
    <nc r="K249">
      <v>10823.1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16705" sId="3">
    <oc r="D251">
      <v>493</v>
    </oc>
    <nc r="D251"/>
  </rcc>
  <rcc rId="16706" sId="3">
    <oc r="E251">
      <v>59937</v>
    </oc>
    <nc r="E251"/>
  </rcc>
  <rcc rId="16707" sId="3">
    <oc r="F251">
      <v>322</v>
    </oc>
    <nc r="F251"/>
  </rcc>
  <rcc rId="16708" sId="3">
    <oc r="G251">
      <v>21655.5</v>
    </oc>
    <nc r="G251"/>
  </rcc>
  <rcc rId="16709" sId="3">
    <oc r="D252">
      <f>D246-D251</f>
    </oc>
    <nc r="D252"/>
  </rcc>
  <rcc rId="16710" sId="3">
    <oc r="E252">
      <f>E246-E251</f>
    </oc>
    <nc r="E252"/>
  </rcc>
  <rcc rId="16711" sId="3">
    <oc r="F252">
      <f>F246-F251</f>
    </oc>
    <nc r="F252"/>
  </rcc>
  <rcc rId="16712" sId="3">
    <oc r="G252">
      <f>G246-G251</f>
    </oc>
    <nc r="G252"/>
  </rcc>
  <rcc rId="16713" sId="3" numFmtId="4">
    <oc r="K34">
      <f>15</f>
    </oc>
    <nc r="K34">
      <v>245</v>
    </nc>
  </rcc>
  <rcc rId="16714" sId="3" numFmtId="4">
    <nc r="J26">
      <v>3</v>
    </nc>
  </rcc>
  <rcc rId="16715" sId="3" numFmtId="4">
    <nc r="K26">
      <v>210</v>
    </nc>
  </rcc>
  <rcc rId="16716" sId="3" numFmtId="4">
    <nc r="K39">
      <v>920</v>
    </nc>
  </rcc>
  <rcc rId="16717" sId="3" numFmtId="4">
    <nc r="K40">
      <v>450</v>
    </nc>
  </rcc>
  <rcc rId="16718" sId="3" numFmtId="4">
    <nc r="J38">
      <v>3</v>
    </nc>
  </rcc>
  <rcc rId="16719" sId="3" numFmtId="4">
    <nc r="K38">
      <v>320</v>
    </nc>
  </rcc>
  <rcc rId="16720" sId="3">
    <nc r="K36">
      <v>120</v>
    </nc>
  </rcc>
  <rcc rId="16721" sId="3" numFmtId="4">
    <nc r="J35">
      <v>2</v>
    </nc>
  </rcc>
  <rcc rId="16722" sId="3" numFmtId="4">
    <nc r="K35">
      <v>80</v>
    </nc>
  </rcc>
  <rcc rId="16723" sId="3" odxf="1" dxf="1">
    <nc r="K66">
      <v>940</v>
    </nc>
    <ndxf>
      <numFmt numFmtId="0" formatCode="General"/>
    </ndxf>
  </rcc>
  <rcc rId="16724" sId="3" numFmtId="4">
    <nc r="J67">
      <v>13</v>
    </nc>
  </rcc>
  <rcc rId="16725" sId="3" odxf="1" dxf="1">
    <nc r="K67">
      <v>870</v>
    </nc>
    <ndxf>
      <numFmt numFmtId="0" formatCode="General"/>
    </ndxf>
  </rcc>
  <rfmt sheetId="3" sqref="K68" start="0" length="0">
    <dxf>
      <numFmt numFmtId="0" formatCode="General"/>
    </dxf>
  </rfmt>
  <rfmt sheetId="3" sqref="K69" start="0" length="0">
    <dxf>
      <numFmt numFmtId="0" formatCode="General"/>
    </dxf>
  </rfmt>
  <rfmt sheetId="3" sqref="K70" start="0" length="0">
    <dxf>
      <numFmt numFmtId="0" formatCode="General"/>
    </dxf>
  </rfmt>
  <rfmt sheetId="3" sqref="K71" start="0" length="0">
    <dxf>
      <numFmt numFmtId="0" formatCode="General"/>
    </dxf>
  </rfmt>
  <rfmt sheetId="3" sqref="K72" start="0" length="0">
    <dxf>
      <numFmt numFmtId="0" formatCode="General"/>
    </dxf>
  </rfmt>
  <rfmt sheetId="3" sqref="K73" start="0" length="0">
    <dxf>
      <numFmt numFmtId="0" formatCode="General"/>
    </dxf>
  </rfmt>
  <rcc rId="16726" sId="3" odxf="1" dxf="1">
    <nc r="K74">
      <v>420</v>
    </nc>
    <ndxf>
      <numFmt numFmtId="0" formatCode="General"/>
    </ndxf>
  </rcc>
  <rfmt sheetId="3" sqref="K75" start="0" length="0">
    <dxf>
      <numFmt numFmtId="0" formatCode="General"/>
    </dxf>
  </rfmt>
  <rfmt sheetId="3" sqref="K76" start="0" length="0">
    <dxf>
      <numFmt numFmtId="0" formatCode="General"/>
    </dxf>
  </rfmt>
  <rfmt sheetId="3" sqref="K77" start="0" length="0">
    <dxf>
      <numFmt numFmtId="0" formatCode="General"/>
    </dxf>
  </rfmt>
  <rfmt sheetId="3" sqref="K78" start="0" length="0">
    <dxf>
      <numFmt numFmtId="0" formatCode="General"/>
    </dxf>
  </rfmt>
  <rfmt sheetId="3" sqref="K79" start="0" length="0">
    <dxf>
      <numFmt numFmtId="0" formatCode="General"/>
    </dxf>
  </rfmt>
  <rfmt sheetId="3" sqref="K80" start="0" length="0">
    <dxf>
      <numFmt numFmtId="0" formatCode="General"/>
    </dxf>
  </rfmt>
  <rfmt sheetId="3" sqref="K81" start="0" length="0">
    <dxf>
      <numFmt numFmtId="0" formatCode="General"/>
    </dxf>
  </rfmt>
  <rcc rId="16727" sId="3" numFmtId="4">
    <oc r="J81">
      <v>1</v>
    </oc>
    <nc r="J81">
      <v>2</v>
    </nc>
  </rcc>
  <rcc rId="16728" sId="3">
    <oc r="K81">
      <v>8</v>
    </oc>
    <nc r="K81">
      <v>160</v>
    </nc>
  </rcc>
  <rcc rId="16729" sId="3" numFmtId="4">
    <nc r="K104">
      <v>740</v>
    </nc>
  </rcc>
  <rcc rId="16730" sId="3" numFmtId="4">
    <nc r="J105">
      <v>9</v>
    </nc>
  </rcc>
  <rcc rId="16731" sId="3" numFmtId="4">
    <nc r="K105">
      <v>355</v>
    </nc>
  </rcc>
  <rcc rId="16732" sId="3" numFmtId="4">
    <nc r="K106">
      <v>240</v>
    </nc>
  </rcc>
  <rcc rId="16733" sId="3" numFmtId="4">
    <nc r="J118">
      <v>1</v>
    </nc>
  </rcc>
  <rcc rId="16734" sId="3" numFmtId="4">
    <nc r="K204">
      <v>310</v>
    </nc>
  </rcc>
  <rcc rId="16735" sId="3" numFmtId="4">
    <nc r="K208">
      <v>120</v>
    </nc>
  </rcc>
  <rcc rId="16736" sId="3" numFmtId="4">
    <nc r="K155">
      <v>356</v>
    </nc>
  </rcc>
  <rcc rId="16737" sId="3" numFmtId="4">
    <nc r="K156">
      <v>215</v>
    </nc>
  </rcc>
  <rcc rId="16738" sId="3" numFmtId="4">
    <nc r="J162">
      <v>1</v>
    </nc>
  </rcc>
  <rcc rId="16739" sId="3" numFmtId="4">
    <nc r="K162">
      <v>63</v>
    </nc>
  </rcc>
  <rcc rId="16740" sId="3" numFmtId="4">
    <oc r="K117">
      <f>15</f>
    </oc>
    <nc r="K117">
      <v>740</v>
    </nc>
  </rcc>
  <rcc rId="16741" sId="3" numFmtId="4">
    <nc r="K118">
      <v>40</v>
    </nc>
  </rcc>
  <rcc rId="16742" sId="3" numFmtId="4">
    <nc r="J131">
      <v>6</v>
    </nc>
  </rcc>
  <rcc rId="16743" sId="3" numFmtId="4">
    <nc r="K131">
      <v>165</v>
    </nc>
  </rcc>
  <rcc rId="16744" sId="3" numFmtId="4">
    <nc r="J132">
      <v>4</v>
    </nc>
  </rcc>
  <rcc rId="16745" sId="3" numFmtId="4">
    <nc r="K132">
      <v>170</v>
    </nc>
  </rcc>
  <rcc rId="16746" sId="3" numFmtId="4">
    <nc r="J106">
      <v>6</v>
    </nc>
  </rcc>
  <rcc rId="16747" sId="3" numFmtId="4">
    <nc r="J74">
      <v>5</v>
    </nc>
  </rcc>
  <rcc rId="16748" sId="3" numFmtId="4">
    <nc r="J66">
      <v>19</v>
    </nc>
  </rcc>
  <rcc rId="16749" sId="3" numFmtId="4">
    <nc r="J53">
      <v>3</v>
    </nc>
  </rcc>
  <rcc rId="16750" sId="3" numFmtId="4">
    <nc r="K53">
      <v>80</v>
    </nc>
  </rcc>
  <rcc rId="16751" sId="3">
    <nc r="J49">
      <v>4</v>
    </nc>
  </rcc>
  <rcc rId="16752" sId="3">
    <nc r="K49">
      <v>135</v>
    </nc>
  </rcc>
  <rcc rId="16753" sId="3">
    <nc r="J36">
      <v>3</v>
    </nc>
  </rcc>
  <rcc rId="16754" sId="3" numFmtId="4">
    <nc r="J40">
      <v>8</v>
    </nc>
  </rcc>
  <rcc rId="16755" sId="3" numFmtId="4">
    <nc r="J39">
      <v>13</v>
    </nc>
  </rcc>
  <rcc rId="16756" sId="3" numFmtId="4">
    <oc r="J34">
      <v>1</v>
    </oc>
    <nc r="J34">
      <v>9</v>
    </nc>
  </rcc>
  <rcc rId="16757" sId="3" numFmtId="4">
    <nc r="J214">
      <v>1</v>
    </nc>
  </rcc>
  <rcc rId="16758" sId="3" numFmtId="4">
    <nc r="K214">
      <v>40</v>
    </nc>
  </rcc>
  <rcc rId="16759" sId="3" numFmtId="4">
    <nc r="J215">
      <v>1</v>
    </nc>
  </rcc>
  <rcc rId="16760" sId="3" numFmtId="4">
    <nc r="K215">
      <v>25</v>
    </nc>
  </rcc>
  <rcc rId="16761" sId="3" numFmtId="4">
    <nc r="J187">
      <v>1</v>
    </nc>
  </rcc>
  <rcc rId="16762" sId="3" numFmtId="4">
    <nc r="K187">
      <v>40</v>
    </nc>
  </rcc>
  <rcc rId="16763" sId="3" numFmtId="4">
    <nc r="J208">
      <v>2</v>
    </nc>
  </rcc>
  <rcc rId="16764" sId="3" numFmtId="4">
    <nc r="J204">
      <v>5</v>
    </nc>
  </rcc>
  <rcc rId="16765" sId="3" numFmtId="4">
    <nc r="J156">
      <v>6</v>
    </nc>
  </rcc>
  <rcc rId="16766" sId="3" numFmtId="4">
    <nc r="J155">
      <v>12</v>
    </nc>
  </rcc>
  <rcc rId="16767" sId="3" numFmtId="4">
    <oc r="J117">
      <v>1</v>
    </oc>
    <nc r="J117">
      <v>19</v>
    </nc>
  </rcc>
  <rcc rId="16768" sId="3" numFmtId="4">
    <nc r="J104">
      <v>13</v>
    </nc>
  </rcc>
  <rcc rId="16769" sId="3" numFmtId="4">
    <nc r="J111">
      <v>1</v>
    </nc>
  </rcc>
  <rcc rId="16770" sId="3" numFmtId="4">
    <nc r="K111">
      <v>40</v>
    </nc>
  </rcc>
  <rcc rId="16771" sId="3" numFmtId="4">
    <nc r="J70">
      <v>1</v>
    </nc>
  </rcc>
  <rcc rId="16772" sId="3">
    <nc r="K70">
      <v>20</v>
    </nc>
  </rcc>
  <rcc rId="16773" sId="3" numFmtId="4">
    <nc r="J225">
      <v>1</v>
    </nc>
  </rcc>
  <rcc rId="16774" sId="3" numFmtId="4">
    <nc r="K225">
      <v>15</v>
    </nc>
  </rcc>
  <rcc rId="16775" sId="3" numFmtId="4">
    <nc r="J42">
      <v>1</v>
    </nc>
  </rcc>
  <rcc rId="16776" sId="3" numFmtId="4">
    <nc r="K42">
      <v>20</v>
    </nc>
  </rcc>
  <rcc rId="16777" sId="3">
    <oc r="J251">
      <v>178</v>
    </oc>
    <nc r="J251"/>
  </rcc>
  <rcc rId="16778" sId="3">
    <oc r="K251">
      <v>8664.2000000000007</v>
    </oc>
    <nc r="K251"/>
  </rcc>
  <rcc rId="16779" sId="3">
    <oc r="H252">
      <f>H246-H251</f>
    </oc>
    <nc r="H252"/>
  </rcc>
  <rcc rId="16780" sId="3">
    <oc r="I252">
      <f>I246-I251</f>
    </oc>
    <nc r="I252"/>
  </rcc>
  <rcc rId="16781" sId="3">
    <oc r="J252">
      <f>J246-J251</f>
    </oc>
    <nc r="J252"/>
  </rcc>
  <rcc rId="16782" sId="3">
    <oc r="K252">
      <f>K246-K251</f>
    </oc>
    <nc r="K252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16976" sId="4" numFmtId="4">
    <nc r="J43">
      <v>19</v>
    </nc>
  </rcc>
  <rcc rId="16977" sId="4" numFmtId="4">
    <nc r="K43">
      <v>215</v>
    </nc>
  </rcc>
  <rcc rId="16978" sId="4" numFmtId="4">
    <nc r="J45">
      <v>26</v>
    </nc>
  </rcc>
  <rcc rId="16979" sId="4" numFmtId="4">
    <nc r="K45">
      <v>290</v>
    </nc>
  </rcc>
  <rcc rId="16980" sId="4" numFmtId="4">
    <nc r="J48">
      <v>32</v>
    </nc>
  </rcc>
  <rcc rId="16981" sId="4" numFmtId="4">
    <nc r="K48">
      <v>358</v>
    </nc>
  </rcc>
  <rcc rId="16982" sId="4" numFmtId="4">
    <nc r="J51">
      <v>36</v>
    </nc>
  </rcc>
  <rcc rId="16983" sId="4" numFmtId="4">
    <nc r="K51">
      <v>480</v>
    </nc>
  </rcc>
  <rcc rId="16984" sId="4" numFmtId="4">
    <oc r="J53">
      <v>1</v>
    </oc>
    <nc r="J53">
      <v>18</v>
    </nc>
  </rcc>
  <rcc rId="16985" sId="4" numFmtId="4">
    <oc r="K53">
      <f>10</f>
    </oc>
    <nc r="K53">
      <v>230</v>
    </nc>
  </rcc>
  <rcc rId="16986" sId="4" numFmtId="4">
    <nc r="J54">
      <v>6</v>
    </nc>
  </rcc>
  <rcc rId="16987" sId="4" numFmtId="4">
    <nc r="K54">
      <v>78</v>
    </nc>
  </rcc>
  <rcc rId="16988" sId="4" numFmtId="4">
    <nc r="J57">
      <v>29</v>
    </nc>
  </rcc>
  <rcc rId="16989" sId="4" numFmtId="4">
    <nc r="K57">
      <v>360</v>
    </nc>
  </rcc>
  <rcc rId="16990" sId="4" numFmtId="4">
    <nc r="J67">
      <v>17</v>
    </nc>
  </rcc>
  <rcc rId="16991" sId="4" numFmtId="4">
    <nc r="K67">
      <v>214</v>
    </nc>
  </rcc>
  <rcc rId="16992" sId="4" numFmtId="4">
    <oc r="J63">
      <v>5</v>
    </oc>
    <nc r="J63">
      <v>15</v>
    </nc>
  </rcc>
  <rcc rId="16993" sId="4" numFmtId="4">
    <oc r="K63">
      <f>10+7+12+8+15</f>
    </oc>
    <nc r="K63">
      <v>190</v>
    </nc>
  </rcc>
  <rcc rId="16994" sId="4" numFmtId="4">
    <oc r="J64">
      <v>4</v>
    </oc>
    <nc r="J64">
      <v>16</v>
    </nc>
  </rcc>
  <rcc rId="16995" sId="4" numFmtId="4">
    <oc r="K64">
      <f>15+15+5+15</f>
    </oc>
    <nc r="K64">
      <v>170</v>
    </nc>
  </rcc>
  <rcc rId="16996" sId="4" numFmtId="4">
    <nc r="J75">
      <v>17</v>
    </nc>
  </rcc>
  <rcc rId="16997" sId="4" numFmtId="4">
    <nc r="K75">
      <v>203</v>
    </nc>
  </rcc>
  <rcc rId="16998" sId="4" numFmtId="4">
    <nc r="J73">
      <v>18</v>
    </nc>
  </rcc>
  <rcc rId="16999" sId="4" numFmtId="4">
    <nc r="K73">
      <v>198</v>
    </nc>
  </rcc>
  <rcc rId="17000" sId="4" numFmtId="4">
    <nc r="J101">
      <v>5</v>
    </nc>
  </rcc>
  <rcc rId="17001" sId="4" numFmtId="4">
    <nc r="K101">
      <v>56</v>
    </nc>
  </rcc>
  <rcc rId="17002" sId="4" numFmtId="4">
    <nc r="J102">
      <v>9</v>
    </nc>
  </rcc>
  <rcc rId="17003" sId="4" numFmtId="4">
    <nc r="K102">
      <v>123</v>
    </nc>
  </rcc>
  <rcc rId="17004" sId="4" numFmtId="4">
    <nc r="J103">
      <v>25</v>
    </nc>
  </rcc>
  <rcc rId="17005" sId="4" numFmtId="4">
    <nc r="K103">
      <v>280</v>
    </nc>
  </rcc>
  <rcc rId="17006" sId="4" numFmtId="4">
    <oc r="J104">
      <v>2</v>
    </oc>
    <nc r="J104">
      <v>22</v>
    </nc>
  </rcc>
  <rcc rId="17007" sId="4" numFmtId="4">
    <oc r="K104">
      <f>5+5</f>
    </oc>
    <nc r="K104">
      <v>264</v>
    </nc>
  </rcc>
  <rcc rId="17008" sId="4" numFmtId="4">
    <oc r="J105">
      <v>1</v>
    </oc>
    <nc r="J105">
      <v>11</v>
    </nc>
  </rcc>
  <rcc rId="17009" sId="4" numFmtId="4">
    <oc r="K105">
      <f>10</f>
    </oc>
    <nc r="K105">
      <v>140</v>
    </nc>
  </rcc>
  <rcc rId="17010" sId="4" numFmtId="4">
    <nc r="J106">
      <v>16</v>
    </nc>
  </rcc>
  <rcc rId="17011" sId="4" numFmtId="4">
    <nc r="K106">
      <v>180</v>
    </nc>
  </rcc>
  <rcc rId="17012" sId="4" numFmtId="4">
    <nc r="J107">
      <v>9</v>
    </nc>
  </rcc>
  <rcc rId="17013" sId="4" numFmtId="4">
    <nc r="K107">
      <v>72</v>
    </nc>
  </rcc>
  <rcc rId="17014" sId="4" numFmtId="4">
    <nc r="J111">
      <v>9</v>
    </nc>
  </rcc>
  <rcc rId="17015" sId="4" numFmtId="4">
    <nc r="K111">
      <v>87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c rId="24224" sId="1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nc>
    <odxf/>
    <ndxf/>
  </rcc>
  <rcc rId="24225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nc>
    <odxf/>
    <ndxf/>
  </rcc>
  <rcc rId="24226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2015г.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  <rsnm rId="24233" sheetId="1" oldName="[Сводная по поданным заявкам и заключенным договорам с присоединенной мощностью за февраь_2015г.xlsx]январь 2015г" newName="[Сводная по поданным заявкам и заключенным договорам с присоединенной мощностью за февраь_2015г.xlsx]февраль 2015г"/>
</revisions>
</file>

<file path=xl/revisions/revisionLog112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24632" sId="1">
    <oc r="D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</f>
    </oc>
    <nc r="D23">
      <f>'по 6-10'!D23+'по 0,4'!D20</f>
    </nc>
  </rcc>
  <rcc rId="24633" sId="1">
    <oc r="D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</f>
    </oc>
    <nc r="D24">
      <f>'по 6-10'!D24+'по 0,4'!D21</f>
    </nc>
  </rcc>
  <rcc rId="24634" sId="1">
    <oc r="D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</f>
    </oc>
    <nc r="D25">
      <f>'по 6-10'!D25+'по 0,4'!D22</f>
    </nc>
  </rcc>
  <rcc rId="24635" sId="1">
    <oc r="D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</f>
    </oc>
    <nc r="D26">
      <f>'по 6-10'!D26+'по 0,4'!D23</f>
    </nc>
  </rcc>
  <rcc rId="24636" sId="1">
    <oc r="D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</f>
    </oc>
    <nc r="D27">
      <f>'по 6-10'!D27+'по 0,4'!D24</f>
    </nc>
  </rcc>
  <rcc rId="24637" sId="1">
    <oc r="D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0,4'!D25</f>
    </oc>
    <nc r="D28">
      <f>'по 6-10'!D28+'по 0,4'!D25</f>
    </nc>
  </rcc>
  <rcc rId="24638" sId="1">
    <oc r="D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0,4'!D26</f>
    </oc>
    <nc r="D29">
      <f>'по 6-10'!D29+'по 0,4'!D26</f>
    </nc>
  </rcc>
  <rcc rId="24639" sId="1">
    <oc r="D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0,4'!D27</f>
    </oc>
    <nc r="D30">
      <f>'по 6-10'!D30+'по 0,4'!D27</f>
    </nc>
  </rcc>
  <rcc rId="24640" sId="1">
    <oc r="D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0,4'!D28</f>
    </oc>
    <nc r="D31">
      <f>'по 6-10'!D31+'по 0,4'!D28</f>
    </nc>
  </rcc>
  <rcc rId="24641" sId="1">
    <oc r="D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0,4'!D29</f>
    </oc>
    <nc r="D32">
      <f>'по 6-10'!D32+'по 0,4'!D29</f>
    </nc>
  </rcc>
  <rcc rId="24642" sId="1">
    <oc r="D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0,4'!D30</f>
    </oc>
    <nc r="D33">
      <f>'по 6-10'!D33+'по 0,4'!D30</f>
    </nc>
  </rcc>
  <rcc rId="24643" sId="1">
    <oc r="D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0,4'!D31</f>
    </oc>
    <nc r="D34">
      <f>'по 6-10'!D34+'по 0,4'!D31</f>
    </nc>
  </rcc>
  <rcc rId="24644" sId="1">
    <oc r="D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0,4'!D32</f>
    </oc>
    <nc r="D35">
      <f>'по 6-10'!D35+'по 0,4'!D32</f>
    </nc>
  </rcc>
  <rcc rId="24645" sId="1">
    <oc r="D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0,4'!D33</f>
    </oc>
    <nc r="D36">
      <f>'по 6-10'!D36+'по 0,4'!D33</f>
    </nc>
  </rcc>
  <rcc rId="24646" sId="1">
    <oc r="D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0,4'!D34</f>
    </oc>
    <nc r="D37">
      <f>'по 6-10'!D37+'по 0,4'!D34</f>
    </nc>
  </rcc>
  <rcc rId="24647" sId="1">
    <oc r="D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0,4'!D35</f>
    </oc>
    <nc r="D38">
      <f>'по 6-10'!D38+'по 0,4'!D35</f>
    </nc>
  </rcc>
  <rcc rId="24648" sId="1">
    <oc r="D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0,4'!D36</f>
    </oc>
    <nc r="D39">
      <f>'по 6-10'!D39+'по 0,4'!D36</f>
    </nc>
  </rcc>
  <rcc rId="24649" sId="1">
    <oc r="D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0,4'!D37</f>
    </oc>
    <nc r="D40">
      <f>'по 6-10'!D40+'по 0,4'!D37</f>
    </nc>
  </rcc>
  <rcc rId="24650" sId="1">
    <oc r="D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0,4'!D38</f>
    </oc>
    <nc r="D41">
      <f>'по 6-10'!D41+'по 0,4'!D38</f>
    </nc>
  </rcc>
  <rcc rId="24651" sId="1">
    <oc r="D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0,4'!D39</f>
    </oc>
    <nc r="D42">
      <f>'по 6-10'!D42+'по 0,4'!D39</f>
    </nc>
  </rcc>
  <rcc rId="24652" sId="1">
    <oc r="D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0,4'!D40</f>
    </oc>
    <nc r="D43">
      <f>'по 6-10'!D43+'по 0,4'!D40</f>
    </nc>
  </rcc>
  <rcc rId="24653" sId="1">
    <oc r="D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0,4'!D41</f>
    </oc>
    <nc r="D44">
      <f>'по 6-10'!D44+'по 0,4'!D41</f>
    </nc>
  </rcc>
  <rcc rId="24654" sId="1">
    <oc r="D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0,4'!D42</f>
    </oc>
    <nc r="D45">
      <f>'по 6-10'!D45+'по 0,4'!D42</f>
    </nc>
  </rcc>
  <rcc rId="24655" sId="1">
    <oc r="D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0,4'!D43</f>
    </oc>
    <nc r="D46">
      <f>'по 6-10'!D46+'по 0,4'!D43</f>
    </nc>
  </rcc>
  <rcc rId="24656" sId="1">
    <oc r="D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0,4'!D44</f>
    </oc>
    <nc r="D47">
      <f>'по 6-10'!D47+'по 0,4'!D44</f>
    </nc>
  </rcc>
  <rcc rId="24657" sId="1">
    <oc r="D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0,4'!D45</f>
    </oc>
    <nc r="D48">
      <f>'по 6-10'!D48+'по 0,4'!D45</f>
    </nc>
  </rcc>
  <rcc rId="24658" sId="1">
    <oc r="D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0,4'!D46</f>
    </oc>
    <nc r="D49">
      <f>'по 6-10'!D49+'по 0,4'!D46</f>
    </nc>
  </rcc>
  <rcc rId="24659" sId="1">
    <oc r="D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0,4'!D47</f>
    </oc>
    <nc r="D50">
      <f>'по 6-10'!D50+'по 0,4'!D47</f>
    </nc>
  </rcc>
  <rcc rId="24660" sId="1">
    <oc r="D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0,4'!D48</f>
    </oc>
    <nc r="D51">
      <f>'по 6-10'!D51+'по 0,4'!D48</f>
    </nc>
  </rcc>
  <rcc rId="24661" sId="1">
    <oc r="D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0,4'!D49</f>
    </oc>
    <nc r="D52">
      <f>'по 6-10'!D52+'по 0,4'!D49</f>
    </nc>
  </rcc>
  <rcc rId="24662" sId="1">
    <oc r="D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0,4'!D50</f>
    </oc>
    <nc r="D53">
      <f>'по 6-10'!D53+'по 0,4'!D50</f>
    </nc>
  </rcc>
  <rcc rId="24663" sId="1">
    <oc r="D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0,4'!D51</f>
    </oc>
    <nc r="D54">
      <f>'по 6-10'!D54+'по 0,4'!D51</f>
    </nc>
  </rcc>
  <rcc rId="24664" sId="1">
    <oc r="D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0,4'!D52</f>
    </oc>
    <nc r="D55">
      <f>'по 6-10'!D55+'по 0,4'!D52</f>
    </nc>
  </rcc>
  <rcc rId="24665" sId="1">
    <oc r="D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0,4'!D53</f>
    </oc>
    <nc r="D56">
      <f>'по 6-10'!D56+'по 0,4'!D53</f>
    </nc>
  </rcc>
  <rcc rId="24666" sId="1">
    <oc r="D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0,4'!D54</f>
    </oc>
    <nc r="D57">
      <f>'по 6-10'!D57+'по 0,4'!D54</f>
    </nc>
  </rcc>
  <rcc rId="24667" sId="1">
    <oc r="D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0,4'!D55</f>
    </oc>
    <nc r="D58">
      <f>'по 6-10'!D58+'по 0,4'!D55</f>
    </nc>
  </rcc>
  <rcc rId="24668" sId="1">
    <oc r="D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0,4'!D56</f>
    </oc>
    <nc r="D59">
      <f>'по 6-10'!D59+'по 0,4'!D56</f>
    </nc>
  </rcc>
  <rcc rId="24669" sId="1">
    <oc r="D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0,4'!D57</f>
    </oc>
    <nc r="D60">
      <f>'по 6-10'!D60+'по 0,4'!D57</f>
    </nc>
  </rcc>
  <rcc rId="24670" sId="1">
    <oc r="D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0,4'!D58</f>
    </oc>
    <nc r="D61">
      <f>'по 6-10'!D61+'по 0,4'!D58</f>
    </nc>
  </rcc>
  <rcc rId="24671" sId="1">
    <oc r="D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0,4'!D59</f>
    </oc>
    <nc r="D62">
      <f>'по 6-10'!D62+'по 0,4'!D59</f>
    </nc>
  </rcc>
  <rcc rId="24672" sId="1">
    <oc r="D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0,4'!D60</f>
    </oc>
    <nc r="D63">
      <f>'по 6-10'!D63+'по 0,4'!D60</f>
    </nc>
  </rcc>
  <rcc rId="24673" sId="1">
    <oc r="E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</f>
    </oc>
    <nc r="E23">
      <f>'по 6-10'!E23+'по 0,4'!E20</f>
    </nc>
  </rcc>
  <rcc rId="24674" sId="1">
    <oc r="E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</f>
    </oc>
    <nc r="E24">
      <f>'по 6-10'!E24+'по 0,4'!E21</f>
    </nc>
  </rcc>
  <rcc rId="24675" sId="1">
    <oc r="E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</f>
    </oc>
    <nc r="E25">
      <f>'по 6-10'!E25+'по 0,4'!E22</f>
    </nc>
  </rcc>
  <rcc rId="24676" sId="1">
    <oc r="E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</f>
    </oc>
    <nc r="E26">
      <f>'по 6-10'!E26+'по 0,4'!E23</f>
    </nc>
  </rcc>
  <rcc rId="24677" sId="1">
    <oc r="E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</f>
    </oc>
    <nc r="E27">
      <f>'по 6-10'!E27+'по 0,4'!E24</f>
    </nc>
  </rcc>
  <rcc rId="24678" sId="1">
    <oc r="E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0,4'!E25</f>
    </oc>
    <nc r="E28">
      <f>'по 6-10'!E28+'по 0,4'!E25</f>
    </nc>
  </rcc>
  <rcc rId="24679" sId="1">
    <oc r="E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0,4'!E26</f>
    </oc>
    <nc r="E29">
      <f>'по 6-10'!E29+'по 0,4'!E26</f>
    </nc>
  </rcc>
  <rcc rId="24680" sId="1">
    <oc r="E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0,4'!E27</f>
    </oc>
    <nc r="E30">
      <f>'по 6-10'!E30+'по 0,4'!E27</f>
    </nc>
  </rcc>
  <rcc rId="24681" sId="1">
    <oc r="E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0,4'!E28</f>
    </oc>
    <nc r="E31">
      <f>'по 6-10'!E31+'по 0,4'!E28</f>
    </nc>
  </rcc>
  <rcc rId="24682" sId="1">
    <oc r="E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0,4'!E29</f>
    </oc>
    <nc r="E32">
      <f>'по 6-10'!E32+'по 0,4'!E29</f>
    </nc>
  </rcc>
  <rcc rId="24683" sId="1">
    <oc r="E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0,4'!E30</f>
    </oc>
    <nc r="E33">
      <f>'по 6-10'!E33+'по 0,4'!E30</f>
    </nc>
  </rcc>
  <rcc rId="24684" sId="1">
    <oc r="E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0,4'!E31</f>
    </oc>
    <nc r="E34">
      <f>'по 6-10'!E34+'по 0,4'!E31</f>
    </nc>
  </rcc>
  <rcc rId="24685" sId="1">
    <oc r="E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0,4'!E32</f>
    </oc>
    <nc r="E35">
      <f>'по 6-10'!E35+'по 0,4'!E32</f>
    </nc>
  </rcc>
  <rcc rId="24686" sId="1">
    <oc r="E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0,4'!E33</f>
    </oc>
    <nc r="E36">
      <f>'по 6-10'!E36+'по 0,4'!E33</f>
    </nc>
  </rcc>
  <rcc rId="24687" sId="1">
    <oc r="E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0,4'!E34</f>
    </oc>
    <nc r="E37">
      <f>'по 6-10'!E37+'по 0,4'!E34</f>
    </nc>
  </rcc>
  <rcc rId="24688" sId="1">
    <oc r="E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0,4'!E35</f>
    </oc>
    <nc r="E38">
      <f>'по 6-10'!E38+'по 0,4'!E35</f>
    </nc>
  </rcc>
  <rcc rId="24689" sId="1">
    <oc r="E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0,4'!E36</f>
    </oc>
    <nc r="E39">
      <f>'по 6-10'!E39+'по 0,4'!E36</f>
    </nc>
  </rcc>
  <rcc rId="24690" sId="1">
    <oc r="E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0,4'!E37</f>
    </oc>
    <nc r="E40">
      <f>'по 6-10'!E40+'по 0,4'!E37</f>
    </nc>
  </rcc>
  <rcc rId="24691" sId="1">
    <oc r="E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0,4'!E38</f>
    </oc>
    <nc r="E41">
      <f>'по 6-10'!E41+'по 0,4'!E38</f>
    </nc>
  </rcc>
  <rcc rId="24692" sId="1">
    <oc r="E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0,4'!E39</f>
    </oc>
    <nc r="E42">
      <f>'по 6-10'!E42+'по 0,4'!E39</f>
    </nc>
  </rcc>
  <rcc rId="24693" sId="1">
    <oc r="E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0,4'!E40</f>
    </oc>
    <nc r="E43">
      <f>'по 6-10'!E43+'по 0,4'!E40</f>
    </nc>
  </rcc>
  <rcc rId="24694" sId="1">
    <oc r="E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0,4'!E41</f>
    </oc>
    <nc r="E44">
      <f>'по 6-10'!E44+'по 0,4'!E41</f>
    </nc>
  </rcc>
  <rcc rId="24695" sId="1">
    <oc r="E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0,4'!E42</f>
    </oc>
    <nc r="E45">
      <f>'по 6-10'!E45+'по 0,4'!E42</f>
    </nc>
  </rcc>
  <rcc rId="24696" sId="1">
    <oc r="E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0,4'!E43</f>
    </oc>
    <nc r="E46">
      <f>'по 6-10'!E46+'по 0,4'!E43</f>
    </nc>
  </rcc>
  <rcc rId="24697" sId="1">
    <oc r="E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0,4'!E44</f>
    </oc>
    <nc r="E47">
      <f>'по 6-10'!E47+'по 0,4'!E44</f>
    </nc>
  </rcc>
  <rcc rId="24698" sId="1">
    <oc r="E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0,4'!E45</f>
    </oc>
    <nc r="E48">
      <f>'по 6-10'!E48+'по 0,4'!E45</f>
    </nc>
  </rcc>
  <rcc rId="24699" sId="1">
    <oc r="E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0,4'!E46</f>
    </oc>
    <nc r="E49">
      <f>'по 6-10'!E49+'по 0,4'!E46</f>
    </nc>
  </rcc>
  <rcc rId="24700" sId="1">
    <oc r="E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0,4'!E47</f>
    </oc>
    <nc r="E50">
      <f>'по 6-10'!E50+'по 0,4'!E47</f>
    </nc>
  </rcc>
  <rcc rId="24701" sId="1">
    <oc r="E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0,4'!E48</f>
    </oc>
    <nc r="E51">
      <f>'по 6-10'!E51+'по 0,4'!E48</f>
    </nc>
  </rcc>
  <rcc rId="24702" sId="1">
    <oc r="E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0,4'!E49</f>
    </oc>
    <nc r="E52">
      <f>'по 6-10'!E52+'по 0,4'!E49</f>
    </nc>
  </rcc>
  <rcc rId="24703" sId="1">
    <oc r="E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0,4'!E50</f>
    </oc>
    <nc r="E53">
      <f>'по 6-10'!E53+'по 0,4'!E50</f>
    </nc>
  </rcc>
  <rcc rId="24704" sId="1">
    <oc r="E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0,4'!E51</f>
    </oc>
    <nc r="E54">
      <f>'по 6-10'!E54+'по 0,4'!E51</f>
    </nc>
  </rcc>
  <rcc rId="24705" sId="1">
    <oc r="E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0,4'!E52</f>
    </oc>
    <nc r="E55">
      <f>'по 6-10'!E55+'по 0,4'!E52</f>
    </nc>
  </rcc>
  <rcc rId="24706" sId="1">
    <oc r="E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0,4'!E53</f>
    </oc>
    <nc r="E56">
      <f>'по 6-10'!E56+'по 0,4'!E53</f>
    </nc>
  </rcc>
  <rcc rId="24707" sId="1">
    <oc r="E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0,4'!E54</f>
    </oc>
    <nc r="E57">
      <f>'по 6-10'!E57+'по 0,4'!E54</f>
    </nc>
  </rcc>
  <rcc rId="24708" sId="1">
    <oc r="E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0,4'!E55</f>
    </oc>
    <nc r="E58">
      <f>'по 6-10'!E58+'по 0,4'!E55</f>
    </nc>
  </rcc>
  <rcc rId="24709" sId="1">
    <oc r="E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0,4'!E56</f>
    </oc>
    <nc r="E59">
      <f>'по 6-10'!E59+'по 0,4'!E56</f>
    </nc>
  </rcc>
  <rcc rId="24710" sId="1">
    <oc r="E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0,4'!E57</f>
    </oc>
    <nc r="E60">
      <f>'по 6-10'!E60+'по 0,4'!E57</f>
    </nc>
  </rcc>
  <rcc rId="24711" sId="1">
    <oc r="E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0,4'!E58</f>
    </oc>
    <nc r="E61">
      <f>'по 6-10'!E61+'по 0,4'!E58</f>
    </nc>
  </rcc>
  <rcc rId="24712" sId="1">
    <oc r="E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0,4'!E59</f>
    </oc>
    <nc r="E62">
      <f>'по 6-10'!E62+'по 0,4'!E59</f>
    </nc>
  </rcc>
  <rcc rId="24713" sId="1">
    <oc r="E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0,4'!E60</f>
    </oc>
    <nc r="E63">
      <f>'по 6-10'!E63+'по 0,4'!E60</f>
    </nc>
  </rcc>
  <rcc rId="24714" sId="1">
    <oc r="F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</f>
    </oc>
    <nc r="F23">
      <f>'по 6-10'!F23+'по 0,4'!F20</f>
    </nc>
  </rcc>
  <rcc rId="24715" sId="1">
    <oc r="F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</f>
    </oc>
    <nc r="F24">
      <f>'по 6-10'!F24+'по 0,4'!F21</f>
    </nc>
  </rcc>
  <rcc rId="24716" sId="1">
    <oc r="F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</f>
    </oc>
    <nc r="F25">
      <f>'по 6-10'!F25+'по 0,4'!F22</f>
    </nc>
  </rcc>
  <rcc rId="24717" sId="1">
    <oc r="F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</f>
    </oc>
    <nc r="F26">
      <f>'по 6-10'!F26+'по 0,4'!F23</f>
    </nc>
  </rcc>
  <rcc rId="24718" sId="1">
    <oc r="F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</f>
    </oc>
    <nc r="F27">
      <f>'по 6-10'!F27+'по 0,4'!F24</f>
    </nc>
  </rcc>
  <rcc rId="24719" sId="1">
    <oc r="F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0,4'!F25</f>
    </oc>
    <nc r="F28">
      <f>'по 6-10'!F28+'по 0,4'!F25</f>
    </nc>
  </rcc>
  <rcc rId="24720" sId="1">
    <oc r="F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0,4'!F26</f>
    </oc>
    <nc r="F29">
      <f>'по 6-10'!F29+'по 0,4'!F26</f>
    </nc>
  </rcc>
  <rcc rId="24721" sId="1">
    <oc r="F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0,4'!F27</f>
    </oc>
    <nc r="F30">
      <f>'по 6-10'!F30+'по 0,4'!F27</f>
    </nc>
  </rcc>
  <rcc rId="24722" sId="1">
    <oc r="F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0,4'!F28</f>
    </oc>
    <nc r="F31">
      <f>'по 6-10'!F31+'по 0,4'!F28</f>
    </nc>
  </rcc>
  <rcc rId="24723" sId="1">
    <oc r="F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0,4'!F29</f>
    </oc>
    <nc r="F32">
      <f>'по 6-10'!F32+'по 0,4'!F29</f>
    </nc>
  </rcc>
  <rcc rId="24724" sId="1">
    <oc r="F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0,4'!F30</f>
    </oc>
    <nc r="F33">
      <f>'по 6-10'!F33+'по 0,4'!F30</f>
    </nc>
  </rcc>
  <rcc rId="24725" sId="1">
    <oc r="F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0,4'!F31</f>
    </oc>
    <nc r="F34">
      <f>'по 6-10'!F34+'по 0,4'!F31</f>
    </nc>
  </rcc>
  <rcc rId="24726" sId="1">
    <oc r="F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0,4'!F32</f>
    </oc>
    <nc r="F35">
      <f>'по 6-10'!F35+'по 0,4'!F32</f>
    </nc>
  </rcc>
  <rcc rId="24727" sId="1">
    <oc r="F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0,4'!F33</f>
    </oc>
    <nc r="F36">
      <f>'по 6-10'!F36+'по 0,4'!F33</f>
    </nc>
  </rcc>
  <rcc rId="24728" sId="1">
    <oc r="F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0,4'!F34</f>
    </oc>
    <nc r="F37">
      <f>'по 6-10'!F37+'по 0,4'!F34</f>
    </nc>
  </rcc>
  <rcc rId="24729" sId="1">
    <oc r="F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0,4'!F35</f>
    </oc>
    <nc r="F38">
      <f>'по 6-10'!F38+'по 0,4'!F35</f>
    </nc>
  </rcc>
  <rcc rId="24730" sId="1">
    <oc r="F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0,4'!F36</f>
    </oc>
    <nc r="F39">
      <f>'по 6-10'!F39+'по 0,4'!F36</f>
    </nc>
  </rcc>
  <rcc rId="24731" sId="1">
    <oc r="F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0,4'!F37</f>
    </oc>
    <nc r="F40">
      <f>'по 6-10'!F40+'по 0,4'!F37</f>
    </nc>
  </rcc>
  <rcc rId="24732" sId="1">
    <oc r="F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0,4'!F38</f>
    </oc>
    <nc r="F41">
      <f>'по 6-10'!F41+'по 0,4'!F38</f>
    </nc>
  </rcc>
  <rcc rId="24733" sId="1">
    <oc r="F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0,4'!F39</f>
    </oc>
    <nc r="F42">
      <f>'по 6-10'!F42+'по 0,4'!F39</f>
    </nc>
  </rcc>
  <rcc rId="24734" sId="1">
    <oc r="F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0,4'!F40</f>
    </oc>
    <nc r="F43">
      <f>'по 6-10'!F43+'по 0,4'!F40</f>
    </nc>
  </rcc>
  <rcc rId="24735" sId="1">
    <oc r="F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0,4'!F41</f>
    </oc>
    <nc r="F44">
      <f>'по 6-10'!F44+'по 0,4'!F41</f>
    </nc>
  </rcc>
  <rcc rId="24736" sId="1">
    <oc r="F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0,4'!F42</f>
    </oc>
    <nc r="F45">
      <f>'по 6-10'!F45+'по 0,4'!F42</f>
    </nc>
  </rcc>
  <rcc rId="24737" sId="1">
    <oc r="F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0,4'!F43</f>
    </oc>
    <nc r="F46">
      <f>'по 6-10'!F46+'по 0,4'!F43</f>
    </nc>
  </rcc>
  <rcc rId="24738" sId="1">
    <oc r="F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0,4'!F44</f>
    </oc>
    <nc r="F47">
      <f>'по 6-10'!F47+'по 0,4'!F44</f>
    </nc>
  </rcc>
  <rcc rId="24739" sId="1">
    <oc r="F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0,4'!F45</f>
    </oc>
    <nc r="F48">
      <f>'по 6-10'!F48+'по 0,4'!F45</f>
    </nc>
  </rcc>
  <rcc rId="24740" sId="1">
    <oc r="F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0,4'!F46</f>
    </oc>
    <nc r="F49">
      <f>'по 6-10'!F49+'по 0,4'!F46</f>
    </nc>
  </rcc>
  <rcc rId="24741" sId="1">
    <oc r="F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0,4'!F47</f>
    </oc>
    <nc r="F50">
      <f>'по 6-10'!F50+'по 0,4'!F47</f>
    </nc>
  </rcc>
  <rcc rId="24742" sId="1">
    <oc r="F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0,4'!F48</f>
    </oc>
    <nc r="F51">
      <f>'по 6-10'!F51+'по 0,4'!F48</f>
    </nc>
  </rcc>
  <rcc rId="24743" sId="1">
    <oc r="F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0,4'!F49</f>
    </oc>
    <nc r="F52">
      <f>'по 6-10'!F52+'по 0,4'!F49</f>
    </nc>
  </rcc>
  <rcc rId="24744" sId="1">
    <oc r="F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0,4'!F50</f>
    </oc>
    <nc r="F53">
      <f>'по 6-10'!F53+'по 0,4'!F50</f>
    </nc>
  </rcc>
  <rcc rId="24745" sId="1">
    <oc r="F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0,4'!F51</f>
    </oc>
    <nc r="F54">
      <f>'по 6-10'!F54+'по 0,4'!F51</f>
    </nc>
  </rcc>
  <rcc rId="24746" sId="1">
    <oc r="F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0,4'!F52</f>
    </oc>
    <nc r="F55">
      <f>'по 6-10'!F55+'по 0,4'!F52</f>
    </nc>
  </rcc>
  <rcc rId="24747" sId="1">
    <oc r="F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0,4'!F53</f>
    </oc>
    <nc r="F56">
      <f>'по 6-10'!F56+'по 0,4'!F53</f>
    </nc>
  </rcc>
  <rcc rId="24748" sId="1">
    <oc r="F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0,4'!F54</f>
    </oc>
    <nc r="F57">
      <f>'по 6-10'!F57+'по 0,4'!F54</f>
    </nc>
  </rcc>
  <rcc rId="24749" sId="1">
    <oc r="F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0,4'!F55</f>
    </oc>
    <nc r="F58">
      <f>'по 6-10'!F58+'по 0,4'!F55</f>
    </nc>
  </rcc>
  <rcc rId="24750" sId="1">
    <oc r="F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0,4'!F56</f>
    </oc>
    <nc r="F59">
      <f>'по 6-10'!F59+'по 0,4'!F56</f>
    </nc>
  </rcc>
  <rcc rId="24751" sId="1">
    <oc r="F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0,4'!F57</f>
    </oc>
    <nc r="F60">
      <f>'по 6-10'!F60+'по 0,4'!F57</f>
    </nc>
  </rcc>
  <rcc rId="24752" sId="1">
    <oc r="F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0,4'!F58</f>
    </oc>
    <nc r="F61">
      <f>'по 6-10'!F61+'по 0,4'!F58</f>
    </nc>
  </rcc>
  <rcc rId="24753" sId="1">
    <oc r="F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0,4'!F59</f>
    </oc>
    <nc r="F62">
      <f>'по 6-10'!F62+'по 0,4'!F59</f>
    </nc>
  </rcc>
  <rcc rId="24754" sId="1">
    <oc r="F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0,4'!F60</f>
    </oc>
    <nc r="F63">
      <f>'по 6-10'!F63+'по 0,4'!F60</f>
    </nc>
  </rcc>
  <rcc rId="24755" sId="1">
    <oc r="G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</f>
    </oc>
    <nc r="G23">
      <f>'по 6-10'!G23+'по 0,4'!G20</f>
    </nc>
  </rcc>
  <rcc rId="24756" sId="1">
    <oc r="G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</f>
    </oc>
    <nc r="G24">
      <f>'по 6-10'!G24+'по 0,4'!G21</f>
    </nc>
  </rcc>
  <rcc rId="24757" sId="1">
    <oc r="G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</f>
    </oc>
    <nc r="G25">
      <f>'по 6-10'!G25+'по 0,4'!G22</f>
    </nc>
  </rcc>
  <rcc rId="24758" sId="1">
    <oc r="G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</f>
    </oc>
    <nc r="G26">
      <f>'по 6-10'!G26+'по 0,4'!G23</f>
    </nc>
  </rcc>
  <rcc rId="24759" sId="1">
    <oc r="G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</f>
    </oc>
    <nc r="G27">
      <f>'по 6-10'!G27+'по 0,4'!G24</f>
    </nc>
  </rcc>
  <rcc rId="24760" sId="1">
    <oc r="G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0,4'!G25</f>
    </oc>
    <nc r="G28">
      <f>'по 6-10'!G28+'по 0,4'!G25</f>
    </nc>
  </rcc>
  <rcc rId="24761" sId="1">
    <oc r="G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0,4'!G26</f>
    </oc>
    <nc r="G29">
      <f>'по 6-10'!G29+'по 0,4'!G26</f>
    </nc>
  </rcc>
  <rcc rId="24762" sId="1">
    <oc r="G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0,4'!G27</f>
    </oc>
    <nc r="G30">
      <f>'по 6-10'!G30+'по 0,4'!G27</f>
    </nc>
  </rcc>
  <rcc rId="24763" sId="1">
    <oc r="G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0,4'!G28</f>
    </oc>
    <nc r="G31">
      <f>'по 6-10'!G31+'по 0,4'!G28</f>
    </nc>
  </rcc>
  <rcc rId="24764" sId="1">
    <oc r="G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0,4'!G29</f>
    </oc>
    <nc r="G32">
      <f>'по 6-10'!G32+'по 0,4'!G29</f>
    </nc>
  </rcc>
  <rcc rId="24765" sId="1">
    <oc r="G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0,4'!G30</f>
    </oc>
    <nc r="G33">
      <f>'по 6-10'!G33+'по 0,4'!G30</f>
    </nc>
  </rcc>
  <rcc rId="24766" sId="1">
    <oc r="G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0,4'!G31</f>
    </oc>
    <nc r="G34">
      <f>'по 6-10'!G34+'по 0,4'!G31</f>
    </nc>
  </rcc>
  <rcc rId="24767" sId="1">
    <oc r="G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0,4'!G32</f>
    </oc>
    <nc r="G35">
      <f>'по 6-10'!G35+'по 0,4'!G32</f>
    </nc>
  </rcc>
  <rcc rId="24768" sId="1">
    <oc r="G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0,4'!G33</f>
    </oc>
    <nc r="G36">
      <f>'по 6-10'!G36+'по 0,4'!G33</f>
    </nc>
  </rcc>
  <rcc rId="24769" sId="1">
    <oc r="G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0,4'!G34</f>
    </oc>
    <nc r="G37">
      <f>'по 6-10'!G37+'по 0,4'!G34</f>
    </nc>
  </rcc>
  <rcc rId="24770" sId="1">
    <oc r="G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0,4'!G35</f>
    </oc>
    <nc r="G38">
      <f>'по 6-10'!G38+'по 0,4'!G35</f>
    </nc>
  </rcc>
  <rcc rId="24771" sId="1">
    <oc r="G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0,4'!G36</f>
    </oc>
    <nc r="G39">
      <f>'по 6-10'!G39+'по 0,4'!G36</f>
    </nc>
  </rcc>
  <rcc rId="24772" sId="1">
    <oc r="G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0,4'!G37</f>
    </oc>
    <nc r="G40">
      <f>'по 6-10'!G40+'по 0,4'!G37</f>
    </nc>
  </rcc>
  <rcc rId="24773" sId="1">
    <oc r="G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0,4'!G38</f>
    </oc>
    <nc r="G41">
      <f>'по 6-10'!G41+'по 0,4'!G38</f>
    </nc>
  </rcc>
  <rcc rId="24774" sId="1">
    <oc r="G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0,4'!G39</f>
    </oc>
    <nc r="G42">
      <f>'по 6-10'!G42+'по 0,4'!G39</f>
    </nc>
  </rcc>
  <rcc rId="24775" sId="1">
    <oc r="G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0,4'!G40</f>
    </oc>
    <nc r="G43">
      <f>'по 6-10'!G43+'по 0,4'!G40</f>
    </nc>
  </rcc>
  <rcc rId="24776" sId="1">
    <oc r="G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0,4'!G41</f>
    </oc>
    <nc r="G44">
      <f>'по 6-10'!G44+'по 0,4'!G41</f>
    </nc>
  </rcc>
  <rcc rId="24777" sId="1">
    <oc r="G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0,4'!G42</f>
    </oc>
    <nc r="G45">
      <f>'по 6-10'!G45+'по 0,4'!G42</f>
    </nc>
  </rcc>
  <rcc rId="24778" sId="1">
    <oc r="G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0,4'!G43</f>
    </oc>
    <nc r="G46">
      <f>'по 6-10'!G46+'по 0,4'!G43</f>
    </nc>
  </rcc>
  <rcc rId="24779" sId="1">
    <oc r="G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0,4'!G44</f>
    </oc>
    <nc r="G47">
      <f>'по 6-10'!G47+'по 0,4'!G44</f>
    </nc>
  </rcc>
  <rcc rId="24780" sId="1">
    <oc r="G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0,4'!G45</f>
    </oc>
    <nc r="G48">
      <f>'по 6-10'!G48+'по 0,4'!G45</f>
    </nc>
  </rcc>
  <rcc rId="24781" sId="1">
    <oc r="G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0,4'!G46</f>
    </oc>
    <nc r="G49">
      <f>'по 6-10'!G49+'по 0,4'!G46</f>
    </nc>
  </rcc>
  <rcc rId="24782" sId="1">
    <oc r="G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0,4'!G47</f>
    </oc>
    <nc r="G50">
      <f>'по 6-10'!G50+'по 0,4'!G47</f>
    </nc>
  </rcc>
  <rcc rId="24783" sId="1">
    <oc r="G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0,4'!G48</f>
    </oc>
    <nc r="G51">
      <f>'по 6-10'!G51+'по 0,4'!G48</f>
    </nc>
  </rcc>
  <rcc rId="24784" sId="1">
    <oc r="G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0,4'!G49</f>
    </oc>
    <nc r="G52">
      <f>'по 6-10'!G52+'по 0,4'!G49</f>
    </nc>
  </rcc>
  <rcc rId="24785" sId="1">
    <oc r="G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0,4'!G50</f>
    </oc>
    <nc r="G53">
      <f>'по 6-10'!G53+'по 0,4'!G50</f>
    </nc>
  </rcc>
  <rcc rId="24786" sId="1">
    <oc r="G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0,4'!G51</f>
    </oc>
    <nc r="G54">
      <f>'по 6-10'!G54+'по 0,4'!G51</f>
    </nc>
  </rcc>
  <rcc rId="24787" sId="1">
    <oc r="G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0,4'!G52</f>
    </oc>
    <nc r="G55">
      <f>'по 6-10'!G55+'по 0,4'!G52</f>
    </nc>
  </rcc>
  <rcc rId="24788" sId="1">
    <oc r="G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0,4'!G53</f>
    </oc>
    <nc r="G56">
      <f>'по 6-10'!G56+'по 0,4'!G53</f>
    </nc>
  </rcc>
  <rcc rId="24789" sId="1">
    <oc r="G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0,4'!G54</f>
    </oc>
    <nc r="G57">
      <f>'по 6-10'!G57+'по 0,4'!G54</f>
    </nc>
  </rcc>
  <rcc rId="24790" sId="1">
    <oc r="G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0,4'!G55</f>
    </oc>
    <nc r="G58">
      <f>'по 6-10'!G58+'по 0,4'!G55</f>
    </nc>
  </rcc>
  <rcc rId="24791" sId="1">
    <oc r="G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0,4'!G56</f>
    </oc>
    <nc r="G59">
      <f>'по 6-10'!G59+'по 0,4'!G56</f>
    </nc>
  </rcc>
  <rcc rId="24792" sId="1">
    <oc r="G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0,4'!G57</f>
    </oc>
    <nc r="G60">
      <f>'по 6-10'!G60+'по 0,4'!G57</f>
    </nc>
  </rcc>
  <rcc rId="24793" sId="1">
    <oc r="G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0,4'!G58</f>
    </oc>
    <nc r="G61">
      <f>'по 6-10'!G61+'по 0,4'!G58</f>
    </nc>
  </rcc>
  <rcc rId="24794" sId="1">
    <oc r="G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0,4'!G59</f>
    </oc>
    <nc r="G62">
      <f>'по 6-10'!G62+'по 0,4'!G59</f>
    </nc>
  </rcc>
  <rcc rId="24795" sId="1">
    <oc r="G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0,4'!G60</f>
    </oc>
    <nc r="G63">
      <f>'по 6-10'!G63+'по 0,4'!G60</f>
    </nc>
  </rcc>
  <rcc rId="24796" sId="1">
    <oc r="H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</f>
    </oc>
    <nc r="H23">
      <f>'по 6-10'!H23+'по 0,4'!H20</f>
    </nc>
  </rcc>
  <rcc rId="24797" sId="1">
    <oc r="H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</f>
    </oc>
    <nc r="H24">
      <f>'по 6-10'!H24+'по 0,4'!H21</f>
    </nc>
  </rcc>
  <rcc rId="24798" sId="1">
    <oc r="H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</f>
    </oc>
    <nc r="H25">
      <f>'по 6-10'!H25+'по 0,4'!H22</f>
    </nc>
  </rcc>
  <rcc rId="24799" sId="1">
    <oc r="H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</f>
    </oc>
    <nc r="H26">
      <f>'по 6-10'!H26+'по 0,4'!H23</f>
    </nc>
  </rcc>
  <rcc rId="24800" sId="1">
    <oc r="H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</f>
    </oc>
    <nc r="H27">
      <f>'по 6-10'!H27+'по 0,4'!H24</f>
    </nc>
  </rcc>
  <rcc rId="24801" sId="1">
    <oc r="H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0,4'!H25</f>
    </oc>
    <nc r="H28">
      <f>'по 6-10'!H28+'по 0,4'!H25</f>
    </nc>
  </rcc>
  <rcc rId="24802" sId="1">
    <oc r="H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0,4'!H26</f>
    </oc>
    <nc r="H29">
      <f>'по 6-10'!H29+'по 0,4'!H26</f>
    </nc>
  </rcc>
  <rcc rId="24803" sId="1">
    <oc r="H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0,4'!H27</f>
    </oc>
    <nc r="H30">
      <f>'по 6-10'!H30+'по 0,4'!H27</f>
    </nc>
  </rcc>
  <rcc rId="24804" sId="1">
    <oc r="H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0,4'!H28</f>
    </oc>
    <nc r="H31">
      <f>'по 6-10'!H31+'по 0,4'!H28</f>
    </nc>
  </rcc>
  <rcc rId="24805" sId="1">
    <oc r="H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0,4'!H29</f>
    </oc>
    <nc r="H32">
      <f>'по 6-10'!H32+'по 0,4'!H29</f>
    </nc>
  </rcc>
  <rcc rId="24806" sId="1">
    <oc r="H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0,4'!H30</f>
    </oc>
    <nc r="H33">
      <f>'по 6-10'!H33+'по 0,4'!H30</f>
    </nc>
  </rcc>
  <rcc rId="24807" sId="1">
    <oc r="H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0,4'!H31</f>
    </oc>
    <nc r="H34">
      <f>'по 6-10'!H34+'по 0,4'!H31</f>
    </nc>
  </rcc>
  <rcc rId="24808" sId="1">
    <oc r="H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0,4'!H32</f>
    </oc>
    <nc r="H35">
      <f>'по 6-10'!H35+'по 0,4'!H32</f>
    </nc>
  </rcc>
  <rcc rId="24809" sId="1">
    <oc r="H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0,4'!H33</f>
    </oc>
    <nc r="H36">
      <f>'по 6-10'!H36+'по 0,4'!H33</f>
    </nc>
  </rcc>
  <rcc rId="24810" sId="1">
    <oc r="H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0,4'!H34</f>
    </oc>
    <nc r="H37">
      <f>'по 6-10'!H37+'по 0,4'!H34</f>
    </nc>
  </rcc>
  <rcc rId="24811" sId="1">
    <oc r="H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0,4'!H35</f>
    </oc>
    <nc r="H38">
      <f>'по 6-10'!H38+'по 0,4'!H35</f>
    </nc>
  </rcc>
  <rcc rId="24812" sId="1">
    <oc r="H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0,4'!H36</f>
    </oc>
    <nc r="H39">
      <f>'по 6-10'!H39+'по 0,4'!H36</f>
    </nc>
  </rcc>
  <rcc rId="24813" sId="1">
    <oc r="H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0,4'!H37</f>
    </oc>
    <nc r="H40">
      <f>'по 6-10'!H40+'по 0,4'!H37</f>
    </nc>
  </rcc>
  <rcc rId="24814" sId="1">
    <oc r="H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0,4'!H38</f>
    </oc>
    <nc r="H41">
      <f>'по 6-10'!H41+'по 0,4'!H38</f>
    </nc>
  </rcc>
  <rcc rId="24815" sId="1">
    <oc r="H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0,4'!H39</f>
    </oc>
    <nc r="H42">
      <f>'по 6-10'!H42+'по 0,4'!H39</f>
    </nc>
  </rcc>
  <rcc rId="24816" sId="1">
    <oc r="H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0,4'!H40</f>
    </oc>
    <nc r="H43">
      <f>'по 6-10'!H43+'по 0,4'!H40</f>
    </nc>
  </rcc>
  <rcc rId="24817" sId="1">
    <oc r="H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0,4'!H41</f>
    </oc>
    <nc r="H44">
      <f>'по 6-10'!H44+'по 0,4'!H41</f>
    </nc>
  </rcc>
  <rcc rId="24818" sId="1">
    <oc r="H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0,4'!H42</f>
    </oc>
    <nc r="H45">
      <f>'по 6-10'!H45+'по 0,4'!H42</f>
    </nc>
  </rcc>
  <rcc rId="24819" sId="1">
    <oc r="H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0,4'!H43</f>
    </oc>
    <nc r="H46">
      <f>'по 6-10'!H46+'по 0,4'!H43</f>
    </nc>
  </rcc>
  <rcc rId="24820" sId="1">
    <oc r="H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0,4'!H44</f>
    </oc>
    <nc r="H47">
      <f>'по 6-10'!H47+'по 0,4'!H44</f>
    </nc>
  </rcc>
  <rcc rId="24821" sId="1">
    <oc r="H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0,4'!H45</f>
    </oc>
    <nc r="H48">
      <f>'по 6-10'!H48+'по 0,4'!H45</f>
    </nc>
  </rcc>
  <rcc rId="24822" sId="1">
    <oc r="H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0,4'!H46</f>
    </oc>
    <nc r="H49">
      <f>'по 6-10'!H49+'по 0,4'!H46</f>
    </nc>
  </rcc>
  <rcc rId="24823" sId="1">
    <oc r="H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0,4'!H47</f>
    </oc>
    <nc r="H50">
      <f>'по 6-10'!H50+'по 0,4'!H47</f>
    </nc>
  </rcc>
  <rcc rId="24824" sId="1">
    <oc r="H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0,4'!H48</f>
    </oc>
    <nc r="H51">
      <f>'по 6-10'!H51+'по 0,4'!H48</f>
    </nc>
  </rcc>
  <rcc rId="24825" sId="1">
    <oc r="H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0,4'!H49</f>
    </oc>
    <nc r="H52">
      <f>'по 6-10'!H52+'по 0,4'!H49</f>
    </nc>
  </rcc>
  <rcc rId="24826" sId="1">
    <oc r="H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0,4'!H50</f>
    </oc>
    <nc r="H53">
      <f>'по 6-10'!H53+'по 0,4'!H50</f>
    </nc>
  </rcc>
  <rcc rId="24827" sId="1">
    <oc r="H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0,4'!H51</f>
    </oc>
    <nc r="H54">
      <f>'по 6-10'!H54+'по 0,4'!H51</f>
    </nc>
  </rcc>
  <rcc rId="24828" sId="1">
    <oc r="H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0,4'!H52</f>
    </oc>
    <nc r="H55">
      <f>'по 6-10'!H55+'по 0,4'!H52</f>
    </nc>
  </rcc>
  <rcc rId="24829" sId="1">
    <oc r="H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0,4'!H53</f>
    </oc>
    <nc r="H56">
      <f>'по 6-10'!H56+'по 0,4'!H53</f>
    </nc>
  </rcc>
  <rcc rId="24830" sId="1">
    <oc r="H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0,4'!H54</f>
    </oc>
    <nc r="H57">
      <f>'по 6-10'!H57+'по 0,4'!H54</f>
    </nc>
  </rcc>
  <rcc rId="24831" sId="1">
    <oc r="H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0,4'!H55</f>
    </oc>
    <nc r="H58">
      <f>'по 6-10'!H58+'по 0,4'!H55</f>
    </nc>
  </rcc>
  <rcc rId="24832" sId="1">
    <oc r="H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0,4'!H56</f>
    </oc>
    <nc r="H59">
      <f>'по 6-10'!H59+'по 0,4'!H56</f>
    </nc>
  </rcc>
  <rcc rId="24833" sId="1">
    <oc r="H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0,4'!H57</f>
    </oc>
    <nc r="H60">
      <f>'по 6-10'!H60+'по 0,4'!H57</f>
    </nc>
  </rcc>
  <rcc rId="24834" sId="1">
    <oc r="H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0,4'!H58</f>
    </oc>
    <nc r="H61">
      <f>'по 6-10'!H61+'по 0,4'!H58</f>
    </nc>
  </rcc>
  <rcc rId="24835" sId="1">
    <oc r="H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0,4'!H59</f>
    </oc>
    <nc r="H62">
      <f>'по 6-10'!H62+'по 0,4'!H59</f>
    </nc>
  </rcc>
  <rcc rId="24836" sId="1">
    <oc r="H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0,4'!H60</f>
    </oc>
    <nc r="H63">
      <f>'по 6-10'!H63+'по 0,4'!H60</f>
    </nc>
  </rcc>
  <rcc rId="24837" sId="1">
    <oc r="I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</f>
    </oc>
    <nc r="I23">
      <f>'по 6-10'!I23+'по 0,4'!I20</f>
    </nc>
  </rcc>
  <rcc rId="24838" sId="1">
    <oc r="I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</f>
    </oc>
    <nc r="I24">
      <f>'по 6-10'!I24+'по 0,4'!I21</f>
    </nc>
  </rcc>
  <rcc rId="24839" sId="1">
    <oc r="I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</f>
    </oc>
    <nc r="I25">
      <f>'по 6-10'!I25+'по 0,4'!I22</f>
    </nc>
  </rcc>
  <rcc rId="24840" sId="1">
    <oc r="I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</f>
    </oc>
    <nc r="I26">
      <f>'по 6-10'!I26+'по 0,4'!I23</f>
    </nc>
  </rcc>
  <rcc rId="24841" sId="1">
    <oc r="I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</f>
    </oc>
    <nc r="I27">
      <f>'по 6-10'!I27+'по 0,4'!I24</f>
    </nc>
  </rcc>
  <rcc rId="24842" sId="1">
    <oc r="I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0,4'!I25</f>
    </oc>
    <nc r="I28">
      <f>'по 6-10'!I28+'по 0,4'!I25</f>
    </nc>
  </rcc>
  <rcc rId="24843" sId="1">
    <oc r="I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0,4'!I26</f>
    </oc>
    <nc r="I29">
      <f>'по 6-10'!I29+'по 0,4'!I26</f>
    </nc>
  </rcc>
  <rcc rId="24844" sId="1">
    <oc r="I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0,4'!I27</f>
    </oc>
    <nc r="I30">
      <f>'по 6-10'!I30+'по 0,4'!I27</f>
    </nc>
  </rcc>
  <rcc rId="24845" sId="1">
    <oc r="I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0,4'!I28</f>
    </oc>
    <nc r="I31">
      <f>'по 6-10'!I31+'по 0,4'!I28</f>
    </nc>
  </rcc>
  <rcc rId="24846" sId="1">
    <oc r="I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0,4'!I29</f>
    </oc>
    <nc r="I32">
      <f>'по 6-10'!I32+'по 0,4'!I29</f>
    </nc>
  </rcc>
  <rcc rId="24847" sId="1">
    <oc r="I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0,4'!I30</f>
    </oc>
    <nc r="I33">
      <f>'по 6-10'!I33+'по 0,4'!I30</f>
    </nc>
  </rcc>
  <rcc rId="24848" sId="1">
    <oc r="I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0,4'!I31</f>
    </oc>
    <nc r="I34">
      <f>'по 6-10'!I34+'по 0,4'!I31</f>
    </nc>
  </rcc>
  <rcc rId="24849" sId="1">
    <oc r="I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0,4'!I32</f>
    </oc>
    <nc r="I35">
      <f>'по 6-10'!I35+'по 0,4'!I32</f>
    </nc>
  </rcc>
  <rcc rId="24850" sId="1">
    <oc r="I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0,4'!I33</f>
    </oc>
    <nc r="I36">
      <f>'по 6-10'!I36+'по 0,4'!I33</f>
    </nc>
  </rcc>
  <rcc rId="24851" sId="1">
    <oc r="I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0,4'!I34</f>
    </oc>
    <nc r="I37">
      <f>'по 6-10'!I37+'по 0,4'!I34</f>
    </nc>
  </rcc>
  <rcc rId="24852" sId="1">
    <oc r="I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0,4'!I35</f>
    </oc>
    <nc r="I38">
      <f>'по 6-10'!I38+'по 0,4'!I35</f>
    </nc>
  </rcc>
  <rcc rId="24853" sId="1">
    <oc r="I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0,4'!I36</f>
    </oc>
    <nc r="I39">
      <f>'по 6-10'!I39+'по 0,4'!I36</f>
    </nc>
  </rcc>
  <rcc rId="24854" sId="1">
    <oc r="I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0,4'!I37</f>
    </oc>
    <nc r="I40">
      <f>'по 6-10'!I40+'по 0,4'!I37</f>
    </nc>
  </rcc>
  <rcc rId="24855" sId="1">
    <oc r="I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0,4'!I38</f>
    </oc>
    <nc r="I41">
      <f>'по 6-10'!I41+'по 0,4'!I38</f>
    </nc>
  </rcc>
  <rcc rId="24856" sId="1">
    <oc r="I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0,4'!I39</f>
    </oc>
    <nc r="I42">
      <f>'по 6-10'!I42+'по 0,4'!I39</f>
    </nc>
  </rcc>
  <rcc rId="24857" sId="1">
    <oc r="I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0,4'!I40</f>
    </oc>
    <nc r="I43">
      <f>'по 6-10'!I43+'по 0,4'!I40</f>
    </nc>
  </rcc>
  <rcc rId="24858" sId="1">
    <oc r="I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0,4'!I41</f>
    </oc>
    <nc r="I44">
      <f>'по 6-10'!I44+'по 0,4'!I41</f>
    </nc>
  </rcc>
  <rcc rId="24859" sId="1">
    <oc r="I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0,4'!I42</f>
    </oc>
    <nc r="I45">
      <f>'по 6-10'!I45+'по 0,4'!I42</f>
    </nc>
  </rcc>
  <rcc rId="24860" sId="1">
    <oc r="I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0,4'!I43</f>
    </oc>
    <nc r="I46">
      <f>'по 6-10'!I46+'по 0,4'!I43</f>
    </nc>
  </rcc>
  <rcc rId="24861" sId="1">
    <oc r="I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0,4'!I44</f>
    </oc>
    <nc r="I47">
      <f>'по 6-10'!I47+'по 0,4'!I44</f>
    </nc>
  </rcc>
  <rcc rId="24862" sId="1">
    <oc r="I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0,4'!I45</f>
    </oc>
    <nc r="I48">
      <f>'по 6-10'!I48+'по 0,4'!I45</f>
    </nc>
  </rcc>
  <rcc rId="24863" sId="1">
    <oc r="I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0,4'!I46</f>
    </oc>
    <nc r="I49">
      <f>'по 6-10'!I49+'по 0,4'!I46</f>
    </nc>
  </rcc>
  <rcc rId="24864" sId="1">
    <oc r="I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0,4'!I47</f>
    </oc>
    <nc r="I50">
      <f>'по 6-10'!I50+'по 0,4'!I47</f>
    </nc>
  </rcc>
  <rcc rId="24865" sId="1">
    <oc r="I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0,4'!I48</f>
    </oc>
    <nc r="I51">
      <f>'по 6-10'!I51+'по 0,4'!I48</f>
    </nc>
  </rcc>
  <rcc rId="24866" sId="1">
    <oc r="I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0,4'!I49</f>
    </oc>
    <nc r="I52">
      <f>'по 6-10'!I52+'по 0,4'!I49</f>
    </nc>
  </rcc>
  <rcc rId="24867" sId="1">
    <oc r="I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0,4'!I50</f>
    </oc>
    <nc r="I53">
      <f>'по 6-10'!I53+'по 0,4'!I50</f>
    </nc>
  </rcc>
  <rcc rId="24868" sId="1">
    <oc r="I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0,4'!I51</f>
    </oc>
    <nc r="I54">
      <f>'по 6-10'!I54+'по 0,4'!I51</f>
    </nc>
  </rcc>
  <rcc rId="24869" sId="1">
    <oc r="I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0,4'!I52</f>
    </oc>
    <nc r="I55">
      <f>'по 6-10'!I55+'по 0,4'!I52</f>
    </nc>
  </rcc>
  <rcc rId="24870" sId="1">
    <oc r="I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0,4'!I53</f>
    </oc>
    <nc r="I56">
      <f>'по 6-10'!I56+'по 0,4'!I53</f>
    </nc>
  </rcc>
  <rcc rId="24871" sId="1">
    <oc r="I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0,4'!I54</f>
    </oc>
    <nc r="I57">
      <f>'по 6-10'!I57+'по 0,4'!I54</f>
    </nc>
  </rcc>
  <rcc rId="24872" sId="1">
    <oc r="I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0,4'!I55</f>
    </oc>
    <nc r="I58">
      <f>'по 6-10'!I58+'по 0,4'!I55</f>
    </nc>
  </rcc>
  <rcc rId="24873" sId="1">
    <oc r="I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0,4'!I56</f>
    </oc>
    <nc r="I59">
      <f>'по 6-10'!I59+'по 0,4'!I56</f>
    </nc>
  </rcc>
  <rcc rId="24874" sId="1">
    <oc r="I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0,4'!I57</f>
    </oc>
    <nc r="I60">
      <f>'по 6-10'!I60+'по 0,4'!I57</f>
    </nc>
  </rcc>
  <rcc rId="24875" sId="1">
    <oc r="I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0,4'!I58</f>
    </oc>
    <nc r="I61">
      <f>'по 6-10'!I61+'по 0,4'!I58</f>
    </nc>
  </rcc>
  <rcc rId="24876" sId="1">
    <oc r="I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0,4'!I59</f>
    </oc>
    <nc r="I62">
      <f>'по 6-10'!I62+'по 0,4'!I59</f>
    </nc>
  </rcc>
  <rcc rId="24877" sId="1">
    <oc r="I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0,4'!I60</f>
    </oc>
    <nc r="I63">
      <f>'по 6-10'!I63+'по 0,4'!I60</f>
    </nc>
  </rcc>
  <rcc rId="24878" sId="1">
    <oc r="J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</f>
    </oc>
    <nc r="J23">
      <f>'по 6-10'!J23+'по 0,4'!J20</f>
    </nc>
  </rcc>
  <rcc rId="24879" sId="1">
    <oc r="J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</f>
    </oc>
    <nc r="J24">
      <f>'по 6-10'!J24+'по 0,4'!J21</f>
    </nc>
  </rcc>
  <rcc rId="24880" sId="1">
    <oc r="J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</f>
    </oc>
    <nc r="J25">
      <f>'по 6-10'!J25+'по 0,4'!J22</f>
    </nc>
  </rcc>
  <rcc rId="24881" sId="1">
    <oc r="J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</f>
    </oc>
    <nc r="J26">
      <f>'по 6-10'!J26+'по 0,4'!J23</f>
    </nc>
  </rcc>
  <rcc rId="24882" sId="1">
    <oc r="J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</f>
    </oc>
    <nc r="J27">
      <f>'по 6-10'!J27+'по 0,4'!J24</f>
    </nc>
  </rcc>
  <rcc rId="24883" sId="1">
    <oc r="J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0,4'!J25</f>
    </oc>
    <nc r="J28">
      <f>'по 6-10'!J28+'по 0,4'!J25</f>
    </nc>
  </rcc>
  <rcc rId="24884" sId="1">
    <oc r="J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0,4'!J26</f>
    </oc>
    <nc r="J29">
      <f>'по 6-10'!J29+'по 0,4'!J26</f>
    </nc>
  </rcc>
  <rcc rId="24885" sId="1">
    <oc r="J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0,4'!J27</f>
    </oc>
    <nc r="J30">
      <f>'по 6-10'!J30+'по 0,4'!J27</f>
    </nc>
  </rcc>
  <rcc rId="24886" sId="1">
    <oc r="J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0,4'!J28</f>
    </oc>
    <nc r="J31">
      <f>'по 6-10'!J31+'по 0,4'!J28</f>
    </nc>
  </rcc>
  <rcc rId="24887" sId="1">
    <oc r="J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0,4'!J29</f>
    </oc>
    <nc r="J32">
      <f>'по 6-10'!J32+'по 0,4'!J29</f>
    </nc>
  </rcc>
  <rcc rId="24888" sId="1">
    <oc r="J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0,4'!J30</f>
    </oc>
    <nc r="J33">
      <f>'по 6-10'!J33+'по 0,4'!J30</f>
    </nc>
  </rcc>
  <rcc rId="24889" sId="1">
    <oc r="J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0,4'!J31</f>
    </oc>
    <nc r="J34">
      <f>'по 6-10'!J34+'по 0,4'!J31</f>
    </nc>
  </rcc>
  <rcc rId="24890" sId="1">
    <oc r="J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0,4'!J32</f>
    </oc>
    <nc r="J35">
      <f>'по 6-10'!J35+'по 0,4'!J32</f>
    </nc>
  </rcc>
  <rcc rId="24891" sId="1">
    <oc r="J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0,4'!J33</f>
    </oc>
    <nc r="J36">
      <f>'по 6-10'!J36+'по 0,4'!J33</f>
    </nc>
  </rcc>
  <rcc rId="24892" sId="1">
    <oc r="J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0,4'!J34</f>
    </oc>
    <nc r="J37">
      <f>'по 6-10'!J37+'по 0,4'!J34</f>
    </nc>
  </rcc>
  <rcc rId="24893" sId="1">
    <oc r="J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0,4'!J35</f>
    </oc>
    <nc r="J38">
      <f>'по 6-10'!J38+'по 0,4'!J35</f>
    </nc>
  </rcc>
  <rcc rId="24894" sId="1">
    <oc r="J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0,4'!J36</f>
    </oc>
    <nc r="J39">
      <f>'по 6-10'!J39+'по 0,4'!J36</f>
    </nc>
  </rcc>
  <rcc rId="24895" sId="1">
    <oc r="J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0,4'!J37</f>
    </oc>
    <nc r="J40">
      <f>'по 6-10'!J40+'по 0,4'!J37</f>
    </nc>
  </rcc>
  <rcc rId="24896" sId="1">
    <oc r="J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0,4'!J38</f>
    </oc>
    <nc r="J41">
      <f>'по 6-10'!J41+'по 0,4'!J38</f>
    </nc>
  </rcc>
  <rcc rId="24897" sId="1">
    <oc r="J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0,4'!J39</f>
    </oc>
    <nc r="J42">
      <f>'по 6-10'!J42+'по 0,4'!J39</f>
    </nc>
  </rcc>
  <rcc rId="24898" sId="1">
    <oc r="J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0,4'!J40</f>
    </oc>
    <nc r="J43">
      <f>'по 6-10'!J43+'по 0,4'!J40</f>
    </nc>
  </rcc>
  <rcc rId="24899" sId="1">
    <oc r="J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0,4'!J41</f>
    </oc>
    <nc r="J44">
      <f>'по 6-10'!J44+'по 0,4'!J41</f>
    </nc>
  </rcc>
  <rcc rId="24900" sId="1">
    <oc r="J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0,4'!J42</f>
    </oc>
    <nc r="J45">
      <f>'по 6-10'!J45+'по 0,4'!J42</f>
    </nc>
  </rcc>
  <rcc rId="24901" sId="1">
    <oc r="J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0,4'!J43</f>
    </oc>
    <nc r="J46">
      <f>'по 6-10'!J46+'по 0,4'!J43</f>
    </nc>
  </rcc>
  <rcc rId="24902" sId="1">
    <oc r="J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0,4'!J44</f>
    </oc>
    <nc r="J47">
      <f>'по 6-10'!J47+'по 0,4'!J44</f>
    </nc>
  </rcc>
  <rcc rId="24903" sId="1">
    <oc r="J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0,4'!J45</f>
    </oc>
    <nc r="J48">
      <f>'по 6-10'!J48+'по 0,4'!J45</f>
    </nc>
  </rcc>
  <rcc rId="24904" sId="1">
    <oc r="J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0,4'!J46</f>
    </oc>
    <nc r="J49">
      <f>'по 6-10'!J49+'по 0,4'!J46</f>
    </nc>
  </rcc>
  <rcc rId="24905" sId="1">
    <oc r="J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0,4'!J47</f>
    </oc>
    <nc r="J50">
      <f>'по 6-10'!J50+'по 0,4'!J47</f>
    </nc>
  </rcc>
  <rcc rId="24906" sId="1">
    <oc r="J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0,4'!J48</f>
    </oc>
    <nc r="J51">
      <f>'по 6-10'!J51+'по 0,4'!J48</f>
    </nc>
  </rcc>
  <rcc rId="24907" sId="1">
    <oc r="J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0,4'!J49</f>
    </oc>
    <nc r="J52">
      <f>'по 6-10'!J52+'по 0,4'!J49</f>
    </nc>
  </rcc>
  <rcc rId="24908" sId="1">
    <oc r="J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0,4'!J50</f>
    </oc>
    <nc r="J53">
      <f>'по 6-10'!J53+'по 0,4'!J50</f>
    </nc>
  </rcc>
  <rcc rId="24909" sId="1">
    <oc r="J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0,4'!J51</f>
    </oc>
    <nc r="J54">
      <f>'по 6-10'!J54+'по 0,4'!J51</f>
    </nc>
  </rcc>
  <rcc rId="24910" sId="1">
    <oc r="J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0,4'!J52</f>
    </oc>
    <nc r="J55">
      <f>'по 6-10'!J55+'по 0,4'!J52</f>
    </nc>
  </rcc>
  <rcc rId="24911" sId="1">
    <oc r="J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0,4'!J53</f>
    </oc>
    <nc r="J56">
      <f>'по 6-10'!J56+'по 0,4'!J53</f>
    </nc>
  </rcc>
  <rcc rId="24912" sId="1">
    <oc r="J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0,4'!J54</f>
    </oc>
    <nc r="J57">
      <f>'по 6-10'!J57+'по 0,4'!J54</f>
    </nc>
  </rcc>
  <rcc rId="24913" sId="1">
    <oc r="J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0,4'!J55</f>
    </oc>
    <nc r="J58">
      <f>'по 6-10'!J58+'по 0,4'!J55</f>
    </nc>
  </rcc>
  <rcc rId="24914" sId="1">
    <oc r="J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0,4'!J56</f>
    </oc>
    <nc r="J59">
      <f>'по 6-10'!J59+'по 0,4'!J56</f>
    </nc>
  </rcc>
  <rcc rId="24915" sId="1">
    <oc r="J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0,4'!J57</f>
    </oc>
    <nc r="J60">
      <f>'по 6-10'!J60+'по 0,4'!J57</f>
    </nc>
  </rcc>
  <rcc rId="24916" sId="1">
    <oc r="J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0,4'!J58</f>
    </oc>
    <nc r="J61">
      <f>'по 6-10'!J61+'по 0,4'!J58</f>
    </nc>
  </rcc>
  <rcc rId="24917" sId="1">
    <oc r="J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0,4'!J59</f>
    </oc>
    <nc r="J62">
      <f>'по 6-10'!J62+'по 0,4'!J59</f>
    </nc>
  </rcc>
  <rcc rId="24918" sId="1">
    <oc r="J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0,4'!J60</f>
    </oc>
    <nc r="J63">
      <f>'по 6-10'!J63+'по 0,4'!J60</f>
    </nc>
  </rcc>
  <rcc rId="24919" sId="1">
    <oc r="K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</f>
    </oc>
    <nc r="K23">
      <f>'по 6-10'!K23+'по 0,4'!K20</f>
    </nc>
  </rcc>
  <rcc rId="24920" sId="1">
    <oc r="L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</f>
    </oc>
    <nc r="L23">
      <f>'по 6-10'!L23+'по 0,4'!L20</f>
    </nc>
  </rcc>
  <rcc rId="24921" sId="1">
    <oc r="M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</f>
    </oc>
    <nc r="M23">
      <f>'по 6-10'!M23+'по 0,4'!M20</f>
    </nc>
  </rcc>
  <rcc rId="24922" sId="1">
    <oc r="N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</f>
    </oc>
    <nc r="N23">
      <f>'по 6-10'!N23+'по 0,4'!N20</f>
    </nc>
  </rcc>
  <rcc rId="24923" sId="1">
    <oc r="O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</f>
    </oc>
    <nc r="O23">
      <f>'по 6-10'!O23+'по 0,4'!O20</f>
    </nc>
  </rcc>
  <rcc rId="24924" sId="1">
    <oc r="P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</f>
    </oc>
    <nc r="P23">
      <f>'по 6-10'!P23+'по 0,4'!P20</f>
    </nc>
  </rcc>
  <rcc rId="24925" sId="1">
    <oc r="Q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</f>
    </oc>
    <nc r="Q23">
      <f>'по 6-10'!Q23+'по 0,4'!Q20</f>
    </nc>
  </rcc>
  <rcc rId="24926" sId="1">
    <oc r="K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</f>
    </oc>
    <nc r="K24">
      <f>'по 6-10'!K24+'по 0,4'!K21</f>
    </nc>
  </rcc>
  <rcc rId="24927" sId="1">
    <oc r="L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</f>
    </oc>
    <nc r="L24">
      <f>'по 6-10'!L24+'по 0,4'!L21</f>
    </nc>
  </rcc>
  <rcc rId="24928" sId="1">
    <oc r="M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</f>
    </oc>
    <nc r="M24">
      <f>'по 6-10'!M24+'по 0,4'!M21</f>
    </nc>
  </rcc>
  <rcc rId="24929" sId="1">
    <oc r="N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</f>
    </oc>
    <nc r="N24">
      <f>'по 6-10'!N24+'по 0,4'!N21</f>
    </nc>
  </rcc>
  <rcc rId="24930" sId="1">
    <oc r="O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</f>
    </oc>
    <nc r="O24">
      <f>'по 6-10'!O24+'по 0,4'!O21</f>
    </nc>
  </rcc>
  <rcc rId="24931" sId="1">
    <oc r="P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</f>
    </oc>
    <nc r="P24">
      <f>'по 6-10'!P24+'по 0,4'!P21</f>
    </nc>
  </rcc>
  <rcc rId="24932" sId="1">
    <oc r="Q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</f>
    </oc>
    <nc r="Q24">
      <f>'по 6-10'!Q24+'по 0,4'!Q21</f>
    </nc>
  </rcc>
  <rcc rId="24933" sId="1">
    <oc r="K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</f>
    </oc>
    <nc r="K25">
      <f>'по 6-10'!K25+'по 0,4'!K22</f>
    </nc>
  </rcc>
  <rcc rId="24934" sId="1">
    <oc r="L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</f>
    </oc>
    <nc r="L25">
      <f>'по 6-10'!L25+'по 0,4'!L22</f>
    </nc>
  </rcc>
  <rcc rId="24935" sId="1">
    <oc r="M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</f>
    </oc>
    <nc r="M25">
      <f>'по 6-10'!M25+'по 0,4'!M22</f>
    </nc>
  </rcc>
  <rcc rId="24936" sId="1">
    <oc r="N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</f>
    </oc>
    <nc r="N25">
      <f>'по 6-10'!N25+'по 0,4'!N22</f>
    </nc>
  </rcc>
  <rcc rId="24937" sId="1">
    <oc r="O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</f>
    </oc>
    <nc r="O25">
      <f>'по 6-10'!O25+'по 0,4'!O22</f>
    </nc>
  </rcc>
  <rcc rId="24938" sId="1">
    <oc r="P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</f>
    </oc>
    <nc r="P25">
      <f>'по 6-10'!P25+'по 0,4'!P22</f>
    </nc>
  </rcc>
  <rcc rId="24939" sId="1">
    <oc r="Q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</f>
    </oc>
    <nc r="Q25">
      <f>'по 6-10'!Q25+'по 0,4'!Q22</f>
    </nc>
  </rcc>
  <rcc rId="24940" sId="1">
    <oc r="K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</f>
    </oc>
    <nc r="K26">
      <f>'по 6-10'!K26+'по 0,4'!K23</f>
    </nc>
  </rcc>
  <rcc rId="24941" sId="1">
    <oc r="L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</f>
    </oc>
    <nc r="L26">
      <f>'по 6-10'!L26+'по 0,4'!L23</f>
    </nc>
  </rcc>
  <rcc rId="24942" sId="1">
    <oc r="M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</f>
    </oc>
    <nc r="M26">
      <f>'по 6-10'!M26+'по 0,4'!M23</f>
    </nc>
  </rcc>
  <rcc rId="24943" sId="1">
    <oc r="N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</f>
    </oc>
    <nc r="N26">
      <f>'по 6-10'!N26+'по 0,4'!N23</f>
    </nc>
  </rcc>
  <rcc rId="24944" sId="1">
    <oc r="O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</f>
    </oc>
    <nc r="O26">
      <f>'по 6-10'!O26+'по 0,4'!O23</f>
    </nc>
  </rcc>
  <rcc rId="24945" sId="1">
    <oc r="P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</f>
    </oc>
    <nc r="P26">
      <f>'по 6-10'!P26+'по 0,4'!P23</f>
    </nc>
  </rcc>
  <rcc rId="24946" sId="1">
    <oc r="Q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</f>
    </oc>
    <nc r="Q26">
      <f>'по 6-10'!Q26+'по 0,4'!Q23</f>
    </nc>
  </rcc>
  <rcc rId="24947" sId="1">
    <oc r="K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</f>
    </oc>
    <nc r="K27">
      <f>'по 6-10'!K27+'по 0,4'!K24</f>
    </nc>
  </rcc>
  <rcc rId="24948" sId="1">
    <oc r="L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</f>
    </oc>
    <nc r="L27">
      <f>'по 6-10'!L27+'по 0,4'!L24</f>
    </nc>
  </rcc>
  <rcc rId="24949" sId="1">
    <oc r="M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</f>
    </oc>
    <nc r="M27">
      <f>'по 6-10'!M27+'по 0,4'!M24</f>
    </nc>
  </rcc>
  <rcc rId="24950" sId="1">
    <oc r="N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</f>
    </oc>
    <nc r="N27">
      <f>'по 6-10'!N27+'по 0,4'!N24</f>
    </nc>
  </rcc>
  <rcc rId="24951" sId="1">
    <oc r="O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</f>
    </oc>
    <nc r="O27">
      <f>'по 6-10'!O27+'по 0,4'!O24</f>
    </nc>
  </rcc>
  <rcc rId="24952" sId="1">
    <oc r="P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</f>
    </oc>
    <nc r="P27">
      <f>'по 6-10'!P27+'по 0,4'!P24</f>
    </nc>
  </rcc>
  <rcc rId="24953" sId="1">
    <oc r="Q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</f>
    </oc>
    <nc r="Q27">
      <f>'по 6-10'!Q27+'по 0,4'!Q24</f>
    </nc>
  </rcc>
  <rcc rId="24954" sId="1">
    <oc r="K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0,4'!K25</f>
    </oc>
    <nc r="K28">
      <f>'по 6-10'!K28+'по 0,4'!K25</f>
    </nc>
  </rcc>
  <rcc rId="24955" sId="1">
    <oc r="L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0,4'!L25</f>
    </oc>
    <nc r="L28">
      <f>'по 6-10'!L28+'по 0,4'!L25</f>
    </nc>
  </rcc>
  <rcc rId="24956" sId="1">
    <oc r="M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0,4'!M25</f>
    </oc>
    <nc r="M28">
      <f>'по 6-10'!M28+'по 0,4'!M25</f>
    </nc>
  </rcc>
  <rcc rId="24957" sId="1">
    <oc r="N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0,4'!N25</f>
    </oc>
    <nc r="N28">
      <f>'по 6-10'!N28+'по 0,4'!N25</f>
    </nc>
  </rcc>
  <rcc rId="24958" sId="1">
    <oc r="O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0,4'!O25</f>
    </oc>
    <nc r="O28">
      <f>'по 6-10'!O28+'по 0,4'!O25</f>
    </nc>
  </rcc>
  <rcc rId="24959" sId="1">
    <oc r="P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0,4'!P25</f>
    </oc>
    <nc r="P28">
      <f>'по 6-10'!P28+'по 0,4'!P25</f>
    </nc>
  </rcc>
  <rcc rId="24960" sId="1">
    <oc r="Q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0,4'!Q25</f>
    </oc>
    <nc r="Q28">
      <f>'по 6-10'!Q28+'по 0,4'!Q25</f>
    </nc>
  </rcc>
  <rcc rId="24961" sId="1">
    <oc r="K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0,4'!K26</f>
    </oc>
    <nc r="K29">
      <f>'по 6-10'!K29+'по 0,4'!K26</f>
    </nc>
  </rcc>
  <rcc rId="24962" sId="1">
    <oc r="L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0,4'!L26</f>
    </oc>
    <nc r="L29">
      <f>'по 6-10'!L29+'по 0,4'!L26</f>
    </nc>
  </rcc>
  <rcc rId="24963" sId="1">
    <oc r="M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0,4'!M26</f>
    </oc>
    <nc r="M29">
      <f>'по 6-10'!M29+'по 0,4'!M26</f>
    </nc>
  </rcc>
  <rcc rId="24964" sId="1">
    <oc r="N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0,4'!N26</f>
    </oc>
    <nc r="N29">
      <f>'по 6-10'!N29+'по 0,4'!N26</f>
    </nc>
  </rcc>
  <rcc rId="24965" sId="1">
    <oc r="O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0,4'!O26</f>
    </oc>
    <nc r="O29">
      <f>'по 6-10'!O29+'по 0,4'!O26</f>
    </nc>
  </rcc>
  <rcc rId="24966" sId="1">
    <oc r="P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0,4'!P26</f>
    </oc>
    <nc r="P29">
      <f>'по 6-10'!P29+'по 0,4'!P26</f>
    </nc>
  </rcc>
  <rcc rId="24967" sId="1">
    <oc r="Q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0,4'!Q26</f>
    </oc>
    <nc r="Q29">
      <f>'по 6-10'!Q29+'по 0,4'!Q26</f>
    </nc>
  </rcc>
  <rcc rId="24968" sId="1">
    <oc r="K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0,4'!K27</f>
    </oc>
    <nc r="K30">
      <f>'по 6-10'!K30+'по 0,4'!K27</f>
    </nc>
  </rcc>
  <rcc rId="24969" sId="1">
    <oc r="L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0,4'!L27</f>
    </oc>
    <nc r="L30">
      <f>'по 6-10'!L30+'по 0,4'!L27</f>
    </nc>
  </rcc>
  <rcc rId="24970" sId="1">
    <oc r="M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0,4'!M27</f>
    </oc>
    <nc r="M30">
      <f>'по 6-10'!M30+'по 0,4'!M27</f>
    </nc>
  </rcc>
  <rcc rId="24971" sId="1">
    <oc r="N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0,4'!N27</f>
    </oc>
    <nc r="N30">
      <f>'по 6-10'!N30+'по 0,4'!N27</f>
    </nc>
  </rcc>
  <rcc rId="24972" sId="1">
    <oc r="O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0,4'!O27</f>
    </oc>
    <nc r="O30">
      <f>'по 6-10'!O30+'по 0,4'!O27</f>
    </nc>
  </rcc>
  <rcc rId="24973" sId="1">
    <oc r="P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0,4'!P27</f>
    </oc>
    <nc r="P30">
      <f>'по 6-10'!P30+'по 0,4'!P27</f>
    </nc>
  </rcc>
  <rcc rId="24974" sId="1">
    <oc r="Q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0,4'!Q27</f>
    </oc>
    <nc r="Q30">
      <f>'по 6-10'!Q30+'по 0,4'!Q27</f>
    </nc>
  </rcc>
  <rcc rId="24975" sId="1">
    <oc r="K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0,4'!K28</f>
    </oc>
    <nc r="K31">
      <f>'по 6-10'!K31+'по 0,4'!K28</f>
    </nc>
  </rcc>
  <rcc rId="24976" sId="1">
    <oc r="L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0,4'!L28</f>
    </oc>
    <nc r="L31">
      <f>'по 6-10'!L31+'по 0,4'!L28</f>
    </nc>
  </rcc>
  <rcc rId="24977" sId="1">
    <oc r="M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0,4'!M28</f>
    </oc>
    <nc r="M31">
      <f>'по 6-10'!M31+'по 0,4'!M28</f>
    </nc>
  </rcc>
  <rcc rId="24978" sId="1">
    <oc r="N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0,4'!N28</f>
    </oc>
    <nc r="N31">
      <f>'по 6-10'!N31+'по 0,4'!N28</f>
    </nc>
  </rcc>
  <rcc rId="24979" sId="1">
    <oc r="O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0,4'!O28</f>
    </oc>
    <nc r="O31">
      <f>'по 6-10'!O31+'по 0,4'!O28</f>
    </nc>
  </rcc>
  <rcc rId="24980" sId="1">
    <oc r="P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0,4'!P28</f>
    </oc>
    <nc r="P31">
      <f>'по 6-10'!P31+'по 0,4'!P28</f>
    </nc>
  </rcc>
  <rcc rId="24981" sId="1">
    <oc r="Q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0,4'!Q28</f>
    </oc>
    <nc r="Q31">
      <f>'по 6-10'!Q31+'по 0,4'!Q28</f>
    </nc>
  </rcc>
  <rcc rId="24982" sId="1">
    <oc r="K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0,4'!K29</f>
    </oc>
    <nc r="K32">
      <f>'по 6-10'!K32+'по 0,4'!K29</f>
    </nc>
  </rcc>
  <rcc rId="24983" sId="1">
    <oc r="L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0,4'!L29</f>
    </oc>
    <nc r="L32">
      <f>'по 6-10'!L32+'по 0,4'!L29</f>
    </nc>
  </rcc>
  <rcc rId="24984" sId="1">
    <oc r="M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0,4'!M29</f>
    </oc>
    <nc r="M32">
      <f>'по 6-10'!M32+'по 0,4'!M29</f>
    </nc>
  </rcc>
  <rcc rId="24985" sId="1">
    <oc r="N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0,4'!N29</f>
    </oc>
    <nc r="N32">
      <f>'по 6-10'!N32+'по 0,4'!N29</f>
    </nc>
  </rcc>
  <rcc rId="24986" sId="1">
    <oc r="O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0,4'!O29</f>
    </oc>
    <nc r="O32">
      <f>'по 6-10'!O32+'по 0,4'!O29</f>
    </nc>
  </rcc>
  <rcc rId="24987" sId="1">
    <oc r="P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0,4'!P29</f>
    </oc>
    <nc r="P32">
      <f>'по 6-10'!P32+'по 0,4'!P29</f>
    </nc>
  </rcc>
  <rcc rId="24988" sId="1">
    <oc r="Q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0,4'!Q29</f>
    </oc>
    <nc r="Q32">
      <f>'по 6-10'!Q32+'по 0,4'!Q29</f>
    </nc>
  </rcc>
  <rcc rId="24989" sId="1">
    <oc r="K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0,4'!K30</f>
    </oc>
    <nc r="K33">
      <f>'по 6-10'!K33+'по 0,4'!K30</f>
    </nc>
  </rcc>
  <rcc rId="24990" sId="1">
    <oc r="L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0,4'!L30</f>
    </oc>
    <nc r="L33">
      <f>'по 6-10'!L33+'по 0,4'!L30</f>
    </nc>
  </rcc>
  <rcc rId="24991" sId="1">
    <oc r="M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0,4'!M30</f>
    </oc>
    <nc r="M33">
      <f>'по 6-10'!M33+'по 0,4'!M30</f>
    </nc>
  </rcc>
  <rcc rId="24992" sId="1">
    <oc r="N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0,4'!N30</f>
    </oc>
    <nc r="N33">
      <f>'по 6-10'!N33+'по 0,4'!N30</f>
    </nc>
  </rcc>
  <rcc rId="24993" sId="1">
    <oc r="O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0,4'!O30</f>
    </oc>
    <nc r="O33">
      <f>'по 6-10'!O33+'по 0,4'!O30</f>
    </nc>
  </rcc>
  <rcc rId="24994" sId="1">
    <oc r="P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0,4'!P30</f>
    </oc>
    <nc r="P33">
      <f>'по 6-10'!P33+'по 0,4'!P30</f>
    </nc>
  </rcc>
  <rcc rId="24995" sId="1">
    <oc r="Q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0,4'!Q30</f>
    </oc>
    <nc r="Q33">
      <f>'по 6-10'!Q33+'по 0,4'!Q30</f>
    </nc>
  </rcc>
  <rcc rId="24996" sId="1">
    <oc r="K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0,4'!K31</f>
    </oc>
    <nc r="K34">
      <f>'по 6-10'!K34+'по 0,4'!K31</f>
    </nc>
  </rcc>
  <rcc rId="24997" sId="1">
    <oc r="L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0,4'!L31</f>
    </oc>
    <nc r="L34">
      <f>'по 6-10'!L34+'по 0,4'!L31</f>
    </nc>
  </rcc>
  <rcc rId="24998" sId="1">
    <oc r="M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0,4'!M31</f>
    </oc>
    <nc r="M34">
      <f>'по 6-10'!M34+'по 0,4'!M31</f>
    </nc>
  </rcc>
  <rcc rId="24999" sId="1">
    <oc r="N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0,4'!N31</f>
    </oc>
    <nc r="N34">
      <f>'по 6-10'!N34+'по 0,4'!N31</f>
    </nc>
  </rcc>
  <rcc rId="25000" sId="1">
    <oc r="O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0,4'!O31</f>
    </oc>
    <nc r="O34">
      <f>'по 6-10'!O34+'по 0,4'!O31</f>
    </nc>
  </rcc>
  <rcc rId="25001" sId="1">
    <oc r="P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0,4'!P31</f>
    </oc>
    <nc r="P34">
      <f>'по 6-10'!P34+'по 0,4'!P31</f>
    </nc>
  </rcc>
  <rcc rId="25002" sId="1">
    <oc r="Q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0,4'!Q31</f>
    </oc>
    <nc r="Q34">
      <f>'по 6-10'!Q34+'по 0,4'!Q31</f>
    </nc>
  </rcc>
  <rcc rId="25003" sId="1">
    <oc r="K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0,4'!K32</f>
    </oc>
    <nc r="K35">
      <f>'по 6-10'!K35+'по 0,4'!K32</f>
    </nc>
  </rcc>
  <rcc rId="25004" sId="1">
    <oc r="L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0,4'!L32</f>
    </oc>
    <nc r="L35">
      <f>'по 6-10'!L35+'по 0,4'!L32</f>
    </nc>
  </rcc>
  <rcc rId="25005" sId="1">
    <oc r="M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0,4'!M32</f>
    </oc>
    <nc r="M35">
      <f>'по 6-10'!M35+'по 0,4'!M32</f>
    </nc>
  </rcc>
  <rcc rId="25006" sId="1">
    <oc r="N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0,4'!N32</f>
    </oc>
    <nc r="N35">
      <f>'по 6-10'!N35+'по 0,4'!N32</f>
    </nc>
  </rcc>
  <rcc rId="25007" sId="1">
    <oc r="O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0,4'!O32</f>
    </oc>
    <nc r="O35">
      <f>'по 6-10'!O35+'по 0,4'!O32</f>
    </nc>
  </rcc>
  <rcc rId="25008" sId="1">
    <oc r="P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0,4'!P32</f>
    </oc>
    <nc r="P35">
      <f>'по 6-10'!P35+'по 0,4'!P32</f>
    </nc>
  </rcc>
  <rcc rId="25009" sId="1">
    <oc r="Q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0,4'!Q32</f>
    </oc>
    <nc r="Q35">
      <f>'по 6-10'!Q35+'по 0,4'!Q32</f>
    </nc>
  </rcc>
  <rcc rId="25010" sId="1">
    <oc r="K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0,4'!K33</f>
    </oc>
    <nc r="K36">
      <f>'по 6-10'!K36+'по 0,4'!K33</f>
    </nc>
  </rcc>
  <rcc rId="25011" sId="1">
    <oc r="L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0,4'!L33</f>
    </oc>
    <nc r="L36">
      <f>'по 6-10'!L36+'по 0,4'!L33</f>
    </nc>
  </rcc>
  <rcc rId="25012" sId="1">
    <oc r="M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0,4'!M33</f>
    </oc>
    <nc r="M36">
      <f>'по 6-10'!M36+'по 0,4'!M33</f>
    </nc>
  </rcc>
  <rcc rId="25013" sId="1">
    <oc r="N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0,4'!N33</f>
    </oc>
    <nc r="N36">
      <f>'по 6-10'!N36+'по 0,4'!N33</f>
    </nc>
  </rcc>
  <rcc rId="25014" sId="1">
    <oc r="O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0,4'!O33</f>
    </oc>
    <nc r="O36">
      <f>'по 6-10'!O36+'по 0,4'!O33</f>
    </nc>
  </rcc>
  <rcc rId="25015" sId="1">
    <oc r="P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0,4'!P33</f>
    </oc>
    <nc r="P36">
      <f>'по 6-10'!P36+'по 0,4'!P33</f>
    </nc>
  </rcc>
  <rcc rId="25016" sId="1">
    <oc r="Q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0,4'!Q33</f>
    </oc>
    <nc r="Q36">
      <f>'по 6-10'!Q36+'по 0,4'!Q33</f>
    </nc>
  </rcc>
  <rcc rId="25017" sId="1">
    <oc r="K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0,4'!K34</f>
    </oc>
    <nc r="K37">
      <f>'по 6-10'!K37+'по 0,4'!K34</f>
    </nc>
  </rcc>
  <rcc rId="25018" sId="1">
    <oc r="L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0,4'!L34</f>
    </oc>
    <nc r="L37">
      <f>'по 6-10'!L37+'по 0,4'!L34</f>
    </nc>
  </rcc>
  <rcc rId="25019" sId="1">
    <oc r="M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0,4'!M34</f>
    </oc>
    <nc r="M37">
      <f>'по 6-10'!M37+'по 0,4'!M34</f>
    </nc>
  </rcc>
  <rcc rId="25020" sId="1">
    <oc r="N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0,4'!N34</f>
    </oc>
    <nc r="N37">
      <f>'по 6-10'!N37+'по 0,4'!N34</f>
    </nc>
  </rcc>
  <rcc rId="25021" sId="1">
    <oc r="O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0,4'!O34</f>
    </oc>
    <nc r="O37">
      <f>'по 6-10'!O37+'по 0,4'!O34</f>
    </nc>
  </rcc>
  <rcc rId="25022" sId="1">
    <oc r="P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0,4'!P34</f>
    </oc>
    <nc r="P37">
      <f>'по 6-10'!P37+'по 0,4'!P34</f>
    </nc>
  </rcc>
  <rcc rId="25023" sId="1">
    <oc r="Q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0,4'!Q34</f>
    </oc>
    <nc r="Q37">
      <f>'по 6-10'!Q37+'по 0,4'!Q34</f>
    </nc>
  </rcc>
  <rcc rId="25024" sId="1">
    <oc r="K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0,4'!K35</f>
    </oc>
    <nc r="K38">
      <f>'по 6-10'!K38+'по 0,4'!K35</f>
    </nc>
  </rcc>
  <rcc rId="25025" sId="1">
    <oc r="L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0,4'!L35</f>
    </oc>
    <nc r="L38">
      <f>'по 6-10'!L38+'по 0,4'!L35</f>
    </nc>
  </rcc>
  <rcc rId="25026" sId="1">
    <oc r="M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0,4'!M35</f>
    </oc>
    <nc r="M38">
      <f>'по 6-10'!M38+'по 0,4'!M35</f>
    </nc>
  </rcc>
  <rcc rId="25027" sId="1">
    <oc r="N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0,4'!N35</f>
    </oc>
    <nc r="N38">
      <f>'по 6-10'!N38+'по 0,4'!N35</f>
    </nc>
  </rcc>
  <rcc rId="25028" sId="1">
    <oc r="O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0,4'!O35</f>
    </oc>
    <nc r="O38">
      <f>'по 6-10'!O38+'по 0,4'!O35</f>
    </nc>
  </rcc>
  <rcc rId="25029" sId="1">
    <oc r="P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0,4'!P35</f>
    </oc>
    <nc r="P38">
      <f>'по 6-10'!P38+'по 0,4'!P35</f>
    </nc>
  </rcc>
  <rcc rId="25030" sId="1">
    <oc r="Q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0,4'!Q35</f>
    </oc>
    <nc r="Q38">
      <f>'по 6-10'!Q38+'по 0,4'!Q35</f>
    </nc>
  </rcc>
  <rcc rId="25031" sId="1">
    <oc r="K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0,4'!K36</f>
    </oc>
    <nc r="K39">
      <f>'по 6-10'!K39+'по 0,4'!K36</f>
    </nc>
  </rcc>
  <rcc rId="25032" sId="1">
    <oc r="L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0,4'!L36</f>
    </oc>
    <nc r="L39">
      <f>'по 6-10'!L39+'по 0,4'!L36</f>
    </nc>
  </rcc>
  <rcc rId="25033" sId="1">
    <oc r="M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0,4'!M36</f>
    </oc>
    <nc r="M39">
      <f>'по 6-10'!M39+'по 0,4'!M36</f>
    </nc>
  </rcc>
  <rcc rId="25034" sId="1">
    <oc r="N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0,4'!N36</f>
    </oc>
    <nc r="N39">
      <f>'по 6-10'!N39+'по 0,4'!N36</f>
    </nc>
  </rcc>
  <rcc rId="25035" sId="1">
    <oc r="O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0,4'!O36</f>
    </oc>
    <nc r="O39">
      <f>'по 6-10'!O39+'по 0,4'!O36</f>
    </nc>
  </rcc>
  <rcc rId="25036" sId="1">
    <oc r="P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0,4'!P36</f>
    </oc>
    <nc r="P39">
      <f>'по 6-10'!P39+'по 0,4'!P36</f>
    </nc>
  </rcc>
  <rcc rId="25037" sId="1">
    <oc r="Q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0,4'!Q36</f>
    </oc>
    <nc r="Q39">
      <f>'по 6-10'!Q39+'по 0,4'!Q36</f>
    </nc>
  </rcc>
  <rcc rId="25038" sId="1">
    <oc r="K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0,4'!K37</f>
    </oc>
    <nc r="K40">
      <f>'по 6-10'!K40+'по 0,4'!K37</f>
    </nc>
  </rcc>
  <rcc rId="25039" sId="1">
    <oc r="L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0,4'!L37</f>
    </oc>
    <nc r="L40">
      <f>'по 6-10'!L40+'по 0,4'!L37</f>
    </nc>
  </rcc>
  <rcc rId="25040" sId="1">
    <oc r="M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0,4'!M37</f>
    </oc>
    <nc r="M40">
      <f>'по 6-10'!M40+'по 0,4'!M37</f>
    </nc>
  </rcc>
  <rcc rId="25041" sId="1">
    <oc r="N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0,4'!N37</f>
    </oc>
    <nc r="N40">
      <f>'по 6-10'!N40+'по 0,4'!N37</f>
    </nc>
  </rcc>
  <rcc rId="25042" sId="1">
    <oc r="O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0,4'!O37</f>
    </oc>
    <nc r="O40">
      <f>'по 6-10'!O40+'по 0,4'!O37</f>
    </nc>
  </rcc>
  <rcc rId="25043" sId="1">
    <oc r="P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0,4'!P37</f>
    </oc>
    <nc r="P40">
      <f>'по 6-10'!P40+'по 0,4'!P37</f>
    </nc>
  </rcc>
  <rcc rId="25044" sId="1">
    <oc r="Q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0,4'!Q37</f>
    </oc>
    <nc r="Q40">
      <f>'по 6-10'!Q40+'по 0,4'!Q37</f>
    </nc>
  </rcc>
  <rcc rId="25045" sId="1">
    <oc r="K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0,4'!K38</f>
    </oc>
    <nc r="K41">
      <f>'по 6-10'!K41+'по 0,4'!K38</f>
    </nc>
  </rcc>
  <rcc rId="25046" sId="1">
    <oc r="L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0,4'!L38</f>
    </oc>
    <nc r="L41">
      <f>'по 6-10'!L41+'по 0,4'!L38</f>
    </nc>
  </rcc>
  <rcc rId="25047" sId="1">
    <oc r="M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0,4'!M38</f>
    </oc>
    <nc r="M41">
      <f>'по 6-10'!M41+'по 0,4'!M38</f>
    </nc>
  </rcc>
  <rcc rId="25048" sId="1">
    <oc r="N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0,4'!N38</f>
    </oc>
    <nc r="N41">
      <f>'по 6-10'!N41+'по 0,4'!N38</f>
    </nc>
  </rcc>
  <rcc rId="25049" sId="1">
    <oc r="O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0,4'!O38</f>
    </oc>
    <nc r="O41">
      <f>'по 6-10'!O41+'по 0,4'!O38</f>
    </nc>
  </rcc>
  <rcc rId="25050" sId="1">
    <oc r="P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0,4'!P38</f>
    </oc>
    <nc r="P41">
      <f>'по 6-10'!P41+'по 0,4'!P38</f>
    </nc>
  </rcc>
  <rcc rId="25051" sId="1">
    <oc r="Q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0,4'!Q38</f>
    </oc>
    <nc r="Q41">
      <f>'по 6-10'!Q41+'по 0,4'!Q38</f>
    </nc>
  </rcc>
  <rcc rId="25052" sId="1">
    <oc r="K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0,4'!K39</f>
    </oc>
    <nc r="K42">
      <f>'по 6-10'!K42+'по 0,4'!K39</f>
    </nc>
  </rcc>
  <rcc rId="25053" sId="1">
    <oc r="L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0,4'!L39</f>
    </oc>
    <nc r="L42">
      <f>'по 6-10'!L42+'по 0,4'!L39</f>
    </nc>
  </rcc>
  <rcc rId="25054" sId="1">
    <oc r="M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0,4'!M39</f>
    </oc>
    <nc r="M42">
      <f>'по 6-10'!M42+'по 0,4'!M39</f>
    </nc>
  </rcc>
  <rcc rId="25055" sId="1">
    <oc r="N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0,4'!N39</f>
    </oc>
    <nc r="N42">
      <f>'по 6-10'!N42+'по 0,4'!N39</f>
    </nc>
  </rcc>
  <rcc rId="25056" sId="1">
    <oc r="O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0,4'!O39</f>
    </oc>
    <nc r="O42">
      <f>'по 6-10'!O42+'по 0,4'!O39</f>
    </nc>
  </rcc>
  <rcc rId="25057" sId="1">
    <oc r="P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0,4'!P39</f>
    </oc>
    <nc r="P42">
      <f>'по 6-10'!P42+'по 0,4'!P39</f>
    </nc>
  </rcc>
  <rcc rId="25058" sId="1">
    <oc r="Q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0,4'!Q39</f>
    </oc>
    <nc r="Q42">
      <f>'по 6-10'!Q42+'по 0,4'!Q39</f>
    </nc>
  </rcc>
  <rcc rId="25059" sId="1">
    <oc r="K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0,4'!K40</f>
    </oc>
    <nc r="K43">
      <f>'по 6-10'!K43+'по 0,4'!K40</f>
    </nc>
  </rcc>
  <rcc rId="25060" sId="1">
    <oc r="L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0,4'!L40</f>
    </oc>
    <nc r="L43">
      <f>'по 6-10'!L43+'по 0,4'!L40</f>
    </nc>
  </rcc>
  <rcc rId="25061" sId="1">
    <oc r="M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0,4'!M40</f>
    </oc>
    <nc r="M43">
      <f>'по 6-10'!M43+'по 0,4'!M40</f>
    </nc>
  </rcc>
  <rcc rId="25062" sId="1">
    <oc r="N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0,4'!N40</f>
    </oc>
    <nc r="N43">
      <f>'по 6-10'!N43+'по 0,4'!N40</f>
    </nc>
  </rcc>
  <rcc rId="25063" sId="1">
    <oc r="O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0,4'!O40</f>
    </oc>
    <nc r="O43">
      <f>'по 6-10'!O43+'по 0,4'!O40</f>
    </nc>
  </rcc>
  <rcc rId="25064" sId="1">
    <oc r="P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0,4'!P40</f>
    </oc>
    <nc r="P43">
      <f>'по 6-10'!P43+'по 0,4'!P40</f>
    </nc>
  </rcc>
  <rcc rId="25065" sId="1">
    <oc r="Q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0,4'!Q40</f>
    </oc>
    <nc r="Q43">
      <f>'по 6-10'!Q43+'по 0,4'!Q40</f>
    </nc>
  </rcc>
  <rcc rId="25066" sId="1">
    <oc r="K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0,4'!K41</f>
    </oc>
    <nc r="K44">
      <f>'по 6-10'!K44+'по 0,4'!K41</f>
    </nc>
  </rcc>
  <rcc rId="25067" sId="1">
    <oc r="L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0,4'!L41</f>
    </oc>
    <nc r="L44">
      <f>'по 6-10'!L44+'по 0,4'!L41</f>
    </nc>
  </rcc>
  <rcc rId="25068" sId="1">
    <oc r="M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0,4'!M41</f>
    </oc>
    <nc r="M44">
      <f>'по 6-10'!M44+'по 0,4'!M41</f>
    </nc>
  </rcc>
  <rcc rId="25069" sId="1">
    <oc r="N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0,4'!N41</f>
    </oc>
    <nc r="N44">
      <f>'по 6-10'!N44+'по 0,4'!N41</f>
    </nc>
  </rcc>
  <rcc rId="25070" sId="1">
    <oc r="O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0,4'!O41</f>
    </oc>
    <nc r="O44">
      <f>'по 6-10'!O44+'по 0,4'!O41</f>
    </nc>
  </rcc>
  <rcc rId="25071" sId="1">
    <oc r="P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0,4'!P41</f>
    </oc>
    <nc r="P44">
      <f>'по 6-10'!P44+'по 0,4'!P41</f>
    </nc>
  </rcc>
  <rcc rId="25072" sId="1">
    <oc r="Q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0,4'!Q41</f>
    </oc>
    <nc r="Q44">
      <f>'по 6-10'!Q44+'по 0,4'!Q41</f>
    </nc>
  </rcc>
  <rcc rId="25073" sId="1">
    <oc r="K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0,4'!K42</f>
    </oc>
    <nc r="K45">
      <f>'по 6-10'!K45+'по 0,4'!K42</f>
    </nc>
  </rcc>
  <rcc rId="25074" sId="1">
    <oc r="L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0,4'!L42</f>
    </oc>
    <nc r="L45">
      <f>'по 6-10'!L45+'по 0,4'!L42</f>
    </nc>
  </rcc>
  <rcc rId="25075" sId="1">
    <oc r="M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0,4'!M42</f>
    </oc>
    <nc r="M45">
      <f>'по 6-10'!M45+'по 0,4'!M42</f>
    </nc>
  </rcc>
  <rcc rId="25076" sId="1">
    <oc r="N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0,4'!N42</f>
    </oc>
    <nc r="N45">
      <f>'по 6-10'!N45+'по 0,4'!N42</f>
    </nc>
  </rcc>
  <rcc rId="25077" sId="1">
    <oc r="O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0,4'!O42</f>
    </oc>
    <nc r="O45">
      <f>'по 6-10'!O45+'по 0,4'!O42</f>
    </nc>
  </rcc>
  <rcc rId="25078" sId="1">
    <oc r="P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0,4'!P42</f>
    </oc>
    <nc r="P45">
      <f>'по 6-10'!P45+'по 0,4'!P42</f>
    </nc>
  </rcc>
  <rcc rId="25079" sId="1">
    <oc r="Q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0,4'!Q42</f>
    </oc>
    <nc r="Q45">
      <f>'по 6-10'!Q45+'по 0,4'!Q42</f>
    </nc>
  </rcc>
  <rcc rId="25080" sId="1">
    <oc r="K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0,4'!K43</f>
    </oc>
    <nc r="K46">
      <f>'по 6-10'!K46+'по 0,4'!K43</f>
    </nc>
  </rcc>
  <rcc rId="25081" sId="1">
    <oc r="L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0,4'!L43</f>
    </oc>
    <nc r="L46">
      <f>'по 6-10'!L46+'по 0,4'!L43</f>
    </nc>
  </rcc>
  <rcc rId="25082" sId="1">
    <oc r="M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0,4'!M43</f>
    </oc>
    <nc r="M46">
      <f>'по 6-10'!M46+'по 0,4'!M43</f>
    </nc>
  </rcc>
  <rcc rId="25083" sId="1">
    <oc r="N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0,4'!N43</f>
    </oc>
    <nc r="N46">
      <f>'по 6-10'!N46+'по 0,4'!N43</f>
    </nc>
  </rcc>
  <rcc rId="25084" sId="1">
    <oc r="O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0,4'!O43</f>
    </oc>
    <nc r="O46">
      <f>'по 6-10'!O46+'по 0,4'!O43</f>
    </nc>
  </rcc>
  <rcc rId="25085" sId="1">
    <oc r="P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0,4'!P43</f>
    </oc>
    <nc r="P46">
      <f>'по 6-10'!P46+'по 0,4'!P43</f>
    </nc>
  </rcc>
  <rcc rId="25086" sId="1">
    <oc r="Q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0,4'!Q43</f>
    </oc>
    <nc r="Q46">
      <f>'по 6-10'!Q46+'по 0,4'!Q43</f>
    </nc>
  </rcc>
  <rcc rId="25087" sId="1">
    <oc r="K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0,4'!K44</f>
    </oc>
    <nc r="K47">
      <f>'по 6-10'!K47+'по 0,4'!K44</f>
    </nc>
  </rcc>
  <rcc rId="25088" sId="1">
    <oc r="L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0,4'!L44</f>
    </oc>
    <nc r="L47">
      <f>'по 6-10'!L47+'по 0,4'!L44</f>
    </nc>
  </rcc>
  <rcc rId="25089" sId="1">
    <oc r="M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0,4'!M44</f>
    </oc>
    <nc r="M47">
      <f>'по 6-10'!M47+'по 0,4'!M44</f>
    </nc>
  </rcc>
  <rcc rId="25090" sId="1">
    <oc r="N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0,4'!N44</f>
    </oc>
    <nc r="N47">
      <f>'по 6-10'!N47+'по 0,4'!N44</f>
    </nc>
  </rcc>
  <rcc rId="25091" sId="1">
    <oc r="O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0,4'!O44</f>
    </oc>
    <nc r="O47">
      <f>'по 6-10'!O47+'по 0,4'!O44</f>
    </nc>
  </rcc>
  <rcc rId="25092" sId="1">
    <oc r="P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0,4'!P44</f>
    </oc>
    <nc r="P47">
      <f>'по 6-10'!P47+'по 0,4'!P44</f>
    </nc>
  </rcc>
  <rcc rId="25093" sId="1">
    <oc r="Q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0,4'!Q44</f>
    </oc>
    <nc r="Q47">
      <f>'по 6-10'!Q47+'по 0,4'!Q44</f>
    </nc>
  </rcc>
  <rcc rId="25094" sId="1">
    <oc r="K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0,4'!K45</f>
    </oc>
    <nc r="K48">
      <f>'по 6-10'!K48+'по 0,4'!K45</f>
    </nc>
  </rcc>
  <rcc rId="25095" sId="1">
    <oc r="L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0,4'!L45</f>
    </oc>
    <nc r="L48">
      <f>'по 6-10'!L48+'по 0,4'!L45</f>
    </nc>
  </rcc>
  <rcc rId="25096" sId="1">
    <oc r="M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0,4'!M45</f>
    </oc>
    <nc r="M48">
      <f>'по 6-10'!M48+'по 0,4'!M45</f>
    </nc>
  </rcc>
  <rcc rId="25097" sId="1">
    <oc r="N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0,4'!N45</f>
    </oc>
    <nc r="N48">
      <f>'по 6-10'!N48+'по 0,4'!N45</f>
    </nc>
  </rcc>
  <rcc rId="25098" sId="1">
    <oc r="O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0,4'!O45</f>
    </oc>
    <nc r="O48">
      <f>'по 6-10'!O48+'по 0,4'!O45</f>
    </nc>
  </rcc>
  <rcc rId="25099" sId="1">
    <oc r="P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0,4'!P45</f>
    </oc>
    <nc r="P48">
      <f>'по 6-10'!P48+'по 0,4'!P45</f>
    </nc>
  </rcc>
  <rcc rId="25100" sId="1">
    <oc r="Q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0,4'!Q45</f>
    </oc>
    <nc r="Q48">
      <f>'по 6-10'!Q48+'по 0,4'!Q45</f>
    </nc>
  </rcc>
  <rcc rId="25101" sId="1">
    <oc r="K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0,4'!K46</f>
    </oc>
    <nc r="K49">
      <f>'по 6-10'!K49+'по 0,4'!K46</f>
    </nc>
  </rcc>
  <rcc rId="25102" sId="1">
    <oc r="L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0,4'!L46</f>
    </oc>
    <nc r="L49">
      <f>'по 6-10'!L49+'по 0,4'!L46</f>
    </nc>
  </rcc>
  <rcc rId="25103" sId="1">
    <oc r="M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0,4'!M46</f>
    </oc>
    <nc r="M49">
      <f>'по 6-10'!M49+'по 0,4'!M46</f>
    </nc>
  </rcc>
  <rcc rId="25104" sId="1">
    <oc r="N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0,4'!N46</f>
    </oc>
    <nc r="N49">
      <f>'по 6-10'!N49+'по 0,4'!N46</f>
    </nc>
  </rcc>
  <rcc rId="25105" sId="1">
    <oc r="O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0,4'!O46</f>
    </oc>
    <nc r="O49">
      <f>'по 6-10'!O49+'по 0,4'!O46</f>
    </nc>
  </rcc>
  <rcc rId="25106" sId="1">
    <oc r="P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0,4'!P46</f>
    </oc>
    <nc r="P49">
      <f>'по 6-10'!P49+'по 0,4'!P46</f>
    </nc>
  </rcc>
  <rcc rId="25107" sId="1">
    <oc r="Q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0,4'!Q46</f>
    </oc>
    <nc r="Q49">
      <f>'по 6-10'!Q49+'по 0,4'!Q46</f>
    </nc>
  </rcc>
  <rcc rId="25108" sId="1">
    <oc r="K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0,4'!K47</f>
    </oc>
    <nc r="K50">
      <f>'по 6-10'!K50+'по 0,4'!K47</f>
    </nc>
  </rcc>
  <rcc rId="25109" sId="1">
    <oc r="L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0,4'!L47</f>
    </oc>
    <nc r="L50">
      <f>'по 6-10'!L50+'по 0,4'!L47</f>
    </nc>
  </rcc>
  <rcc rId="25110" sId="1">
    <oc r="M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0,4'!M47</f>
    </oc>
    <nc r="M50">
      <f>'по 6-10'!M50+'по 0,4'!M47</f>
    </nc>
  </rcc>
  <rcc rId="25111" sId="1">
    <oc r="N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0,4'!N47</f>
    </oc>
    <nc r="N50">
      <f>'по 6-10'!N50+'по 0,4'!N47</f>
    </nc>
  </rcc>
  <rcc rId="25112" sId="1">
    <oc r="O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0,4'!O47</f>
    </oc>
    <nc r="O50">
      <f>'по 6-10'!O50+'по 0,4'!O47</f>
    </nc>
  </rcc>
  <rcc rId="25113" sId="1">
    <oc r="P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0,4'!P47</f>
    </oc>
    <nc r="P50">
      <f>'по 6-10'!P50+'по 0,4'!P47</f>
    </nc>
  </rcc>
  <rcc rId="25114" sId="1">
    <oc r="Q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0,4'!Q47</f>
    </oc>
    <nc r="Q50">
      <f>'по 6-10'!Q50+'по 0,4'!Q47</f>
    </nc>
  </rcc>
  <rcc rId="25115" sId="1">
    <oc r="K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0,4'!K48</f>
    </oc>
    <nc r="K51">
      <f>'по 6-10'!K51+'по 0,4'!K48</f>
    </nc>
  </rcc>
  <rcc rId="25116" sId="1">
    <oc r="L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0,4'!L48</f>
    </oc>
    <nc r="L51">
      <f>'по 6-10'!L51+'по 0,4'!L48</f>
    </nc>
  </rcc>
  <rcc rId="25117" sId="1">
    <oc r="M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0,4'!M48</f>
    </oc>
    <nc r="M51">
      <f>'по 6-10'!M51+'по 0,4'!M48</f>
    </nc>
  </rcc>
  <rcc rId="25118" sId="1">
    <oc r="N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0,4'!N48</f>
    </oc>
    <nc r="N51">
      <f>'по 6-10'!N51+'по 0,4'!N48</f>
    </nc>
  </rcc>
  <rcc rId="25119" sId="1">
    <oc r="O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0,4'!O48</f>
    </oc>
    <nc r="O51">
      <f>'по 6-10'!O51+'по 0,4'!O48</f>
    </nc>
  </rcc>
  <rcc rId="25120" sId="1">
    <oc r="P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0,4'!P48</f>
    </oc>
    <nc r="P51">
      <f>'по 6-10'!P51+'по 0,4'!P48</f>
    </nc>
  </rcc>
  <rcc rId="25121" sId="1">
    <oc r="Q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0,4'!Q48</f>
    </oc>
    <nc r="Q51">
      <f>'по 6-10'!Q51+'по 0,4'!Q48</f>
    </nc>
  </rcc>
  <rcc rId="25122" sId="1">
    <oc r="K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0,4'!K49</f>
    </oc>
    <nc r="K52">
      <f>'по 6-10'!K52+'по 0,4'!K49</f>
    </nc>
  </rcc>
  <rcc rId="25123" sId="1">
    <oc r="L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0,4'!L49</f>
    </oc>
    <nc r="L52">
      <f>'по 6-10'!L52+'по 0,4'!L49</f>
    </nc>
  </rcc>
  <rcc rId="25124" sId="1">
    <oc r="M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0,4'!M49</f>
    </oc>
    <nc r="M52">
      <f>'по 6-10'!M52+'по 0,4'!M49</f>
    </nc>
  </rcc>
  <rcc rId="25125" sId="1">
    <oc r="N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0,4'!N49</f>
    </oc>
    <nc r="N52">
      <f>'по 6-10'!N52+'по 0,4'!N49</f>
    </nc>
  </rcc>
  <rcc rId="25126" sId="1">
    <oc r="O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0,4'!O49</f>
    </oc>
    <nc r="O52">
      <f>'по 6-10'!O52+'по 0,4'!O49</f>
    </nc>
  </rcc>
  <rcc rId="25127" sId="1">
    <oc r="P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0,4'!P49</f>
    </oc>
    <nc r="P52">
      <f>'по 6-10'!P52+'по 0,4'!P49</f>
    </nc>
  </rcc>
  <rcc rId="25128" sId="1">
    <oc r="Q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0,4'!Q49</f>
    </oc>
    <nc r="Q52">
      <f>'по 6-10'!Q52+'по 0,4'!Q49</f>
    </nc>
  </rcc>
  <rcc rId="25129" sId="1">
    <oc r="K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0,4'!K50</f>
    </oc>
    <nc r="K53">
      <f>'по 6-10'!K53+'по 0,4'!K50</f>
    </nc>
  </rcc>
  <rcc rId="25130" sId="1">
    <oc r="L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0,4'!L50</f>
    </oc>
    <nc r="L53">
      <f>'по 6-10'!L53+'по 0,4'!L50</f>
    </nc>
  </rcc>
  <rcc rId="25131" sId="1">
    <oc r="M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0,4'!M50</f>
    </oc>
    <nc r="M53">
      <f>'по 6-10'!M53+'по 0,4'!M50</f>
    </nc>
  </rcc>
  <rcc rId="25132" sId="1">
    <oc r="N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0,4'!N50</f>
    </oc>
    <nc r="N53">
      <f>'по 6-10'!N53+'по 0,4'!N50</f>
    </nc>
  </rcc>
  <rcc rId="25133" sId="1">
    <oc r="O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0,4'!O50</f>
    </oc>
    <nc r="O53">
      <f>'по 6-10'!O53+'по 0,4'!O50</f>
    </nc>
  </rcc>
  <rcc rId="25134" sId="1">
    <oc r="P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0,4'!P50</f>
    </oc>
    <nc r="P53">
      <f>'по 6-10'!P53+'по 0,4'!P50</f>
    </nc>
  </rcc>
  <rcc rId="25135" sId="1">
    <oc r="Q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0,4'!Q50</f>
    </oc>
    <nc r="Q53">
      <f>'по 6-10'!Q53+'по 0,4'!Q50</f>
    </nc>
  </rcc>
  <rcc rId="25136" sId="1">
    <oc r="K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0,4'!K51</f>
    </oc>
    <nc r="K54">
      <f>'по 6-10'!K54+'по 0,4'!K51</f>
    </nc>
  </rcc>
  <rcc rId="25137" sId="1">
    <oc r="L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0,4'!L51</f>
    </oc>
    <nc r="L54">
      <f>'по 6-10'!L54+'по 0,4'!L51</f>
    </nc>
  </rcc>
  <rcc rId="25138" sId="1">
    <oc r="M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0,4'!M51</f>
    </oc>
    <nc r="M54">
      <f>'по 6-10'!M54+'по 0,4'!M51</f>
    </nc>
  </rcc>
  <rcc rId="25139" sId="1">
    <oc r="N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0,4'!N51</f>
    </oc>
    <nc r="N54">
      <f>'по 6-10'!N54+'по 0,4'!N51</f>
    </nc>
  </rcc>
  <rcc rId="25140" sId="1">
    <oc r="O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0,4'!O51</f>
    </oc>
    <nc r="O54">
      <f>'по 6-10'!O54+'по 0,4'!O51</f>
    </nc>
  </rcc>
  <rcc rId="25141" sId="1">
    <oc r="P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0,4'!P51</f>
    </oc>
    <nc r="P54">
      <f>'по 6-10'!P54+'по 0,4'!P51</f>
    </nc>
  </rcc>
  <rcc rId="25142" sId="1">
    <oc r="Q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0,4'!Q51</f>
    </oc>
    <nc r="Q54">
      <f>'по 6-10'!Q54+'по 0,4'!Q51</f>
    </nc>
  </rcc>
  <rcc rId="25143" sId="1">
    <oc r="K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0,4'!K52</f>
    </oc>
    <nc r="K55">
      <f>'по 6-10'!K55+'по 0,4'!K52</f>
    </nc>
  </rcc>
  <rcc rId="25144" sId="1">
    <oc r="L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0,4'!L52</f>
    </oc>
    <nc r="L55">
      <f>'по 6-10'!L55+'по 0,4'!L52</f>
    </nc>
  </rcc>
  <rcc rId="25145" sId="1">
    <oc r="M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0,4'!M52</f>
    </oc>
    <nc r="M55">
      <f>'по 6-10'!M55+'по 0,4'!M52</f>
    </nc>
  </rcc>
  <rcc rId="25146" sId="1">
    <oc r="N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0,4'!N52</f>
    </oc>
    <nc r="N55">
      <f>'по 6-10'!N55+'по 0,4'!N52</f>
    </nc>
  </rcc>
  <rcc rId="25147" sId="1">
    <oc r="O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0,4'!O52</f>
    </oc>
    <nc r="O55">
      <f>'по 6-10'!O55+'по 0,4'!O52</f>
    </nc>
  </rcc>
  <rcc rId="25148" sId="1">
    <oc r="P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0,4'!P52</f>
    </oc>
    <nc r="P55">
      <f>'по 6-10'!P55+'по 0,4'!P52</f>
    </nc>
  </rcc>
  <rcc rId="25149" sId="1">
    <oc r="Q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0,4'!Q52</f>
    </oc>
    <nc r="Q55">
      <f>'по 6-10'!Q55+'по 0,4'!Q52</f>
    </nc>
  </rcc>
  <rcc rId="25150" sId="1">
    <oc r="K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0,4'!K53</f>
    </oc>
    <nc r="K56">
      <f>'по 6-10'!K56+'по 0,4'!K53</f>
    </nc>
  </rcc>
  <rcc rId="25151" sId="1">
    <oc r="L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0,4'!L53</f>
    </oc>
    <nc r="L56">
      <f>'по 6-10'!L56+'по 0,4'!L53</f>
    </nc>
  </rcc>
  <rcc rId="25152" sId="1">
    <oc r="M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0,4'!M53</f>
    </oc>
    <nc r="M56">
      <f>'по 6-10'!M56+'по 0,4'!M53</f>
    </nc>
  </rcc>
  <rcc rId="25153" sId="1">
    <oc r="N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0,4'!N53</f>
    </oc>
    <nc r="N56">
      <f>'по 6-10'!N56+'по 0,4'!N53</f>
    </nc>
  </rcc>
  <rcc rId="25154" sId="1">
    <oc r="O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0,4'!O53</f>
    </oc>
    <nc r="O56">
      <f>'по 6-10'!O56+'по 0,4'!O53</f>
    </nc>
  </rcc>
  <rcc rId="25155" sId="1">
    <oc r="P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0,4'!P53</f>
    </oc>
    <nc r="P56">
      <f>'по 6-10'!P56+'по 0,4'!P53</f>
    </nc>
  </rcc>
  <rcc rId="25156" sId="1">
    <oc r="Q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0,4'!Q53</f>
    </oc>
    <nc r="Q56">
      <f>'по 6-10'!Q56+'по 0,4'!Q53</f>
    </nc>
  </rcc>
  <rcc rId="25157" sId="1">
    <oc r="K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0,4'!K54</f>
    </oc>
    <nc r="K57">
      <f>'по 6-10'!K57+'по 0,4'!K54</f>
    </nc>
  </rcc>
  <rcc rId="25158" sId="1">
    <oc r="L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0,4'!L54</f>
    </oc>
    <nc r="L57">
      <f>'по 6-10'!L57+'по 0,4'!L54</f>
    </nc>
  </rcc>
  <rcc rId="25159" sId="1">
    <oc r="M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0,4'!M54</f>
    </oc>
    <nc r="M57">
      <f>'по 6-10'!M57+'по 0,4'!M54</f>
    </nc>
  </rcc>
  <rcc rId="25160" sId="1">
    <oc r="N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0,4'!N54</f>
    </oc>
    <nc r="N57">
      <f>'по 6-10'!N57+'по 0,4'!N54</f>
    </nc>
  </rcc>
  <rcc rId="25161" sId="1">
    <oc r="O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0,4'!O54</f>
    </oc>
    <nc r="O57">
      <f>'по 6-10'!O57+'по 0,4'!O54</f>
    </nc>
  </rcc>
  <rcc rId="25162" sId="1">
    <oc r="P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0,4'!P54</f>
    </oc>
    <nc r="P57">
      <f>'по 6-10'!P57+'по 0,4'!P54</f>
    </nc>
  </rcc>
  <rcc rId="25163" sId="1">
    <oc r="Q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0,4'!Q54</f>
    </oc>
    <nc r="Q57">
      <f>'по 6-10'!Q57+'по 0,4'!Q54</f>
    </nc>
  </rcc>
  <rcc rId="25164" sId="1">
    <oc r="K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0,4'!K55</f>
    </oc>
    <nc r="K58">
      <f>'по 6-10'!K58+'по 0,4'!K55</f>
    </nc>
  </rcc>
  <rcc rId="25165" sId="1">
    <oc r="L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0,4'!L55</f>
    </oc>
    <nc r="L58">
      <f>'по 6-10'!L58+'по 0,4'!L55</f>
    </nc>
  </rcc>
  <rcc rId="25166" sId="1">
    <oc r="M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0,4'!M55</f>
    </oc>
    <nc r="M58">
      <f>'по 6-10'!M58+'по 0,4'!M55</f>
    </nc>
  </rcc>
  <rcc rId="25167" sId="1">
    <oc r="N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0,4'!N55</f>
    </oc>
    <nc r="N58">
      <f>'по 6-10'!N58+'по 0,4'!N55</f>
    </nc>
  </rcc>
  <rcc rId="25168" sId="1">
    <oc r="O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0,4'!O55</f>
    </oc>
    <nc r="O58">
      <f>'по 6-10'!O58+'по 0,4'!O55</f>
    </nc>
  </rcc>
  <rcc rId="25169" sId="1">
    <oc r="P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0,4'!P55</f>
    </oc>
    <nc r="P58">
      <f>'по 6-10'!P58+'по 0,4'!P55</f>
    </nc>
  </rcc>
  <rcc rId="25170" sId="1">
    <oc r="Q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0,4'!Q55</f>
    </oc>
    <nc r="Q58">
      <f>'по 6-10'!Q58+'по 0,4'!Q55</f>
    </nc>
  </rcc>
  <rcc rId="25171" sId="1">
    <oc r="K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0,4'!K56</f>
    </oc>
    <nc r="K59">
      <f>'по 6-10'!K59+'по 0,4'!K56</f>
    </nc>
  </rcc>
  <rcc rId="25172" sId="1">
    <oc r="L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0,4'!L56</f>
    </oc>
    <nc r="L59">
      <f>'по 6-10'!L59+'по 0,4'!L56</f>
    </nc>
  </rcc>
  <rcc rId="25173" sId="1">
    <oc r="M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0,4'!M56</f>
    </oc>
    <nc r="M59">
      <f>'по 6-10'!M59+'по 0,4'!M56</f>
    </nc>
  </rcc>
  <rcc rId="25174" sId="1">
    <oc r="N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0,4'!N56</f>
    </oc>
    <nc r="N59">
      <f>'по 6-10'!N59+'по 0,4'!N56</f>
    </nc>
  </rcc>
  <rcc rId="25175" sId="1">
    <oc r="O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0,4'!O56</f>
    </oc>
    <nc r="O59">
      <f>'по 6-10'!O59+'по 0,4'!O56</f>
    </nc>
  </rcc>
  <rcc rId="25176" sId="1">
    <oc r="P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0,4'!P56</f>
    </oc>
    <nc r="P59">
      <f>'по 6-10'!P59+'по 0,4'!P56</f>
    </nc>
  </rcc>
  <rcc rId="25177" sId="1">
    <oc r="Q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0,4'!Q56</f>
    </oc>
    <nc r="Q59">
      <f>'по 6-10'!Q59+'по 0,4'!Q56</f>
    </nc>
  </rcc>
  <rcc rId="25178" sId="1">
    <oc r="K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0,4'!K57</f>
    </oc>
    <nc r="K60">
      <f>'по 6-10'!K60+'по 0,4'!K57</f>
    </nc>
  </rcc>
  <rcc rId="25179" sId="1">
    <oc r="L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0,4'!L57</f>
    </oc>
    <nc r="L60">
      <f>'по 6-10'!L60+'по 0,4'!L57</f>
    </nc>
  </rcc>
  <rcc rId="25180" sId="1">
    <oc r="M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0,4'!M57</f>
    </oc>
    <nc r="M60">
      <f>'по 6-10'!M60+'по 0,4'!M57</f>
    </nc>
  </rcc>
  <rcc rId="25181" sId="1">
    <oc r="N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0,4'!N57</f>
    </oc>
    <nc r="N60">
      <f>'по 6-10'!N60+'по 0,4'!N57</f>
    </nc>
  </rcc>
  <rcc rId="25182" sId="1">
    <oc r="O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0,4'!O57</f>
    </oc>
    <nc r="O60">
      <f>'по 6-10'!O60+'по 0,4'!O57</f>
    </nc>
  </rcc>
  <rcc rId="25183" sId="1">
    <oc r="P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0,4'!P57</f>
    </oc>
    <nc r="P60">
      <f>'по 6-10'!P60+'по 0,4'!P57</f>
    </nc>
  </rcc>
  <rcc rId="25184" sId="1">
    <oc r="Q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0,4'!Q57</f>
    </oc>
    <nc r="Q60">
      <f>'по 6-10'!Q60+'по 0,4'!Q57</f>
    </nc>
  </rcc>
  <rcc rId="25185" sId="1">
    <oc r="K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0,4'!K58</f>
    </oc>
    <nc r="K61">
      <f>'по 6-10'!K61+'по 0,4'!K58</f>
    </nc>
  </rcc>
  <rcc rId="25186" sId="1">
    <oc r="L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0,4'!L58</f>
    </oc>
    <nc r="L61">
      <f>'по 6-10'!L61+'по 0,4'!L58</f>
    </nc>
  </rcc>
  <rcc rId="25187" sId="1">
    <oc r="M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0,4'!M58</f>
    </oc>
    <nc r="M61">
      <f>'по 6-10'!M61+'по 0,4'!M58</f>
    </nc>
  </rcc>
  <rcc rId="25188" sId="1">
    <oc r="N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0,4'!N58</f>
    </oc>
    <nc r="N61">
      <f>'по 6-10'!N61+'по 0,4'!N58</f>
    </nc>
  </rcc>
  <rcc rId="25189" sId="1">
    <oc r="O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0,4'!O58</f>
    </oc>
    <nc r="O61">
      <f>'по 6-10'!O61+'по 0,4'!O58</f>
    </nc>
  </rcc>
  <rcc rId="25190" sId="1">
    <oc r="P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0,4'!P58</f>
    </oc>
    <nc r="P61">
      <f>'по 6-10'!P61+'по 0,4'!P58</f>
    </nc>
  </rcc>
  <rcc rId="25191" sId="1">
    <oc r="Q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0,4'!Q58</f>
    </oc>
    <nc r="Q61">
      <f>'по 6-10'!Q61+'по 0,4'!Q58</f>
    </nc>
  </rcc>
  <rcc rId="25192" sId="1">
    <oc r="K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0,4'!K59</f>
    </oc>
    <nc r="K62">
      <f>'по 6-10'!K62+'по 0,4'!K59</f>
    </nc>
  </rcc>
  <rcc rId="25193" sId="1">
    <oc r="L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0,4'!L59</f>
    </oc>
    <nc r="L62">
      <f>'по 6-10'!L62+'по 0,4'!L59</f>
    </nc>
  </rcc>
  <rcc rId="25194" sId="1">
    <oc r="M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0,4'!M59</f>
    </oc>
    <nc r="M62">
      <f>'по 6-10'!M62+'по 0,4'!M59</f>
    </nc>
  </rcc>
  <rcc rId="25195" sId="1">
    <oc r="N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0,4'!N59</f>
    </oc>
    <nc r="N62">
      <f>'по 6-10'!N62+'по 0,4'!N59</f>
    </nc>
  </rcc>
  <rcc rId="25196" sId="1">
    <oc r="O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0,4'!O59</f>
    </oc>
    <nc r="O62">
      <f>'по 6-10'!O62+'по 0,4'!O59</f>
    </nc>
  </rcc>
  <rcc rId="25197" sId="1">
    <oc r="P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0,4'!P59</f>
    </oc>
    <nc r="P62">
      <f>'по 6-10'!P62+'по 0,4'!P59</f>
    </nc>
  </rcc>
  <rcc rId="25198" sId="1">
    <oc r="Q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0,4'!Q59</f>
    </oc>
    <nc r="Q62">
      <f>'по 6-10'!Q62+'по 0,4'!Q59</f>
    </nc>
  </rcc>
  <rcc rId="25199" sId="1">
    <oc r="K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0,4'!K60</f>
    </oc>
    <nc r="K63">
      <f>'по 6-10'!K63+'по 0,4'!K60</f>
    </nc>
  </rcc>
  <rcc rId="25200" sId="1">
    <oc r="L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0,4'!L60</f>
    </oc>
    <nc r="L63">
      <f>'по 6-10'!L63+'по 0,4'!L60</f>
    </nc>
  </rcc>
  <rcc rId="25201" sId="1">
    <oc r="M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0,4'!M60</f>
    </oc>
    <nc r="M63">
      <f>'по 6-10'!M63+'по 0,4'!M60</f>
    </nc>
  </rcc>
  <rcc rId="25202" sId="1">
    <oc r="N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0,4'!N60</f>
    </oc>
    <nc r="N63">
      <f>'по 6-10'!N63+'по 0,4'!N60</f>
    </nc>
  </rcc>
  <rcc rId="25203" sId="1">
    <oc r="O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0,4'!O60</f>
    </oc>
    <nc r="O63">
      <f>'по 6-10'!O63+'по 0,4'!O60</f>
    </nc>
  </rcc>
  <rcc rId="25204" sId="1">
    <oc r="P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0,4'!P60</f>
    </oc>
    <nc r="P63">
      <f>'по 6-10'!P63+'по 0,4'!P60</f>
    </nc>
  </rcc>
  <rcc rId="25205" sId="1">
    <oc r="Q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0,4'!Q60</f>
    </oc>
    <nc r="Q63">
      <f>'по 6-10'!Q63+'по 0,4'!Q60</f>
    </nc>
  </rcc>
  <rcc rId="25206" sId="1">
    <oc r="D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0,4'!D63</f>
    </oc>
    <nc r="D66">
      <f>'по 6-10'!D66+'по 0,4'!D63</f>
    </nc>
  </rcc>
  <rcc rId="25207" sId="1">
    <oc r="E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0,4'!E63</f>
    </oc>
    <nc r="E66">
      <f>'по 6-10'!E66+'по 0,4'!E63</f>
    </nc>
  </rcc>
  <rcc rId="25208" sId="1">
    <oc r="F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0,4'!F63</f>
    </oc>
    <nc r="F66">
      <f>'по 6-10'!F66+'по 0,4'!F63</f>
    </nc>
  </rcc>
  <rcc rId="25209" sId="1">
    <oc r="G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0,4'!G63</f>
    </oc>
    <nc r="G66">
      <f>'по 6-10'!G66+'по 0,4'!G63</f>
    </nc>
  </rcc>
  <rcc rId="25210" sId="1">
    <oc r="H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0,4'!H63</f>
    </oc>
    <nc r="H66">
      <f>'по 6-10'!H66+'по 0,4'!H63</f>
    </nc>
  </rcc>
  <rcc rId="25211" sId="1">
    <oc r="I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0,4'!I63</f>
    </oc>
    <nc r="I66">
      <f>'по 6-10'!I66+'по 0,4'!I63</f>
    </nc>
  </rcc>
  <rcc rId="25212" sId="1">
    <oc r="J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0,4'!J63</f>
    </oc>
    <nc r="J66">
      <f>'по 6-10'!J66+'по 0,4'!J63</f>
    </nc>
  </rcc>
  <rcc rId="25213" sId="1">
    <oc r="K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0,4'!K63</f>
    </oc>
    <nc r="K66">
      <f>'по 6-10'!K66+'по 0,4'!K63</f>
    </nc>
  </rcc>
  <rcc rId="25214" sId="1">
    <oc r="L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0,4'!L63</f>
    </oc>
    <nc r="L66">
      <f>'по 6-10'!L66+'по 0,4'!L63</f>
    </nc>
  </rcc>
  <rcc rId="25215" sId="1">
    <oc r="M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0,4'!M63</f>
    </oc>
    <nc r="M66">
      <f>'по 6-10'!M66+'по 0,4'!M63</f>
    </nc>
  </rcc>
  <rcc rId="25216" sId="1">
    <oc r="N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0,4'!N63</f>
    </oc>
    <nc r="N66">
      <f>'по 6-10'!N66+'по 0,4'!N63</f>
    </nc>
  </rcc>
  <rcc rId="25217" sId="1">
    <oc r="O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0,4'!O63</f>
    </oc>
    <nc r="O66">
      <f>'по 6-10'!O66+'по 0,4'!O63</f>
    </nc>
  </rcc>
  <rcc rId="25218" sId="1">
    <oc r="P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0,4'!P63</f>
    </oc>
    <nc r="P66">
      <f>'по 6-10'!P66+'по 0,4'!P63</f>
    </nc>
  </rcc>
  <rcc rId="25219" sId="1">
    <oc r="Q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0,4'!Q63</f>
    </oc>
    <nc r="Q66">
      <f>'по 6-10'!Q66+'по 0,4'!Q63</f>
    </nc>
  </rcc>
  <rcc rId="25220" sId="1">
    <oc r="D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0,4'!D64</f>
    </oc>
    <nc r="D67">
      <f>'по 6-10'!D67+'по 0,4'!D64</f>
    </nc>
  </rcc>
  <rcc rId="25221" sId="1">
    <oc r="E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0,4'!E64</f>
    </oc>
    <nc r="E67">
      <f>'по 6-10'!E67+'по 0,4'!E64</f>
    </nc>
  </rcc>
  <rcc rId="25222" sId="1">
    <oc r="F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0,4'!F64</f>
    </oc>
    <nc r="F67">
      <f>'по 6-10'!F67+'по 0,4'!F64</f>
    </nc>
  </rcc>
  <rcc rId="25223" sId="1">
    <oc r="G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0,4'!G64</f>
    </oc>
    <nc r="G67">
      <f>'по 6-10'!G67+'по 0,4'!G64</f>
    </nc>
  </rcc>
  <rcc rId="25224" sId="1">
    <oc r="H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0,4'!H64</f>
    </oc>
    <nc r="H67">
      <f>'по 6-10'!H67+'по 0,4'!H64</f>
    </nc>
  </rcc>
  <rcc rId="25225" sId="1">
    <oc r="I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0,4'!I64</f>
    </oc>
    <nc r="I67">
      <f>'по 6-10'!I67+'по 0,4'!I64</f>
    </nc>
  </rcc>
  <rcc rId="25226" sId="1">
    <oc r="J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0,4'!J64</f>
    </oc>
    <nc r="J67">
      <f>'по 6-10'!J67+'по 0,4'!J64</f>
    </nc>
  </rcc>
  <rcc rId="25227" sId="1">
    <oc r="K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0,4'!K64</f>
    </oc>
    <nc r="K67">
      <f>'по 6-10'!K67+'по 0,4'!K64</f>
    </nc>
  </rcc>
  <rcc rId="25228" sId="1">
    <oc r="L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0,4'!L64</f>
    </oc>
    <nc r="L67">
      <f>'по 6-10'!L67+'по 0,4'!L64</f>
    </nc>
  </rcc>
  <rcc rId="25229" sId="1">
    <oc r="M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0,4'!M64</f>
    </oc>
    <nc r="M67">
      <f>'по 6-10'!M67+'по 0,4'!M64</f>
    </nc>
  </rcc>
  <rcc rId="25230" sId="1">
    <oc r="N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0,4'!N64</f>
    </oc>
    <nc r="N67">
      <f>'по 6-10'!N67+'по 0,4'!N64</f>
    </nc>
  </rcc>
  <rcc rId="25231" sId="1">
    <oc r="O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0,4'!O64</f>
    </oc>
    <nc r="O67">
      <f>'по 6-10'!O67+'по 0,4'!O64</f>
    </nc>
  </rcc>
  <rcc rId="25232" sId="1">
    <oc r="P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0,4'!P64</f>
    </oc>
    <nc r="P67">
      <f>'по 6-10'!P67+'по 0,4'!P64</f>
    </nc>
  </rcc>
  <rcc rId="25233" sId="1">
    <oc r="Q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0,4'!Q64</f>
    </oc>
    <nc r="Q67">
      <f>'по 6-10'!Q67+'по 0,4'!Q64</f>
    </nc>
  </rcc>
  <rcc rId="25234" sId="1">
    <oc r="D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0,4'!D65</f>
    </oc>
    <nc r="D68">
      <f>'по 6-10'!D68+'по 0,4'!D65</f>
    </nc>
  </rcc>
  <rcc rId="25235" sId="1">
    <oc r="E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0,4'!E65</f>
    </oc>
    <nc r="E68">
      <f>'по 6-10'!E68+'по 0,4'!E65</f>
    </nc>
  </rcc>
  <rcc rId="25236" sId="1">
    <oc r="F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0,4'!F65</f>
    </oc>
    <nc r="F68">
      <f>'по 6-10'!F68+'по 0,4'!F65</f>
    </nc>
  </rcc>
  <rcc rId="25237" sId="1">
    <oc r="G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0,4'!G65</f>
    </oc>
    <nc r="G68">
      <f>'по 6-10'!G68+'по 0,4'!G65</f>
    </nc>
  </rcc>
  <rcc rId="25238" sId="1">
    <oc r="H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0,4'!H65</f>
    </oc>
    <nc r="H68">
      <f>'по 6-10'!H68+'по 0,4'!H65</f>
    </nc>
  </rcc>
  <rcc rId="25239" sId="1">
    <oc r="I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0,4'!I65</f>
    </oc>
    <nc r="I68">
      <f>'по 6-10'!I68+'по 0,4'!I65</f>
    </nc>
  </rcc>
  <rcc rId="25240" sId="1">
    <oc r="J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0,4'!J65</f>
    </oc>
    <nc r="J68">
      <f>'по 6-10'!J68+'по 0,4'!J65</f>
    </nc>
  </rcc>
  <rcc rId="25241" sId="1">
    <oc r="K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0,4'!K65</f>
    </oc>
    <nc r="K68">
      <f>'по 6-10'!K68+'по 0,4'!K65</f>
    </nc>
  </rcc>
  <rcc rId="25242" sId="1">
    <oc r="L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0,4'!L65</f>
    </oc>
    <nc r="L68">
      <f>'по 6-10'!L68+'по 0,4'!L65</f>
    </nc>
  </rcc>
  <rcc rId="25243" sId="1">
    <oc r="M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0,4'!M65</f>
    </oc>
    <nc r="M68">
      <f>'по 6-10'!M68+'по 0,4'!M65</f>
    </nc>
  </rcc>
  <rcc rId="25244" sId="1">
    <oc r="N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0,4'!N65</f>
    </oc>
    <nc r="N68">
      <f>'по 6-10'!N68+'по 0,4'!N65</f>
    </nc>
  </rcc>
  <rcc rId="25245" sId="1">
    <oc r="O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0,4'!O65</f>
    </oc>
    <nc r="O68">
      <f>'по 6-10'!O68+'по 0,4'!O65</f>
    </nc>
  </rcc>
  <rcc rId="25246" sId="1">
    <oc r="P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0,4'!P65</f>
    </oc>
    <nc r="P68">
      <f>'по 6-10'!P68+'по 0,4'!P65</f>
    </nc>
  </rcc>
  <rcc rId="25247" sId="1">
    <oc r="Q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0,4'!Q65</f>
    </oc>
    <nc r="Q68">
      <f>'по 6-10'!Q68+'по 0,4'!Q65</f>
    </nc>
  </rcc>
  <rcc rId="25248" sId="1">
    <oc r="D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0,4'!D66</f>
    </oc>
    <nc r="D69">
      <f>'по 6-10'!D69+'по 0,4'!D66</f>
    </nc>
  </rcc>
  <rcc rId="25249" sId="1">
    <oc r="E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0,4'!E66</f>
    </oc>
    <nc r="E69">
      <f>'по 6-10'!E69+'по 0,4'!E66</f>
    </nc>
  </rcc>
  <rcc rId="25250" sId="1">
    <oc r="F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0,4'!F66</f>
    </oc>
    <nc r="F69">
      <f>'по 6-10'!F69+'по 0,4'!F66</f>
    </nc>
  </rcc>
  <rcc rId="25251" sId="1">
    <oc r="G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0,4'!G66</f>
    </oc>
    <nc r="G69">
      <f>'по 6-10'!G69+'по 0,4'!G66</f>
    </nc>
  </rcc>
  <rcc rId="25252" sId="1">
    <oc r="H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0,4'!H66</f>
    </oc>
    <nc r="H69">
      <f>'по 6-10'!H69+'по 0,4'!H66</f>
    </nc>
  </rcc>
  <rcc rId="25253" sId="1">
    <oc r="I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0,4'!I66</f>
    </oc>
    <nc r="I69">
      <f>'по 6-10'!I69+'по 0,4'!I66</f>
    </nc>
  </rcc>
  <rcc rId="25254" sId="1">
    <oc r="J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0,4'!J66</f>
    </oc>
    <nc r="J69">
      <f>'по 6-10'!J69+'по 0,4'!J66</f>
    </nc>
  </rcc>
  <rcc rId="25255" sId="1">
    <oc r="K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0,4'!K66</f>
    </oc>
    <nc r="K69">
      <f>'по 6-10'!K69+'по 0,4'!K66</f>
    </nc>
  </rcc>
  <rcc rId="25256" sId="1">
    <oc r="L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0,4'!L66</f>
    </oc>
    <nc r="L69">
      <f>'по 6-10'!L69+'по 0,4'!L66</f>
    </nc>
  </rcc>
  <rcc rId="25257" sId="1">
    <oc r="M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0,4'!M66</f>
    </oc>
    <nc r="M69">
      <f>'по 6-10'!M69+'по 0,4'!M66</f>
    </nc>
  </rcc>
  <rcc rId="25258" sId="1">
    <oc r="N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0,4'!N66</f>
    </oc>
    <nc r="N69">
      <f>'по 6-10'!N69+'по 0,4'!N66</f>
    </nc>
  </rcc>
  <rcc rId="25259" sId="1">
    <oc r="O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0,4'!O66</f>
    </oc>
    <nc r="O69">
      <f>'по 6-10'!O69+'по 0,4'!O66</f>
    </nc>
  </rcc>
  <rcc rId="25260" sId="1">
    <oc r="P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0,4'!P66</f>
    </oc>
    <nc r="P69">
      <f>'по 6-10'!P69+'по 0,4'!P66</f>
    </nc>
  </rcc>
  <rcc rId="25261" sId="1">
    <oc r="Q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0,4'!Q66</f>
    </oc>
    <nc r="Q69">
      <f>'по 6-10'!Q69+'по 0,4'!Q66</f>
    </nc>
  </rcc>
  <rcc rId="25262" sId="1">
    <oc r="D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0,4'!D67</f>
    </oc>
    <nc r="D70">
      <f>'по 6-10'!D70+'по 0,4'!D67</f>
    </nc>
  </rcc>
  <rcc rId="25263" sId="1">
    <oc r="E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0,4'!E67</f>
    </oc>
    <nc r="E70">
      <f>'по 6-10'!E70+'по 0,4'!E67</f>
    </nc>
  </rcc>
  <rcc rId="25264" sId="1">
    <oc r="F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0,4'!F67</f>
    </oc>
    <nc r="F70">
      <f>'по 6-10'!F70+'по 0,4'!F67</f>
    </nc>
  </rcc>
  <rcc rId="25265" sId="1">
    <oc r="G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0,4'!G67</f>
    </oc>
    <nc r="G70">
      <f>'по 6-10'!G70+'по 0,4'!G67</f>
    </nc>
  </rcc>
  <rcc rId="25266" sId="1">
    <oc r="H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0,4'!H67</f>
    </oc>
    <nc r="H70">
      <f>'по 6-10'!H70+'по 0,4'!H67</f>
    </nc>
  </rcc>
  <rcc rId="25267" sId="1">
    <oc r="I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0,4'!I67</f>
    </oc>
    <nc r="I70">
      <f>'по 6-10'!I70+'по 0,4'!I67</f>
    </nc>
  </rcc>
  <rcc rId="25268" sId="1">
    <oc r="J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0,4'!J67</f>
    </oc>
    <nc r="J70">
      <f>'по 6-10'!J70+'по 0,4'!J67</f>
    </nc>
  </rcc>
  <rcc rId="25269" sId="1">
    <oc r="K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0,4'!K67</f>
    </oc>
    <nc r="K70">
      <f>'по 6-10'!K70+'по 0,4'!K67</f>
    </nc>
  </rcc>
  <rcc rId="25270" sId="1">
    <oc r="L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0,4'!L67</f>
    </oc>
    <nc r="L70">
      <f>'по 6-10'!L70+'по 0,4'!L67</f>
    </nc>
  </rcc>
  <rcc rId="25271" sId="1">
    <oc r="M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0,4'!M67</f>
    </oc>
    <nc r="M70">
      <f>'по 6-10'!M70+'по 0,4'!M67</f>
    </nc>
  </rcc>
  <rcc rId="25272" sId="1">
    <oc r="N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0,4'!N67</f>
    </oc>
    <nc r="N70">
      <f>'по 6-10'!N70+'по 0,4'!N67</f>
    </nc>
  </rcc>
  <rcc rId="25273" sId="1">
    <oc r="O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0,4'!O67</f>
    </oc>
    <nc r="O70">
      <f>'по 6-10'!O70+'по 0,4'!O67</f>
    </nc>
  </rcc>
  <rcc rId="25274" sId="1">
    <oc r="P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0,4'!P67</f>
    </oc>
    <nc r="P70">
      <f>'по 6-10'!P70+'по 0,4'!P67</f>
    </nc>
  </rcc>
  <rcc rId="25275" sId="1">
    <oc r="Q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0,4'!Q67</f>
    </oc>
    <nc r="Q70">
      <f>'по 6-10'!Q70+'по 0,4'!Q67</f>
    </nc>
  </rcc>
  <rcc rId="25276" sId="1">
    <oc r="D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0,4'!D68</f>
    </oc>
    <nc r="D71">
      <f>'по 6-10'!D71+'по 0,4'!D68</f>
    </nc>
  </rcc>
  <rcc rId="25277" sId="1">
    <oc r="E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0,4'!E68</f>
    </oc>
    <nc r="E71">
      <f>'по 6-10'!E71+'по 0,4'!E68</f>
    </nc>
  </rcc>
  <rcc rId="25278" sId="1">
    <oc r="F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0,4'!F68</f>
    </oc>
    <nc r="F71">
      <f>'по 6-10'!F71+'по 0,4'!F68</f>
    </nc>
  </rcc>
  <rcc rId="25279" sId="1">
    <oc r="G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0,4'!G68</f>
    </oc>
    <nc r="G71">
      <f>'по 6-10'!G71+'по 0,4'!G68</f>
    </nc>
  </rcc>
  <rcc rId="25280" sId="1">
    <oc r="H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0,4'!H68</f>
    </oc>
    <nc r="H71">
      <f>'по 6-10'!H71+'по 0,4'!H68</f>
    </nc>
  </rcc>
  <rcc rId="25281" sId="1">
    <oc r="I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0,4'!I68</f>
    </oc>
    <nc r="I71">
      <f>'по 6-10'!I71+'по 0,4'!I68</f>
    </nc>
  </rcc>
  <rcc rId="25282" sId="1">
    <oc r="J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0,4'!J68</f>
    </oc>
    <nc r="J71">
      <f>'по 6-10'!J71+'по 0,4'!J68</f>
    </nc>
  </rcc>
  <rcc rId="25283" sId="1">
    <oc r="K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0,4'!K68</f>
    </oc>
    <nc r="K71">
      <f>'по 6-10'!K71+'по 0,4'!K68</f>
    </nc>
  </rcc>
  <rcc rId="25284" sId="1">
    <oc r="L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0,4'!L68</f>
    </oc>
    <nc r="L71">
      <f>'по 6-10'!L71+'по 0,4'!L68</f>
    </nc>
  </rcc>
  <rcc rId="25285" sId="1">
    <oc r="M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0,4'!M68</f>
    </oc>
    <nc r="M71">
      <f>'по 6-10'!M71+'по 0,4'!M68</f>
    </nc>
  </rcc>
  <rcc rId="25286" sId="1">
    <oc r="N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0,4'!N68</f>
    </oc>
    <nc r="N71">
      <f>'по 6-10'!N71+'по 0,4'!N68</f>
    </nc>
  </rcc>
  <rcc rId="25287" sId="1">
    <oc r="O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0,4'!O68</f>
    </oc>
    <nc r="O71">
      <f>'по 6-10'!O71+'по 0,4'!O68</f>
    </nc>
  </rcc>
  <rcc rId="25288" sId="1">
    <oc r="P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0,4'!P68</f>
    </oc>
    <nc r="P71">
      <f>'по 6-10'!P71+'по 0,4'!P68</f>
    </nc>
  </rcc>
  <rcc rId="25289" sId="1">
    <oc r="Q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0,4'!Q68</f>
    </oc>
    <nc r="Q71">
      <f>'по 6-10'!Q71+'по 0,4'!Q68</f>
    </nc>
  </rcc>
  <rcc rId="25290" sId="1">
    <oc r="D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0,4'!D69</f>
    </oc>
    <nc r="D72">
      <f>'по 6-10'!D72+'по 0,4'!D69</f>
    </nc>
  </rcc>
  <rcc rId="25291" sId="1">
    <oc r="E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0,4'!E69</f>
    </oc>
    <nc r="E72">
      <f>'по 6-10'!E72+'по 0,4'!E69</f>
    </nc>
  </rcc>
  <rcc rId="25292" sId="1">
    <oc r="F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0,4'!F69</f>
    </oc>
    <nc r="F72">
      <f>'по 6-10'!F72+'по 0,4'!F69</f>
    </nc>
  </rcc>
  <rcc rId="25293" sId="1">
    <oc r="G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0,4'!G69</f>
    </oc>
    <nc r="G72">
      <f>'по 6-10'!G72+'по 0,4'!G69</f>
    </nc>
  </rcc>
  <rcc rId="25294" sId="1">
    <oc r="H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0,4'!H69</f>
    </oc>
    <nc r="H72">
      <f>'по 6-10'!H72+'по 0,4'!H69</f>
    </nc>
  </rcc>
  <rcc rId="25295" sId="1">
    <oc r="I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0,4'!I69</f>
    </oc>
    <nc r="I72">
      <f>'по 6-10'!I72+'по 0,4'!I69</f>
    </nc>
  </rcc>
  <rcc rId="25296" sId="1">
    <oc r="J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0,4'!J69</f>
    </oc>
    <nc r="J72">
      <f>'по 6-10'!J72+'по 0,4'!J69</f>
    </nc>
  </rcc>
  <rcc rId="25297" sId="1">
    <oc r="K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0,4'!K69</f>
    </oc>
    <nc r="K72">
      <f>'по 6-10'!K72+'по 0,4'!K69</f>
    </nc>
  </rcc>
  <rcc rId="25298" sId="1">
    <oc r="L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0,4'!L69</f>
    </oc>
    <nc r="L72">
      <f>'по 6-10'!L72+'по 0,4'!L69</f>
    </nc>
  </rcc>
  <rcc rId="25299" sId="1">
    <oc r="M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0,4'!M69</f>
    </oc>
    <nc r="M72">
      <f>'по 6-10'!M72+'по 0,4'!M69</f>
    </nc>
  </rcc>
  <rcc rId="25300" sId="1">
    <oc r="N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0,4'!N69</f>
    </oc>
    <nc r="N72">
      <f>'по 6-10'!N72+'по 0,4'!N69</f>
    </nc>
  </rcc>
  <rcc rId="25301" sId="1">
    <oc r="O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0,4'!O69</f>
    </oc>
    <nc r="O72">
      <f>'по 6-10'!O72+'по 0,4'!O69</f>
    </nc>
  </rcc>
  <rcc rId="25302" sId="1">
    <oc r="P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0,4'!P69</f>
    </oc>
    <nc r="P72">
      <f>'по 6-10'!P72+'по 0,4'!P69</f>
    </nc>
  </rcc>
  <rcc rId="25303" sId="1">
    <oc r="Q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0,4'!Q69</f>
    </oc>
    <nc r="Q72">
      <f>'по 6-10'!Q72+'по 0,4'!Q69</f>
    </nc>
  </rcc>
  <rcc rId="25304" sId="1">
    <oc r="D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0,4'!D70</f>
    </oc>
    <nc r="D73">
      <f>'по 6-10'!D73+'по 0,4'!D70</f>
    </nc>
  </rcc>
  <rcc rId="25305" sId="1">
    <oc r="E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0,4'!E70</f>
    </oc>
    <nc r="E73">
      <f>'по 6-10'!E73+'по 0,4'!E70</f>
    </nc>
  </rcc>
  <rcc rId="25306" sId="1">
    <oc r="F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0,4'!F70</f>
    </oc>
    <nc r="F73">
      <f>'по 6-10'!F73+'по 0,4'!F70</f>
    </nc>
  </rcc>
  <rcc rId="25307" sId="1">
    <oc r="G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0,4'!G70</f>
    </oc>
    <nc r="G73">
      <f>'по 6-10'!G73+'по 0,4'!G70</f>
    </nc>
  </rcc>
  <rcc rId="25308" sId="1">
    <oc r="H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0,4'!H70</f>
    </oc>
    <nc r="H73">
      <f>'по 6-10'!H73+'по 0,4'!H70</f>
    </nc>
  </rcc>
  <rcc rId="25309" sId="1">
    <oc r="I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0,4'!I70</f>
    </oc>
    <nc r="I73">
      <f>'по 6-10'!I73+'по 0,4'!I70</f>
    </nc>
  </rcc>
  <rcc rId="25310" sId="1">
    <oc r="J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0,4'!J70</f>
    </oc>
    <nc r="J73">
      <f>'по 6-10'!J73+'по 0,4'!J70</f>
    </nc>
  </rcc>
  <rcc rId="25311" sId="1">
    <oc r="K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0,4'!K70</f>
    </oc>
    <nc r="K73">
      <f>'по 6-10'!K73+'по 0,4'!K70</f>
    </nc>
  </rcc>
  <rcc rId="25312" sId="1">
    <oc r="L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0,4'!L70</f>
    </oc>
    <nc r="L73">
      <f>'по 6-10'!L73+'по 0,4'!L70</f>
    </nc>
  </rcc>
  <rcc rId="25313" sId="1">
    <oc r="M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0,4'!M70</f>
    </oc>
    <nc r="M73">
      <f>'по 6-10'!M73+'по 0,4'!M70</f>
    </nc>
  </rcc>
  <rcc rId="25314" sId="1">
    <oc r="N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0,4'!N70</f>
    </oc>
    <nc r="N73">
      <f>'по 6-10'!N73+'по 0,4'!N70</f>
    </nc>
  </rcc>
  <rcc rId="25315" sId="1">
    <oc r="O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0,4'!O70</f>
    </oc>
    <nc r="O73">
      <f>'по 6-10'!O73+'по 0,4'!O70</f>
    </nc>
  </rcc>
  <rcc rId="25316" sId="1">
    <oc r="P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0,4'!P70</f>
    </oc>
    <nc r="P73">
      <f>'по 6-10'!P73+'по 0,4'!P70</f>
    </nc>
  </rcc>
  <rcc rId="25317" sId="1">
    <oc r="Q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0,4'!Q70</f>
    </oc>
    <nc r="Q73">
      <f>'по 6-10'!Q73+'по 0,4'!Q70</f>
    </nc>
  </rcc>
  <rcc rId="25318" sId="1">
    <oc r="D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0,4'!D71</f>
    </oc>
    <nc r="D74">
      <f>'по 6-10'!D74+'по 0,4'!D71</f>
    </nc>
  </rcc>
  <rcc rId="25319" sId="1">
    <oc r="E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0,4'!E71</f>
    </oc>
    <nc r="E74">
      <f>'по 6-10'!E74+'по 0,4'!E71</f>
    </nc>
  </rcc>
  <rcc rId="25320" sId="1">
    <oc r="F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0,4'!F71</f>
    </oc>
    <nc r="F74">
      <f>'по 6-10'!F74+'по 0,4'!F71</f>
    </nc>
  </rcc>
  <rcc rId="25321" sId="1">
    <oc r="G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0,4'!G71</f>
    </oc>
    <nc r="G74">
      <f>'по 6-10'!G74+'по 0,4'!G71</f>
    </nc>
  </rcc>
  <rcc rId="25322" sId="1">
    <oc r="H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0,4'!H71</f>
    </oc>
    <nc r="H74">
      <f>'по 6-10'!H74+'по 0,4'!H71</f>
    </nc>
  </rcc>
  <rcc rId="25323" sId="1">
    <oc r="I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0,4'!I71</f>
    </oc>
    <nc r="I74">
      <f>'по 6-10'!I74+'по 0,4'!I71</f>
    </nc>
  </rcc>
  <rcc rId="25324" sId="1">
    <oc r="J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0,4'!J71</f>
    </oc>
    <nc r="J74">
      <f>'по 6-10'!J74+'по 0,4'!J71</f>
    </nc>
  </rcc>
  <rcc rId="25325" sId="1">
    <oc r="K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0,4'!K71</f>
    </oc>
    <nc r="K74">
      <f>'по 6-10'!K74+'по 0,4'!K71</f>
    </nc>
  </rcc>
  <rcc rId="25326" sId="1">
    <oc r="L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0,4'!L71</f>
    </oc>
    <nc r="L74">
      <f>'по 6-10'!L74+'по 0,4'!L71</f>
    </nc>
  </rcc>
  <rcc rId="25327" sId="1">
    <oc r="M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0,4'!M71</f>
    </oc>
    <nc r="M74">
      <f>'по 6-10'!M74+'по 0,4'!M71</f>
    </nc>
  </rcc>
  <rcc rId="25328" sId="1">
    <oc r="N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0,4'!N71</f>
    </oc>
    <nc r="N74">
      <f>'по 6-10'!N74+'по 0,4'!N71</f>
    </nc>
  </rcc>
  <rcc rId="25329" sId="1">
    <oc r="O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0,4'!O71</f>
    </oc>
    <nc r="O74">
      <f>'по 6-10'!O74+'по 0,4'!O71</f>
    </nc>
  </rcc>
  <rcc rId="25330" sId="1">
    <oc r="P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0,4'!P71</f>
    </oc>
    <nc r="P74">
      <f>'по 6-10'!P74+'по 0,4'!P71</f>
    </nc>
  </rcc>
  <rcc rId="25331" sId="1">
    <oc r="Q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0,4'!Q71</f>
    </oc>
    <nc r="Q74">
      <f>'по 6-10'!Q74+'по 0,4'!Q71</f>
    </nc>
  </rcc>
  <rcc rId="25332" sId="1">
    <oc r="D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0,4'!D72</f>
    </oc>
    <nc r="D75">
      <f>'по 6-10'!D75+'по 0,4'!D72</f>
    </nc>
  </rcc>
  <rcc rId="25333" sId="1">
    <oc r="E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0,4'!E72</f>
    </oc>
    <nc r="E75">
      <f>'по 6-10'!E75+'по 0,4'!E72</f>
    </nc>
  </rcc>
  <rcc rId="25334" sId="1">
    <oc r="F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0,4'!F72</f>
    </oc>
    <nc r="F75">
      <f>'по 6-10'!F75+'по 0,4'!F72</f>
    </nc>
  </rcc>
  <rcc rId="25335" sId="1">
    <oc r="G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0,4'!G72</f>
    </oc>
    <nc r="G75">
      <f>'по 6-10'!G75+'по 0,4'!G72</f>
    </nc>
  </rcc>
  <rcc rId="25336" sId="1">
    <oc r="H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0,4'!H72</f>
    </oc>
    <nc r="H75">
      <f>'по 6-10'!H75+'по 0,4'!H72</f>
    </nc>
  </rcc>
  <rcc rId="25337" sId="1">
    <oc r="I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0,4'!I72</f>
    </oc>
    <nc r="I75">
      <f>'по 6-10'!I75+'по 0,4'!I72</f>
    </nc>
  </rcc>
  <rcc rId="25338" sId="1">
    <oc r="J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0,4'!J72</f>
    </oc>
    <nc r="J75">
      <f>'по 6-10'!J75+'по 0,4'!J72</f>
    </nc>
  </rcc>
  <rcc rId="25339" sId="1">
    <oc r="K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0,4'!K72</f>
    </oc>
    <nc r="K75">
      <f>'по 6-10'!K75+'по 0,4'!K72</f>
    </nc>
  </rcc>
  <rcc rId="25340" sId="1">
    <oc r="L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0,4'!L72</f>
    </oc>
    <nc r="L75">
      <f>'по 6-10'!L75+'по 0,4'!L72</f>
    </nc>
  </rcc>
  <rcc rId="25341" sId="1">
    <oc r="M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0,4'!M72</f>
    </oc>
    <nc r="M75">
      <f>'по 6-10'!M75+'по 0,4'!M72</f>
    </nc>
  </rcc>
  <rcc rId="25342" sId="1">
    <oc r="N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0,4'!N72</f>
    </oc>
    <nc r="N75">
      <f>'по 6-10'!N75+'по 0,4'!N72</f>
    </nc>
  </rcc>
  <rcc rId="25343" sId="1">
    <oc r="O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0,4'!O72</f>
    </oc>
    <nc r="O75">
      <f>'по 6-10'!O75+'по 0,4'!O72</f>
    </nc>
  </rcc>
  <rcc rId="25344" sId="1">
    <oc r="P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0,4'!P72</f>
    </oc>
    <nc r="P75">
      <f>'по 6-10'!P75+'по 0,4'!P72</f>
    </nc>
  </rcc>
  <rcc rId="25345" sId="1">
    <oc r="Q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0,4'!Q72</f>
    </oc>
    <nc r="Q75">
      <f>'по 6-10'!Q75+'по 0,4'!Q72</f>
    </nc>
  </rcc>
  <rcc rId="25346" sId="1">
    <oc r="D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0,4'!D73</f>
    </oc>
    <nc r="D76">
      <f>'по 6-10'!D76+'по 0,4'!D73</f>
    </nc>
  </rcc>
  <rcc rId="25347" sId="1">
    <oc r="E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0,4'!E73</f>
    </oc>
    <nc r="E76">
      <f>'по 6-10'!E76+'по 0,4'!E73</f>
    </nc>
  </rcc>
  <rcc rId="25348" sId="1">
    <oc r="F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0,4'!F73</f>
    </oc>
    <nc r="F76">
      <f>'по 6-10'!F76+'по 0,4'!F73</f>
    </nc>
  </rcc>
  <rcc rId="25349" sId="1">
    <oc r="G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0,4'!G73</f>
    </oc>
    <nc r="G76">
      <f>'по 6-10'!G76+'по 0,4'!G73</f>
    </nc>
  </rcc>
  <rcc rId="25350" sId="1">
    <oc r="H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0,4'!H73</f>
    </oc>
    <nc r="H76">
      <f>'по 6-10'!H76+'по 0,4'!H73</f>
    </nc>
  </rcc>
  <rcc rId="25351" sId="1">
    <oc r="I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0,4'!I73</f>
    </oc>
    <nc r="I76">
      <f>'по 6-10'!I76+'по 0,4'!I73</f>
    </nc>
  </rcc>
  <rcc rId="25352" sId="1">
    <oc r="J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0,4'!J73</f>
    </oc>
    <nc r="J76">
      <f>'по 6-10'!J76+'по 0,4'!J73</f>
    </nc>
  </rcc>
  <rcc rId="25353" sId="1">
    <oc r="K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0,4'!K73</f>
    </oc>
    <nc r="K76">
      <f>'по 6-10'!K76+'по 0,4'!K73</f>
    </nc>
  </rcc>
  <rcc rId="25354" sId="1">
    <oc r="L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0,4'!L73</f>
    </oc>
    <nc r="L76">
      <f>'по 6-10'!L76+'по 0,4'!L73</f>
    </nc>
  </rcc>
  <rcc rId="25355" sId="1">
    <oc r="M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0,4'!M73</f>
    </oc>
    <nc r="M76">
      <f>'по 6-10'!M76+'по 0,4'!M73</f>
    </nc>
  </rcc>
  <rcc rId="25356" sId="1">
    <oc r="N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0,4'!N73</f>
    </oc>
    <nc r="N76">
      <f>'по 6-10'!N76+'по 0,4'!N73</f>
    </nc>
  </rcc>
  <rcc rId="25357" sId="1">
    <oc r="O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0,4'!O73</f>
    </oc>
    <nc r="O76">
      <f>'по 6-10'!O76+'по 0,4'!O73</f>
    </nc>
  </rcc>
  <rcc rId="25358" sId="1">
    <oc r="P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0,4'!P73</f>
    </oc>
    <nc r="P76">
      <f>'по 6-10'!P76+'по 0,4'!P73</f>
    </nc>
  </rcc>
  <rcc rId="25359" sId="1">
    <oc r="Q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0,4'!Q73</f>
    </oc>
    <nc r="Q76">
      <f>'по 6-10'!Q76+'по 0,4'!Q73</f>
    </nc>
  </rcc>
  <rcc rId="25360" sId="1">
    <oc r="D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0,4'!D74</f>
    </oc>
    <nc r="D77">
      <f>'по 6-10'!D77+'по 0,4'!D74</f>
    </nc>
  </rcc>
  <rcc rId="25361" sId="1">
    <oc r="E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0,4'!E74</f>
    </oc>
    <nc r="E77">
      <f>'по 6-10'!E77+'по 0,4'!E74</f>
    </nc>
  </rcc>
  <rcc rId="25362" sId="1">
    <oc r="F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0,4'!F74</f>
    </oc>
    <nc r="F77">
      <f>'по 6-10'!F77+'по 0,4'!F74</f>
    </nc>
  </rcc>
  <rcc rId="25363" sId="1">
    <oc r="G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0,4'!G74</f>
    </oc>
    <nc r="G77">
      <f>'по 6-10'!G77+'по 0,4'!G74</f>
    </nc>
  </rcc>
  <rcc rId="25364" sId="1">
    <oc r="H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0,4'!H74</f>
    </oc>
    <nc r="H77">
      <f>'по 6-10'!H77+'по 0,4'!H74</f>
    </nc>
  </rcc>
  <rcc rId="25365" sId="1">
    <oc r="I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0,4'!I74</f>
    </oc>
    <nc r="I77">
      <f>'по 6-10'!I77+'по 0,4'!I74</f>
    </nc>
  </rcc>
  <rcc rId="25366" sId="1">
    <oc r="J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0,4'!J74</f>
    </oc>
    <nc r="J77">
      <f>'по 6-10'!J77+'по 0,4'!J74</f>
    </nc>
  </rcc>
  <rcc rId="25367" sId="1">
    <oc r="K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0,4'!K74</f>
    </oc>
    <nc r="K77">
      <f>'по 6-10'!K77+'по 0,4'!K74</f>
    </nc>
  </rcc>
  <rcc rId="25368" sId="1">
    <oc r="L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0,4'!L74</f>
    </oc>
    <nc r="L77">
      <f>'по 6-10'!L77+'по 0,4'!L74</f>
    </nc>
  </rcc>
  <rcc rId="25369" sId="1">
    <oc r="M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0,4'!M74</f>
    </oc>
    <nc r="M77">
      <f>'по 6-10'!M77+'по 0,4'!M74</f>
    </nc>
  </rcc>
  <rcc rId="25370" sId="1">
    <oc r="N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0,4'!N74</f>
    </oc>
    <nc r="N77">
      <f>'по 6-10'!N77+'по 0,4'!N74</f>
    </nc>
  </rcc>
  <rcc rId="25371" sId="1">
    <oc r="O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0,4'!O74</f>
    </oc>
    <nc r="O77">
      <f>'по 6-10'!O77+'по 0,4'!O74</f>
    </nc>
  </rcc>
  <rcc rId="25372" sId="1">
    <oc r="P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0,4'!P74</f>
    </oc>
    <nc r="P77">
      <f>'по 6-10'!P77+'по 0,4'!P74</f>
    </nc>
  </rcc>
  <rcc rId="25373" sId="1">
    <oc r="Q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0,4'!Q74</f>
    </oc>
    <nc r="Q77">
      <f>'по 6-10'!Q77+'по 0,4'!Q74</f>
    </nc>
  </rcc>
  <rcc rId="25374" sId="1">
    <oc r="D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0,4'!D75</f>
    </oc>
    <nc r="D78">
      <f>'по 6-10'!D78+'по 0,4'!D75</f>
    </nc>
  </rcc>
  <rcc rId="25375" sId="1">
    <oc r="E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0,4'!E75</f>
    </oc>
    <nc r="E78">
      <f>'по 6-10'!E78+'по 0,4'!E75</f>
    </nc>
  </rcc>
  <rcc rId="25376" sId="1">
    <oc r="F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0,4'!F75</f>
    </oc>
    <nc r="F78">
      <f>'по 6-10'!F78+'по 0,4'!F75</f>
    </nc>
  </rcc>
  <rcc rId="25377" sId="1">
    <oc r="G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0,4'!G75</f>
    </oc>
    <nc r="G78">
      <f>'по 6-10'!G78+'по 0,4'!G75</f>
    </nc>
  </rcc>
  <rcc rId="25378" sId="1">
    <oc r="H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0,4'!H75</f>
    </oc>
    <nc r="H78">
      <f>'по 6-10'!H78+'по 0,4'!H75</f>
    </nc>
  </rcc>
  <rcc rId="25379" sId="1">
    <oc r="I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0,4'!I75</f>
    </oc>
    <nc r="I78">
      <f>'по 6-10'!I78+'по 0,4'!I75</f>
    </nc>
  </rcc>
  <rcc rId="25380" sId="1">
    <oc r="J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0,4'!J75</f>
    </oc>
    <nc r="J78">
      <f>'по 6-10'!J78+'по 0,4'!J75</f>
    </nc>
  </rcc>
  <rcc rId="25381" sId="1">
    <oc r="K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0,4'!K75</f>
    </oc>
    <nc r="K78">
      <f>'по 6-10'!K78+'по 0,4'!K75</f>
    </nc>
  </rcc>
  <rcc rId="25382" sId="1">
    <oc r="L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0,4'!L75</f>
    </oc>
    <nc r="L78">
      <f>'по 6-10'!L78+'по 0,4'!L75</f>
    </nc>
  </rcc>
  <rcc rId="25383" sId="1">
    <oc r="M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0,4'!M75</f>
    </oc>
    <nc r="M78">
      <f>'по 6-10'!M78+'по 0,4'!M75</f>
    </nc>
  </rcc>
  <rcc rId="25384" sId="1">
    <oc r="N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0,4'!N75</f>
    </oc>
    <nc r="N78">
      <f>'по 6-10'!N78+'по 0,4'!N75</f>
    </nc>
  </rcc>
  <rcc rId="25385" sId="1">
    <oc r="O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0,4'!O75</f>
    </oc>
    <nc r="O78">
      <f>'по 6-10'!O78+'по 0,4'!O75</f>
    </nc>
  </rcc>
  <rcc rId="25386" sId="1">
    <oc r="P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0,4'!P75</f>
    </oc>
    <nc r="P78">
      <f>'по 6-10'!P78+'по 0,4'!P75</f>
    </nc>
  </rcc>
  <rcc rId="25387" sId="1">
    <oc r="Q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0,4'!Q75</f>
    </oc>
    <nc r="Q78">
      <f>'по 6-10'!Q78+'по 0,4'!Q75</f>
    </nc>
  </rcc>
  <rcc rId="25388" sId="1">
    <oc r="D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0,4'!D76</f>
    </oc>
    <nc r="D79">
      <f>'по 6-10'!D79+'по 0,4'!D76</f>
    </nc>
  </rcc>
  <rcc rId="25389" sId="1">
    <oc r="E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0,4'!E76</f>
    </oc>
    <nc r="E79">
      <f>'по 6-10'!E79+'по 0,4'!E76</f>
    </nc>
  </rcc>
  <rcc rId="25390" sId="1">
    <oc r="F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0,4'!F76</f>
    </oc>
    <nc r="F79">
      <f>'по 6-10'!F79+'по 0,4'!F76</f>
    </nc>
  </rcc>
  <rcc rId="25391" sId="1">
    <oc r="G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0,4'!G76</f>
    </oc>
    <nc r="G79">
      <f>'по 6-10'!G79+'по 0,4'!G76</f>
    </nc>
  </rcc>
  <rcc rId="25392" sId="1">
    <oc r="H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0,4'!H76</f>
    </oc>
    <nc r="H79">
      <f>'по 6-10'!H79+'по 0,4'!H76</f>
    </nc>
  </rcc>
  <rcc rId="25393" sId="1">
    <oc r="I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0,4'!I76</f>
    </oc>
    <nc r="I79">
      <f>'по 6-10'!I79+'по 0,4'!I76</f>
    </nc>
  </rcc>
  <rcc rId="25394" sId="1">
    <oc r="J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0,4'!J76</f>
    </oc>
    <nc r="J79">
      <f>'по 6-10'!J79+'по 0,4'!J76</f>
    </nc>
  </rcc>
  <rcc rId="25395" sId="1">
    <oc r="K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0,4'!K76</f>
    </oc>
    <nc r="K79">
      <f>'по 6-10'!K79+'по 0,4'!K76</f>
    </nc>
  </rcc>
  <rcc rId="25396" sId="1">
    <oc r="L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0,4'!L76</f>
    </oc>
    <nc r="L79">
      <f>'по 6-10'!L79+'по 0,4'!L76</f>
    </nc>
  </rcc>
  <rcc rId="25397" sId="1">
    <oc r="M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0,4'!M76</f>
    </oc>
    <nc r="M79">
      <f>'по 6-10'!M79+'по 0,4'!M76</f>
    </nc>
  </rcc>
  <rcc rId="25398" sId="1">
    <oc r="N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0,4'!N76</f>
    </oc>
    <nc r="N79">
      <f>'по 6-10'!N79+'по 0,4'!N76</f>
    </nc>
  </rcc>
  <rcc rId="25399" sId="1">
    <oc r="O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0,4'!O76</f>
    </oc>
    <nc r="O79">
      <f>'по 6-10'!O79+'по 0,4'!O76</f>
    </nc>
  </rcc>
  <rcc rId="25400" sId="1">
    <oc r="P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0,4'!P76</f>
    </oc>
    <nc r="P79">
      <f>'по 6-10'!P79+'по 0,4'!P76</f>
    </nc>
  </rcc>
  <rcc rId="25401" sId="1">
    <oc r="Q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0,4'!Q76</f>
    </oc>
    <nc r="Q79">
      <f>'по 6-10'!Q79+'по 0,4'!Q76</f>
    </nc>
  </rcc>
  <rcc rId="25402" sId="1">
    <oc r="D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0,4'!D77</f>
    </oc>
    <nc r="D80">
      <f>'по 6-10'!D80+'по 0,4'!D77</f>
    </nc>
  </rcc>
  <rcc rId="25403" sId="1">
    <oc r="E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0,4'!E77</f>
    </oc>
    <nc r="E80">
      <f>'по 6-10'!E80+'по 0,4'!E77</f>
    </nc>
  </rcc>
  <rcc rId="25404" sId="1">
    <oc r="F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0,4'!F77</f>
    </oc>
    <nc r="F80">
      <f>'по 6-10'!F80+'по 0,4'!F77</f>
    </nc>
  </rcc>
  <rcc rId="25405" sId="1">
    <oc r="G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0,4'!G77</f>
    </oc>
    <nc r="G80">
      <f>'по 6-10'!G80+'по 0,4'!G77</f>
    </nc>
  </rcc>
  <rcc rId="25406" sId="1">
    <oc r="H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0,4'!H77</f>
    </oc>
    <nc r="H80">
      <f>'по 6-10'!H80+'по 0,4'!H77</f>
    </nc>
  </rcc>
  <rcc rId="25407" sId="1">
    <oc r="I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0,4'!I77</f>
    </oc>
    <nc r="I80">
      <f>'по 6-10'!I80+'по 0,4'!I77</f>
    </nc>
  </rcc>
  <rcc rId="25408" sId="1">
    <oc r="J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0,4'!J77</f>
    </oc>
    <nc r="J80">
      <f>'по 6-10'!J80+'по 0,4'!J77</f>
    </nc>
  </rcc>
  <rcc rId="25409" sId="1">
    <oc r="K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0,4'!K77</f>
    </oc>
    <nc r="K80">
      <f>'по 6-10'!K80+'по 0,4'!K77</f>
    </nc>
  </rcc>
  <rcc rId="25410" sId="1">
    <oc r="L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0,4'!L77</f>
    </oc>
    <nc r="L80">
      <f>'по 6-10'!L80+'по 0,4'!L77</f>
    </nc>
  </rcc>
  <rcc rId="25411" sId="1">
    <oc r="M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0,4'!M77</f>
    </oc>
    <nc r="M80">
      <f>'по 6-10'!M80+'по 0,4'!M77</f>
    </nc>
  </rcc>
  <rcc rId="25412" sId="1">
    <oc r="N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0,4'!N77</f>
    </oc>
    <nc r="N80">
      <f>'по 6-10'!N80+'по 0,4'!N77</f>
    </nc>
  </rcc>
  <rcc rId="25413" sId="1">
    <oc r="O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0,4'!O77</f>
    </oc>
    <nc r="O80">
      <f>'по 6-10'!O80+'по 0,4'!O77</f>
    </nc>
  </rcc>
  <rcc rId="25414" sId="1">
    <oc r="P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0,4'!P77</f>
    </oc>
    <nc r="P80">
      <f>'по 6-10'!P80+'по 0,4'!P77</f>
    </nc>
  </rcc>
  <rcc rId="25415" sId="1">
    <oc r="Q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0,4'!Q77</f>
    </oc>
    <nc r="Q80">
      <f>'по 6-10'!Q80+'по 0,4'!Q77</f>
    </nc>
  </rcc>
  <rcc rId="25416" sId="1">
    <oc r="D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0,4'!D78</f>
    </oc>
    <nc r="D81">
      <f>'по 6-10'!D81+'по 0,4'!D78</f>
    </nc>
  </rcc>
  <rcc rId="25417" sId="1">
    <oc r="E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0,4'!E78</f>
    </oc>
    <nc r="E81">
      <f>'по 6-10'!E81+'по 0,4'!E78</f>
    </nc>
  </rcc>
  <rcc rId="25418" sId="1">
    <oc r="F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0,4'!F78</f>
    </oc>
    <nc r="F81">
      <f>'по 6-10'!F81+'по 0,4'!F78</f>
    </nc>
  </rcc>
  <rcc rId="25419" sId="1">
    <oc r="G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0,4'!G78</f>
    </oc>
    <nc r="G81">
      <f>'по 6-10'!G81+'по 0,4'!G78</f>
    </nc>
  </rcc>
  <rcc rId="25420" sId="1">
    <oc r="H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0,4'!H78</f>
    </oc>
    <nc r="H81">
      <f>'по 6-10'!H81+'по 0,4'!H78</f>
    </nc>
  </rcc>
  <rcc rId="25421" sId="1">
    <oc r="I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0,4'!I78</f>
    </oc>
    <nc r="I81">
      <f>'по 6-10'!I81+'по 0,4'!I78</f>
    </nc>
  </rcc>
  <rcc rId="25422" sId="1">
    <oc r="J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0,4'!J78</f>
    </oc>
    <nc r="J81">
      <f>'по 6-10'!J81+'по 0,4'!J78</f>
    </nc>
  </rcc>
  <rcc rId="25423" sId="1">
    <oc r="K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0,4'!K78</f>
    </oc>
    <nc r="K81">
      <f>'по 6-10'!K81+'по 0,4'!K78</f>
    </nc>
  </rcc>
  <rcc rId="25424" sId="1">
    <oc r="L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0,4'!L78</f>
    </oc>
    <nc r="L81">
      <f>'по 6-10'!L81+'по 0,4'!L78</f>
    </nc>
  </rcc>
  <rcc rId="25425" sId="1">
    <oc r="M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0,4'!M78</f>
    </oc>
    <nc r="M81">
      <f>'по 6-10'!M81+'по 0,4'!M78</f>
    </nc>
  </rcc>
  <rcc rId="25426" sId="1">
    <oc r="N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0,4'!N78</f>
    </oc>
    <nc r="N81">
      <f>'по 6-10'!N81+'по 0,4'!N78</f>
    </nc>
  </rcc>
  <rcc rId="25427" sId="1">
    <oc r="O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0,4'!O78</f>
    </oc>
    <nc r="O81">
      <f>'по 6-10'!O81+'по 0,4'!O78</f>
    </nc>
  </rcc>
  <rcc rId="25428" sId="1">
    <oc r="P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0,4'!P78</f>
    </oc>
    <nc r="P81">
      <f>'по 6-10'!P81+'по 0,4'!P78</f>
    </nc>
  </rcc>
  <rcc rId="25429" sId="1">
    <oc r="Q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0,4'!Q78</f>
    </oc>
    <nc r="Q81">
      <f>'по 6-10'!Q81+'по 0,4'!Q78</f>
    </nc>
  </rcc>
  <rcc rId="25430" sId="1">
    <oc r="D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0,4'!D79</f>
    </oc>
    <nc r="D82">
      <f>'по 6-10'!D82+'по 0,4'!D79</f>
    </nc>
  </rcc>
  <rcc rId="25431" sId="1">
    <oc r="E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0,4'!E79</f>
    </oc>
    <nc r="E82">
      <f>'по 6-10'!E82+'по 0,4'!E79</f>
    </nc>
  </rcc>
  <rcc rId="25432" sId="1">
    <oc r="F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0,4'!F79</f>
    </oc>
    <nc r="F82">
      <f>'по 6-10'!F82+'по 0,4'!F79</f>
    </nc>
  </rcc>
  <rcc rId="25433" sId="1">
    <oc r="G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0,4'!G79</f>
    </oc>
    <nc r="G82">
      <f>'по 6-10'!G82+'по 0,4'!G79</f>
    </nc>
  </rcc>
  <rcc rId="25434" sId="1">
    <oc r="H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0,4'!H79</f>
    </oc>
    <nc r="H82">
      <f>'по 6-10'!H82+'по 0,4'!H79</f>
    </nc>
  </rcc>
  <rcc rId="25435" sId="1">
    <oc r="I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0,4'!I79</f>
    </oc>
    <nc r="I82">
      <f>'по 6-10'!I82+'по 0,4'!I79</f>
    </nc>
  </rcc>
  <rcc rId="25436" sId="1">
    <oc r="J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0,4'!J79</f>
    </oc>
    <nc r="J82">
      <f>'по 6-10'!J82+'по 0,4'!J79</f>
    </nc>
  </rcc>
  <rcc rId="25437" sId="1">
    <oc r="K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0,4'!K79</f>
    </oc>
    <nc r="K82">
      <f>'по 6-10'!K82+'по 0,4'!K79</f>
    </nc>
  </rcc>
  <rcc rId="25438" sId="1">
    <oc r="L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0,4'!L79</f>
    </oc>
    <nc r="L82">
      <f>'по 6-10'!L82+'по 0,4'!L79</f>
    </nc>
  </rcc>
  <rcc rId="25439" sId="1">
    <oc r="M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0,4'!M79</f>
    </oc>
    <nc r="M82">
      <f>'по 6-10'!M82+'по 0,4'!M79</f>
    </nc>
  </rcc>
  <rcc rId="25440" sId="1">
    <oc r="N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0,4'!N79</f>
    </oc>
    <nc r="N82">
      <f>'по 6-10'!N82+'по 0,4'!N79</f>
    </nc>
  </rcc>
  <rcc rId="25441" sId="1">
    <oc r="O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0,4'!O79</f>
    </oc>
    <nc r="O82">
      <f>'по 6-10'!O82+'по 0,4'!O79</f>
    </nc>
  </rcc>
  <rcc rId="25442" sId="1">
    <oc r="P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0,4'!P79</f>
    </oc>
    <nc r="P82">
      <f>'по 6-10'!P82+'по 0,4'!P79</f>
    </nc>
  </rcc>
  <rcc rId="25443" sId="1">
    <oc r="Q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0,4'!Q79</f>
    </oc>
    <nc r="Q82">
      <f>'по 6-10'!Q82+'по 0,4'!Q79</f>
    </nc>
  </rcc>
  <rcc rId="25444" sId="1">
    <oc r="D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0,4'!D80</f>
    </oc>
    <nc r="D83">
      <f>'по 6-10'!D83+'по 0,4'!D80</f>
    </nc>
  </rcc>
  <rcc rId="25445" sId="1">
    <oc r="E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0,4'!E80</f>
    </oc>
    <nc r="E83">
      <f>'по 6-10'!E83+'по 0,4'!E80</f>
    </nc>
  </rcc>
  <rcc rId="25446" sId="1">
    <oc r="F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0,4'!F80</f>
    </oc>
    <nc r="F83">
      <f>'по 6-10'!F83+'по 0,4'!F80</f>
    </nc>
  </rcc>
  <rcc rId="25447" sId="1">
    <oc r="G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0,4'!G80</f>
    </oc>
    <nc r="G83">
      <f>'по 6-10'!G83+'по 0,4'!G80</f>
    </nc>
  </rcc>
  <rcc rId="25448" sId="1">
    <oc r="H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0,4'!H80</f>
    </oc>
    <nc r="H83">
      <f>'по 6-10'!H83+'по 0,4'!H80</f>
    </nc>
  </rcc>
  <rcc rId="25449" sId="1">
    <oc r="I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0,4'!I80</f>
    </oc>
    <nc r="I83">
      <f>'по 6-10'!I83+'по 0,4'!I80</f>
    </nc>
  </rcc>
  <rcc rId="25450" sId="1">
    <oc r="J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0,4'!J80</f>
    </oc>
    <nc r="J83">
      <f>'по 6-10'!J83+'по 0,4'!J80</f>
    </nc>
  </rcc>
  <rcc rId="25451" sId="1">
    <oc r="K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0,4'!K80</f>
    </oc>
    <nc r="K83">
      <f>'по 6-10'!K83+'по 0,4'!K80</f>
    </nc>
  </rcc>
  <rcc rId="25452" sId="1">
    <oc r="L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0,4'!L80</f>
    </oc>
    <nc r="L83">
      <f>'по 6-10'!L83+'по 0,4'!L80</f>
    </nc>
  </rcc>
  <rcc rId="25453" sId="1">
    <oc r="M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0,4'!M80</f>
    </oc>
    <nc r="M83">
      <f>'по 6-10'!M83+'по 0,4'!M80</f>
    </nc>
  </rcc>
  <rcc rId="25454" sId="1">
    <oc r="N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0,4'!N80</f>
    </oc>
    <nc r="N83">
      <f>'по 6-10'!N83+'по 0,4'!N80</f>
    </nc>
  </rcc>
  <rcc rId="25455" sId="1">
    <oc r="O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0,4'!O80</f>
    </oc>
    <nc r="O83">
      <f>'по 6-10'!O83+'по 0,4'!O80</f>
    </nc>
  </rcc>
  <rcc rId="25456" sId="1">
    <oc r="P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0,4'!P80</f>
    </oc>
    <nc r="P83">
      <f>'по 6-10'!P83+'по 0,4'!P80</f>
    </nc>
  </rcc>
  <rcc rId="25457" sId="1">
    <oc r="Q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0,4'!Q80</f>
    </oc>
    <nc r="Q83">
      <f>'по 6-10'!Q83+'по 0,4'!Q80</f>
    </nc>
  </rcc>
  <rcc rId="25458" sId="1">
    <oc r="D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0,4'!D81</f>
    </oc>
    <nc r="D84">
      <f>'по 6-10'!D84+'по 0,4'!D81</f>
    </nc>
  </rcc>
  <rcc rId="25459" sId="1">
    <oc r="E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0,4'!E81</f>
    </oc>
    <nc r="E84">
      <f>'по 6-10'!E84+'по 0,4'!E81</f>
    </nc>
  </rcc>
  <rcc rId="25460" sId="1">
    <oc r="F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0,4'!F81</f>
    </oc>
    <nc r="F84">
      <f>'по 6-10'!F84+'по 0,4'!F81</f>
    </nc>
  </rcc>
  <rcc rId="25461" sId="1">
    <oc r="G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0,4'!G81</f>
    </oc>
    <nc r="G84">
      <f>'по 6-10'!G84+'по 0,4'!G81</f>
    </nc>
  </rcc>
  <rcc rId="25462" sId="1">
    <oc r="H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0,4'!H81</f>
    </oc>
    <nc r="H84">
      <f>'по 6-10'!H84+'по 0,4'!H81</f>
    </nc>
  </rcc>
  <rcc rId="25463" sId="1">
    <oc r="I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0,4'!I81</f>
    </oc>
    <nc r="I84">
      <f>'по 6-10'!I84+'по 0,4'!I81</f>
    </nc>
  </rcc>
  <rcc rId="25464" sId="1">
    <oc r="J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0,4'!J81</f>
    </oc>
    <nc r="J84">
      <f>'по 6-10'!J84+'по 0,4'!J81</f>
    </nc>
  </rcc>
  <rcc rId="25465" sId="1">
    <oc r="K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0,4'!K81</f>
    </oc>
    <nc r="K84">
      <f>'по 6-10'!K84+'по 0,4'!K81</f>
    </nc>
  </rcc>
  <rcc rId="25466" sId="1">
    <oc r="L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0,4'!L81</f>
    </oc>
    <nc r="L84">
      <f>'по 6-10'!L84+'по 0,4'!L81</f>
    </nc>
  </rcc>
  <rcc rId="25467" sId="1">
    <oc r="M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0,4'!M81</f>
    </oc>
    <nc r="M84">
      <f>'по 6-10'!M84+'по 0,4'!M81</f>
    </nc>
  </rcc>
  <rcc rId="25468" sId="1">
    <oc r="N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0,4'!N81</f>
    </oc>
    <nc r="N84">
      <f>'по 6-10'!N84+'по 0,4'!N81</f>
    </nc>
  </rcc>
  <rcc rId="25469" sId="1">
    <oc r="O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0,4'!O81</f>
    </oc>
    <nc r="O84">
      <f>'по 6-10'!O84+'по 0,4'!O81</f>
    </nc>
  </rcc>
  <rcc rId="25470" sId="1">
    <oc r="P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0,4'!P81</f>
    </oc>
    <nc r="P84">
      <f>'по 6-10'!P84+'по 0,4'!P81</f>
    </nc>
  </rcc>
  <rcc rId="25471" sId="1">
    <oc r="Q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0,4'!Q81</f>
    </oc>
    <nc r="Q84">
      <f>'по 6-10'!Q84+'по 0,4'!Q81</f>
    </nc>
  </rcc>
  <rcc rId="25472" sId="1">
    <oc r="D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0,4'!D82</f>
    </oc>
    <nc r="D85">
      <f>'по 6-10'!D85+'по 0,4'!D82</f>
    </nc>
  </rcc>
  <rcc rId="25473" sId="1">
    <oc r="E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0,4'!E82</f>
    </oc>
    <nc r="E85">
      <f>'по 6-10'!E85+'по 0,4'!E82</f>
    </nc>
  </rcc>
  <rcc rId="25474" sId="1">
    <oc r="F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0,4'!F82</f>
    </oc>
    <nc r="F85">
      <f>'по 6-10'!F85+'по 0,4'!F82</f>
    </nc>
  </rcc>
  <rcc rId="25475" sId="1">
    <oc r="G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0,4'!G82</f>
    </oc>
    <nc r="G85">
      <f>'по 6-10'!G85+'по 0,4'!G82</f>
    </nc>
  </rcc>
  <rcc rId="25476" sId="1">
    <oc r="H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0,4'!H82</f>
    </oc>
    <nc r="H85">
      <f>'по 6-10'!H85+'по 0,4'!H82</f>
    </nc>
  </rcc>
  <rcc rId="25477" sId="1">
    <oc r="I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0,4'!I82</f>
    </oc>
    <nc r="I85">
      <f>'по 6-10'!I85+'по 0,4'!I82</f>
    </nc>
  </rcc>
  <rcc rId="25478" sId="1">
    <oc r="J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0,4'!J82</f>
    </oc>
    <nc r="J85">
      <f>'по 6-10'!J85+'по 0,4'!J82</f>
    </nc>
  </rcc>
  <rcc rId="25479" sId="1">
    <oc r="K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0,4'!K82</f>
    </oc>
    <nc r="K85">
      <f>'по 6-10'!K85+'по 0,4'!K82</f>
    </nc>
  </rcc>
  <rcc rId="25480" sId="1">
    <oc r="L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0,4'!L82</f>
    </oc>
    <nc r="L85">
      <f>'по 6-10'!L85+'по 0,4'!L82</f>
    </nc>
  </rcc>
  <rcc rId="25481" sId="1">
    <oc r="M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0,4'!M82</f>
    </oc>
    <nc r="M85">
      <f>'по 6-10'!M85+'по 0,4'!M82</f>
    </nc>
  </rcc>
  <rcc rId="25482" sId="1">
    <oc r="N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0,4'!N82</f>
    </oc>
    <nc r="N85">
      <f>'по 6-10'!N85+'по 0,4'!N82</f>
    </nc>
  </rcc>
  <rcc rId="25483" sId="1">
    <oc r="O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0,4'!O82</f>
    </oc>
    <nc r="O85">
      <f>'по 6-10'!O85+'по 0,4'!O82</f>
    </nc>
  </rcc>
  <rcc rId="25484" sId="1">
    <oc r="P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0,4'!P82</f>
    </oc>
    <nc r="P85">
      <f>'по 6-10'!P85+'по 0,4'!P82</f>
    </nc>
  </rcc>
  <rcc rId="25485" sId="1">
    <oc r="Q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0,4'!Q82</f>
    </oc>
    <nc r="Q85">
      <f>'по 6-10'!Q85+'по 0,4'!Q82</f>
    </nc>
  </rcc>
  <rcc rId="25486" sId="1">
    <oc r="D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0,4'!D83</f>
    </oc>
    <nc r="D86">
      <f>'по 6-10'!D86+'по 0,4'!D83</f>
    </nc>
  </rcc>
  <rcc rId="25487" sId="1">
    <oc r="E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0,4'!E83</f>
    </oc>
    <nc r="E86">
      <f>'по 6-10'!E86+'по 0,4'!E83</f>
    </nc>
  </rcc>
  <rcc rId="25488" sId="1">
    <oc r="F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0,4'!F83</f>
    </oc>
    <nc r="F86">
      <f>'по 6-10'!F86+'по 0,4'!F83</f>
    </nc>
  </rcc>
  <rcc rId="25489" sId="1">
    <oc r="G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0,4'!G83</f>
    </oc>
    <nc r="G86">
      <f>'по 6-10'!G86+'по 0,4'!G83</f>
    </nc>
  </rcc>
  <rcc rId="25490" sId="1">
    <oc r="H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0,4'!H83</f>
    </oc>
    <nc r="H86">
      <f>'по 6-10'!H86+'по 0,4'!H83</f>
    </nc>
  </rcc>
  <rcc rId="25491" sId="1">
    <oc r="I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0,4'!I83</f>
    </oc>
    <nc r="I86">
      <f>'по 6-10'!I86+'по 0,4'!I83</f>
    </nc>
  </rcc>
  <rcc rId="25492" sId="1">
    <oc r="J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0,4'!J83</f>
    </oc>
    <nc r="J86">
      <f>'по 6-10'!J86+'по 0,4'!J83</f>
    </nc>
  </rcc>
  <rcc rId="25493" sId="1">
    <oc r="K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0,4'!K83</f>
    </oc>
    <nc r="K86">
      <f>'по 6-10'!K86+'по 0,4'!K83</f>
    </nc>
  </rcc>
  <rcc rId="25494" sId="1">
    <oc r="L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0,4'!L83</f>
    </oc>
    <nc r="L86">
      <f>'по 6-10'!L86+'по 0,4'!L83</f>
    </nc>
  </rcc>
  <rcc rId="25495" sId="1">
    <oc r="M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0,4'!M83</f>
    </oc>
    <nc r="M86">
      <f>'по 6-10'!M86+'по 0,4'!M83</f>
    </nc>
  </rcc>
  <rcc rId="25496" sId="1">
    <oc r="N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0,4'!N83</f>
    </oc>
    <nc r="N86">
      <f>'по 6-10'!N86+'по 0,4'!N83</f>
    </nc>
  </rcc>
  <rcc rId="25497" sId="1">
    <oc r="O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0,4'!O83</f>
    </oc>
    <nc r="O86">
      <f>'по 6-10'!O86+'по 0,4'!O83</f>
    </nc>
  </rcc>
  <rcc rId="25498" sId="1">
    <oc r="P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0,4'!P83</f>
    </oc>
    <nc r="P86">
      <f>'по 6-10'!P86+'по 0,4'!P83</f>
    </nc>
  </rcc>
  <rcc rId="25499" sId="1">
    <oc r="Q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0,4'!Q83</f>
    </oc>
    <nc r="Q86">
      <f>'по 6-10'!Q86+'по 0,4'!Q83</f>
    </nc>
  </rcc>
  <rcc rId="25500" sId="1">
    <oc r="D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0,4'!D84</f>
    </oc>
    <nc r="D87">
      <f>'по 6-10'!D87+'по 0,4'!D84</f>
    </nc>
  </rcc>
  <rcc rId="25501" sId="1">
    <oc r="E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0,4'!E84</f>
    </oc>
    <nc r="E87">
      <f>'по 6-10'!E87+'по 0,4'!E84</f>
    </nc>
  </rcc>
  <rcc rId="25502" sId="1">
    <oc r="F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0,4'!F84</f>
    </oc>
    <nc r="F87">
      <f>'по 6-10'!F87+'по 0,4'!F84</f>
    </nc>
  </rcc>
  <rcc rId="25503" sId="1">
    <oc r="G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0,4'!G84</f>
    </oc>
    <nc r="G87">
      <f>'по 6-10'!G87+'по 0,4'!G84</f>
    </nc>
  </rcc>
  <rcc rId="25504" sId="1">
    <oc r="H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0,4'!H84</f>
    </oc>
    <nc r="H87">
      <f>'по 6-10'!H87+'по 0,4'!H84</f>
    </nc>
  </rcc>
  <rcc rId="25505" sId="1">
    <oc r="I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0,4'!I84</f>
    </oc>
    <nc r="I87">
      <f>'по 6-10'!I87+'по 0,4'!I84</f>
    </nc>
  </rcc>
  <rcc rId="25506" sId="1">
    <oc r="J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0,4'!J84</f>
    </oc>
    <nc r="J87">
      <f>'по 6-10'!J87+'по 0,4'!J84</f>
    </nc>
  </rcc>
  <rcc rId="25507" sId="1">
    <oc r="K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0,4'!K84</f>
    </oc>
    <nc r="K87">
      <f>'по 6-10'!K87+'по 0,4'!K84</f>
    </nc>
  </rcc>
  <rcc rId="25508" sId="1">
    <oc r="L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0,4'!L84</f>
    </oc>
    <nc r="L87">
      <f>'по 6-10'!L87+'по 0,4'!L84</f>
    </nc>
  </rcc>
  <rcc rId="25509" sId="1">
    <oc r="M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0,4'!M84</f>
    </oc>
    <nc r="M87">
      <f>'по 6-10'!M87+'по 0,4'!M84</f>
    </nc>
  </rcc>
  <rcc rId="25510" sId="1">
    <oc r="N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0,4'!N84</f>
    </oc>
    <nc r="N87">
      <f>'по 6-10'!N87+'по 0,4'!N84</f>
    </nc>
  </rcc>
  <rcc rId="25511" sId="1">
    <oc r="O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0,4'!O84</f>
    </oc>
    <nc r="O87">
      <f>'по 6-10'!O87+'по 0,4'!O84</f>
    </nc>
  </rcc>
  <rcc rId="25512" sId="1">
    <oc r="P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0,4'!P84</f>
    </oc>
    <nc r="P87">
      <f>'по 6-10'!P87+'по 0,4'!P84</f>
    </nc>
  </rcc>
  <rcc rId="25513" sId="1">
    <oc r="Q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0,4'!Q84</f>
    </oc>
    <nc r="Q87">
      <f>'по 6-10'!Q87+'по 0,4'!Q84</f>
    </nc>
  </rcc>
  <rcc rId="25514" sId="1">
    <oc r="D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0,4'!D85</f>
    </oc>
    <nc r="D88">
      <f>'по 6-10'!D88+'по 0,4'!D85</f>
    </nc>
  </rcc>
  <rcc rId="25515" sId="1">
    <oc r="E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0,4'!E85</f>
    </oc>
    <nc r="E88">
      <f>'по 6-10'!E88+'по 0,4'!E85</f>
    </nc>
  </rcc>
  <rcc rId="25516" sId="1">
    <oc r="F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0,4'!F85</f>
    </oc>
    <nc r="F88">
      <f>'по 6-10'!F88+'по 0,4'!F85</f>
    </nc>
  </rcc>
  <rcc rId="25517" sId="1">
    <oc r="G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0,4'!G85</f>
    </oc>
    <nc r="G88">
      <f>'по 6-10'!G88+'по 0,4'!G85</f>
    </nc>
  </rcc>
  <rcc rId="25518" sId="1">
    <oc r="H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0,4'!H85</f>
    </oc>
    <nc r="H88">
      <f>'по 6-10'!H88+'по 0,4'!H85</f>
    </nc>
  </rcc>
  <rcc rId="25519" sId="1">
    <oc r="I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0,4'!I85</f>
    </oc>
    <nc r="I88">
      <f>'по 6-10'!I88+'по 0,4'!I85</f>
    </nc>
  </rcc>
  <rcc rId="25520" sId="1">
    <oc r="J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0,4'!J85</f>
    </oc>
    <nc r="J88">
      <f>'по 6-10'!J88+'по 0,4'!J85</f>
    </nc>
  </rcc>
  <rcc rId="25521" sId="1">
    <oc r="K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0,4'!K85</f>
    </oc>
    <nc r="K88">
      <f>'по 6-10'!K88+'по 0,4'!K85</f>
    </nc>
  </rcc>
  <rcc rId="25522" sId="1">
    <oc r="L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0,4'!L85</f>
    </oc>
    <nc r="L88">
      <f>'по 6-10'!L88+'по 0,4'!L85</f>
    </nc>
  </rcc>
  <rcc rId="25523" sId="1">
    <oc r="M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0,4'!M85</f>
    </oc>
    <nc r="M88">
      <f>'по 6-10'!M88+'по 0,4'!M85</f>
    </nc>
  </rcc>
  <rcc rId="25524" sId="1">
    <oc r="N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0,4'!N85</f>
    </oc>
    <nc r="N88">
      <f>'по 6-10'!N88+'по 0,4'!N85</f>
    </nc>
  </rcc>
  <rcc rId="25525" sId="1">
    <oc r="O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0,4'!O85</f>
    </oc>
    <nc r="O88">
      <f>'по 6-10'!O88+'по 0,4'!O85</f>
    </nc>
  </rcc>
  <rcc rId="25526" sId="1">
    <oc r="P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0,4'!P85</f>
    </oc>
    <nc r="P88">
      <f>'по 6-10'!P88+'по 0,4'!P85</f>
    </nc>
  </rcc>
  <rcc rId="25527" sId="1">
    <oc r="Q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0,4'!Q85</f>
    </oc>
    <nc r="Q88">
      <f>'по 6-10'!Q88+'по 0,4'!Q85</f>
    </nc>
  </rcc>
  <rcc rId="25528" sId="1">
    <oc r="D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0,4'!D86</f>
    </oc>
    <nc r="D89">
      <f>'по 6-10'!D89+'по 0,4'!D86</f>
    </nc>
  </rcc>
  <rcc rId="25529" sId="1">
    <oc r="E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0,4'!E86</f>
    </oc>
    <nc r="E89">
      <f>'по 6-10'!E89+'по 0,4'!E86</f>
    </nc>
  </rcc>
  <rcc rId="25530" sId="1">
    <oc r="F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0,4'!F86</f>
    </oc>
    <nc r="F89">
      <f>'по 6-10'!F89+'по 0,4'!F86</f>
    </nc>
  </rcc>
  <rcc rId="25531" sId="1">
    <oc r="G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0,4'!G86</f>
    </oc>
    <nc r="G89">
      <f>'по 6-10'!G89+'по 0,4'!G86</f>
    </nc>
  </rcc>
  <rcc rId="25532" sId="1">
    <oc r="H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0,4'!H86</f>
    </oc>
    <nc r="H89">
      <f>'по 6-10'!H89+'по 0,4'!H86</f>
    </nc>
  </rcc>
  <rcc rId="25533" sId="1">
    <oc r="I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0,4'!I86</f>
    </oc>
    <nc r="I89">
      <f>'по 6-10'!I89+'по 0,4'!I86</f>
    </nc>
  </rcc>
  <rcc rId="25534" sId="1">
    <oc r="J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0,4'!J86</f>
    </oc>
    <nc r="J89">
      <f>'по 6-10'!J89+'по 0,4'!J86</f>
    </nc>
  </rcc>
  <rcc rId="25535" sId="1">
    <oc r="K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0,4'!K86</f>
    </oc>
    <nc r="K89">
      <f>'по 6-10'!K89+'по 0,4'!K86</f>
    </nc>
  </rcc>
  <rcc rId="25536" sId="1">
    <oc r="L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0,4'!L86</f>
    </oc>
    <nc r="L89">
      <f>'по 6-10'!L89+'по 0,4'!L86</f>
    </nc>
  </rcc>
  <rcc rId="25537" sId="1">
    <oc r="M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0,4'!M86</f>
    </oc>
    <nc r="M89">
      <f>'по 6-10'!M89+'по 0,4'!M86</f>
    </nc>
  </rcc>
  <rcc rId="25538" sId="1">
    <oc r="N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0,4'!N86</f>
    </oc>
    <nc r="N89">
      <f>'по 6-10'!N89+'по 0,4'!N86</f>
    </nc>
  </rcc>
  <rcc rId="25539" sId="1">
    <oc r="O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0,4'!O86</f>
    </oc>
    <nc r="O89">
      <f>'по 6-10'!O89+'по 0,4'!O86</f>
    </nc>
  </rcc>
  <rcc rId="25540" sId="1">
    <oc r="P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0,4'!P86</f>
    </oc>
    <nc r="P89">
      <f>'по 6-10'!P89+'по 0,4'!P86</f>
    </nc>
  </rcc>
  <rcc rId="25541" sId="1">
    <oc r="Q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0,4'!Q86</f>
    </oc>
    <nc r="Q89">
      <f>'по 6-10'!Q89+'по 0,4'!Q86</f>
    </nc>
  </rcc>
  <rcc rId="25542" sId="1">
    <oc r="D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0,4'!D87</f>
    </oc>
    <nc r="D90">
      <f>'по 6-10'!D90+'по 0,4'!D87</f>
    </nc>
  </rcc>
  <rcc rId="25543" sId="1">
    <oc r="E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0,4'!E87</f>
    </oc>
    <nc r="E90">
      <f>'по 6-10'!E90+'по 0,4'!E87</f>
    </nc>
  </rcc>
  <rcc rId="25544" sId="1">
    <oc r="F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0,4'!F87</f>
    </oc>
    <nc r="F90">
      <f>'по 6-10'!F90+'по 0,4'!F87</f>
    </nc>
  </rcc>
  <rcc rId="25545" sId="1">
    <oc r="G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0,4'!G87</f>
    </oc>
    <nc r="G90">
      <f>'по 6-10'!G90+'по 0,4'!G87</f>
    </nc>
  </rcc>
  <rcc rId="25546" sId="1">
    <oc r="H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0,4'!H87</f>
    </oc>
    <nc r="H90">
      <f>'по 6-10'!H90+'по 0,4'!H87</f>
    </nc>
  </rcc>
  <rcc rId="25547" sId="1">
    <oc r="I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0,4'!I87</f>
    </oc>
    <nc r="I90">
      <f>'по 6-10'!I90+'по 0,4'!I87</f>
    </nc>
  </rcc>
  <rcc rId="25548" sId="1">
    <oc r="J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0,4'!J87</f>
    </oc>
    <nc r="J90">
      <f>'по 6-10'!J90+'по 0,4'!J87</f>
    </nc>
  </rcc>
  <rcc rId="25549" sId="1">
    <oc r="K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0,4'!K87</f>
    </oc>
    <nc r="K90">
      <f>'по 6-10'!K90+'по 0,4'!K87</f>
    </nc>
  </rcc>
  <rcc rId="25550" sId="1">
    <oc r="L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0,4'!L87</f>
    </oc>
    <nc r="L90">
      <f>'по 6-10'!L90+'по 0,4'!L87</f>
    </nc>
  </rcc>
  <rcc rId="25551" sId="1">
    <oc r="M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0,4'!M87</f>
    </oc>
    <nc r="M90">
      <f>'по 6-10'!M90+'по 0,4'!M87</f>
    </nc>
  </rcc>
  <rcc rId="25552" sId="1">
    <oc r="N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0,4'!N87</f>
    </oc>
    <nc r="N90">
      <f>'по 6-10'!N90+'по 0,4'!N87</f>
    </nc>
  </rcc>
  <rcc rId="25553" sId="1">
    <oc r="O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0,4'!O87</f>
    </oc>
    <nc r="O90">
      <f>'по 6-10'!O90+'по 0,4'!O87</f>
    </nc>
  </rcc>
  <rcc rId="25554" sId="1">
    <oc r="P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0,4'!P87</f>
    </oc>
    <nc r="P90">
      <f>'по 6-10'!P90+'по 0,4'!P87</f>
    </nc>
  </rcc>
  <rcc rId="25555" sId="1">
    <oc r="Q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0,4'!Q87</f>
    </oc>
    <nc r="Q90">
      <f>'по 6-10'!Q90+'по 0,4'!Q87</f>
    </nc>
  </rcc>
  <rcc rId="25556" sId="1">
    <oc r="D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0,4'!D88</f>
    </oc>
    <nc r="D91">
      <f>'по 6-10'!D91+'по 0,4'!D88</f>
    </nc>
  </rcc>
  <rcc rId="25557" sId="1">
    <oc r="E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0,4'!E88</f>
    </oc>
    <nc r="E91">
      <f>'по 6-10'!E91+'по 0,4'!E88</f>
    </nc>
  </rcc>
  <rcc rId="25558" sId="1">
    <oc r="F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0,4'!F88</f>
    </oc>
    <nc r="F91">
      <f>'по 6-10'!F91+'по 0,4'!F88</f>
    </nc>
  </rcc>
  <rcc rId="25559" sId="1">
    <oc r="G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0,4'!G88</f>
    </oc>
    <nc r="G91">
      <f>'по 6-10'!G91+'по 0,4'!G88</f>
    </nc>
  </rcc>
  <rcc rId="25560" sId="1">
    <oc r="H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0,4'!H88</f>
    </oc>
    <nc r="H91">
      <f>'по 6-10'!H91+'по 0,4'!H88</f>
    </nc>
  </rcc>
  <rcc rId="25561" sId="1">
    <oc r="I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0,4'!I88</f>
    </oc>
    <nc r="I91">
      <f>'по 6-10'!I91+'по 0,4'!I88</f>
    </nc>
  </rcc>
  <rcc rId="25562" sId="1">
    <oc r="J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0,4'!J88</f>
    </oc>
    <nc r="J91">
      <f>'по 6-10'!J91+'по 0,4'!J88</f>
    </nc>
  </rcc>
  <rcc rId="25563" sId="1">
    <oc r="K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0,4'!K88</f>
    </oc>
    <nc r="K91">
      <f>'по 6-10'!K91+'по 0,4'!K88</f>
    </nc>
  </rcc>
  <rcc rId="25564" sId="1">
    <oc r="L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0,4'!L88</f>
    </oc>
    <nc r="L91">
      <f>'по 6-10'!L91+'по 0,4'!L88</f>
    </nc>
  </rcc>
  <rcc rId="25565" sId="1">
    <oc r="M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0,4'!M88</f>
    </oc>
    <nc r="M91">
      <f>'по 6-10'!M91+'по 0,4'!M88</f>
    </nc>
  </rcc>
  <rcc rId="25566" sId="1">
    <oc r="N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0,4'!N88</f>
    </oc>
    <nc r="N91">
      <f>'по 6-10'!N91+'по 0,4'!N88</f>
    </nc>
  </rcc>
  <rcc rId="25567" sId="1">
    <oc r="O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0,4'!O88</f>
    </oc>
    <nc r="O91">
      <f>'по 6-10'!O91+'по 0,4'!O88</f>
    </nc>
  </rcc>
  <rcc rId="25568" sId="1">
    <oc r="P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0,4'!P88</f>
    </oc>
    <nc r="P91">
      <f>'по 6-10'!P91+'по 0,4'!P88</f>
    </nc>
  </rcc>
  <rcc rId="25569" sId="1">
    <oc r="Q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0,4'!Q88</f>
    </oc>
    <nc r="Q91">
      <f>'по 6-10'!Q91+'по 0,4'!Q88</f>
    </nc>
  </rcc>
  <rcc rId="25570" sId="1">
    <oc r="D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0,4'!D89</f>
    </oc>
    <nc r="D92">
      <f>'по 6-10'!D92+'по 0,4'!D89</f>
    </nc>
  </rcc>
  <rcc rId="25571" sId="1">
    <oc r="E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0,4'!E89</f>
    </oc>
    <nc r="E92">
      <f>'по 6-10'!E92+'по 0,4'!E89</f>
    </nc>
  </rcc>
  <rcc rId="25572" sId="1">
    <oc r="F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0,4'!F89</f>
    </oc>
    <nc r="F92">
      <f>'по 6-10'!F92+'по 0,4'!F89</f>
    </nc>
  </rcc>
  <rcc rId="25573" sId="1">
    <oc r="G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0,4'!G89</f>
    </oc>
    <nc r="G92">
      <f>'по 6-10'!G92+'по 0,4'!G89</f>
    </nc>
  </rcc>
  <rcc rId="25574" sId="1">
    <oc r="H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0,4'!H89</f>
    </oc>
    <nc r="H92">
      <f>'по 6-10'!H92+'по 0,4'!H89</f>
    </nc>
  </rcc>
  <rcc rId="25575" sId="1">
    <oc r="I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0,4'!I89</f>
    </oc>
    <nc r="I92">
      <f>'по 6-10'!I92+'по 0,4'!I89</f>
    </nc>
  </rcc>
  <rcc rId="25576" sId="1">
    <oc r="J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0,4'!J89</f>
    </oc>
    <nc r="J92">
      <f>'по 6-10'!J92+'по 0,4'!J89</f>
    </nc>
  </rcc>
  <rcc rId="25577" sId="1">
    <oc r="K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0,4'!K89</f>
    </oc>
    <nc r="K92">
      <f>'по 6-10'!K92+'по 0,4'!K89</f>
    </nc>
  </rcc>
  <rcc rId="25578" sId="1">
    <oc r="L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0,4'!L89</f>
    </oc>
    <nc r="L92">
      <f>'по 6-10'!L92+'по 0,4'!L89</f>
    </nc>
  </rcc>
  <rcc rId="25579" sId="1">
    <oc r="M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0,4'!M89</f>
    </oc>
    <nc r="M92">
      <f>'по 6-10'!M92+'по 0,4'!M89</f>
    </nc>
  </rcc>
  <rcc rId="25580" sId="1">
    <oc r="N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0,4'!N89</f>
    </oc>
    <nc r="N92">
      <f>'по 6-10'!N92+'по 0,4'!N89</f>
    </nc>
  </rcc>
  <rcc rId="25581" sId="1">
    <oc r="O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0,4'!O89</f>
    </oc>
    <nc r="O92">
      <f>'по 6-10'!O92+'по 0,4'!O89</f>
    </nc>
  </rcc>
  <rcc rId="25582" sId="1">
    <oc r="P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0,4'!P89</f>
    </oc>
    <nc r="P92">
      <f>'по 6-10'!P92+'по 0,4'!P89</f>
    </nc>
  </rcc>
  <rcc rId="25583" sId="1">
    <oc r="Q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0,4'!Q89</f>
    </oc>
    <nc r="Q92">
      <f>'по 6-10'!Q92+'по 0,4'!Q89</f>
    </nc>
  </rcc>
  <rcc rId="25584" sId="1">
    <oc r="D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0,4'!D90</f>
    </oc>
    <nc r="D93">
      <f>'по 6-10'!D93+'по 0,4'!D90</f>
    </nc>
  </rcc>
  <rcc rId="25585" sId="1">
    <oc r="E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0,4'!E90</f>
    </oc>
    <nc r="E93">
      <f>'по 6-10'!E93+'по 0,4'!E90</f>
    </nc>
  </rcc>
  <rcc rId="25586" sId="1">
    <oc r="F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0,4'!F90</f>
    </oc>
    <nc r="F93">
      <f>'по 6-10'!F93+'по 0,4'!F90</f>
    </nc>
  </rcc>
  <rcc rId="25587" sId="1">
    <oc r="G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0,4'!G90</f>
    </oc>
    <nc r="G93">
      <f>'по 6-10'!G93+'по 0,4'!G90</f>
    </nc>
  </rcc>
  <rcc rId="25588" sId="1">
    <oc r="H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0,4'!H90</f>
    </oc>
    <nc r="H93">
      <f>'по 6-10'!H93+'по 0,4'!H90</f>
    </nc>
  </rcc>
  <rcc rId="25589" sId="1">
    <oc r="I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0,4'!I90</f>
    </oc>
    <nc r="I93">
      <f>'по 6-10'!I93+'по 0,4'!I90</f>
    </nc>
  </rcc>
  <rcc rId="25590" sId="1">
    <oc r="J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0,4'!J90</f>
    </oc>
    <nc r="J93">
      <f>'по 6-10'!J93+'по 0,4'!J90</f>
    </nc>
  </rcc>
  <rcc rId="25591" sId="1">
    <oc r="K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0,4'!K90</f>
    </oc>
    <nc r="K93">
      <f>'по 6-10'!K93+'по 0,4'!K90</f>
    </nc>
  </rcc>
  <rcc rId="25592" sId="1">
    <oc r="L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0,4'!L90</f>
    </oc>
    <nc r="L93">
      <f>'по 6-10'!L93+'по 0,4'!L90</f>
    </nc>
  </rcc>
  <rcc rId="25593" sId="1">
    <oc r="M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0,4'!M90</f>
    </oc>
    <nc r="M93">
      <f>'по 6-10'!M93+'по 0,4'!M90</f>
    </nc>
  </rcc>
  <rcc rId="25594" sId="1">
    <oc r="N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0,4'!N90</f>
    </oc>
    <nc r="N93">
      <f>'по 6-10'!N93+'по 0,4'!N90</f>
    </nc>
  </rcc>
  <rcc rId="25595" sId="1">
    <oc r="O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0,4'!O90</f>
    </oc>
    <nc r="O93">
      <f>'по 6-10'!O93+'по 0,4'!O90</f>
    </nc>
  </rcc>
  <rcc rId="25596" sId="1">
    <oc r="P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0,4'!P90</f>
    </oc>
    <nc r="P93">
      <f>'по 6-10'!P93+'по 0,4'!P90</f>
    </nc>
  </rcc>
  <rcc rId="25597" sId="1">
    <oc r="Q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0,4'!Q90</f>
    </oc>
    <nc r="Q93">
      <f>'по 6-10'!Q93+'по 0,4'!Q90</f>
    </nc>
  </rcc>
  <rcc rId="25598" sId="1">
    <oc r="D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0,4'!D91</f>
    </oc>
    <nc r="D94">
      <f>'по 6-10'!D94+'по 0,4'!D91</f>
    </nc>
  </rcc>
  <rcc rId="25599" sId="1">
    <oc r="E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0,4'!E91</f>
    </oc>
    <nc r="E94">
      <f>'по 6-10'!E94+'по 0,4'!E91</f>
    </nc>
  </rcc>
  <rcc rId="25600" sId="1">
    <oc r="F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0,4'!F91</f>
    </oc>
    <nc r="F94">
      <f>'по 6-10'!F94+'по 0,4'!F91</f>
    </nc>
  </rcc>
  <rcc rId="25601" sId="1">
    <oc r="G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0,4'!G91</f>
    </oc>
    <nc r="G94">
      <f>'по 6-10'!G94+'по 0,4'!G91</f>
    </nc>
  </rcc>
  <rcc rId="25602" sId="1">
    <oc r="H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0,4'!H91</f>
    </oc>
    <nc r="H94">
      <f>'по 6-10'!H94+'по 0,4'!H91</f>
    </nc>
  </rcc>
  <rcc rId="25603" sId="1">
    <oc r="I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0,4'!I91</f>
    </oc>
    <nc r="I94">
      <f>'по 6-10'!I94+'по 0,4'!I91</f>
    </nc>
  </rcc>
  <rcc rId="25604" sId="1">
    <oc r="J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0,4'!J91</f>
    </oc>
    <nc r="J94">
      <f>'по 6-10'!J94+'по 0,4'!J91</f>
    </nc>
  </rcc>
  <rcc rId="25605" sId="1">
    <oc r="K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0,4'!K91</f>
    </oc>
    <nc r="K94">
      <f>'по 6-10'!K94+'по 0,4'!K91</f>
    </nc>
  </rcc>
  <rcc rId="25606" sId="1">
    <oc r="L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0,4'!L91</f>
    </oc>
    <nc r="L94">
      <f>'по 6-10'!L94+'по 0,4'!L91</f>
    </nc>
  </rcc>
  <rcc rId="25607" sId="1">
    <oc r="M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0,4'!M91</f>
    </oc>
    <nc r="M94">
      <f>'по 6-10'!M94+'по 0,4'!M91</f>
    </nc>
  </rcc>
  <rcc rId="25608" sId="1">
    <oc r="N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0,4'!N91</f>
    </oc>
    <nc r="N94">
      <f>'по 6-10'!N94+'по 0,4'!N91</f>
    </nc>
  </rcc>
  <rcc rId="25609" sId="1">
    <oc r="O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0,4'!O91</f>
    </oc>
    <nc r="O94">
      <f>'по 6-10'!O94+'по 0,4'!O91</f>
    </nc>
  </rcc>
  <rcc rId="25610" sId="1">
    <oc r="P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0,4'!P91</f>
    </oc>
    <nc r="P94">
      <f>'по 6-10'!P94+'по 0,4'!P91</f>
    </nc>
  </rcc>
  <rcc rId="25611" sId="1">
    <oc r="Q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0,4'!Q91</f>
    </oc>
    <nc r="Q94">
      <f>'по 6-10'!Q94+'по 0,4'!Q91</f>
    </nc>
  </rcc>
  <rcc rId="25612" sId="1">
    <oc r="D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0,4'!D92</f>
    </oc>
    <nc r="D95">
      <f>'по 6-10'!D95+'по 0,4'!D92</f>
    </nc>
  </rcc>
  <rcc rId="25613" sId="1">
    <oc r="E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0,4'!E92</f>
    </oc>
    <nc r="E95">
      <f>'по 6-10'!E95+'по 0,4'!E92</f>
    </nc>
  </rcc>
  <rcc rId="25614" sId="1">
    <oc r="F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0,4'!F92</f>
    </oc>
    <nc r="F95">
      <f>'по 6-10'!F95+'по 0,4'!F92</f>
    </nc>
  </rcc>
  <rcc rId="25615" sId="1">
    <oc r="G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0,4'!G92</f>
    </oc>
    <nc r="G95">
      <f>'по 6-10'!G95+'по 0,4'!G92</f>
    </nc>
  </rcc>
  <rcc rId="25616" sId="1">
    <oc r="H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0,4'!H92</f>
    </oc>
    <nc r="H95">
      <f>'по 6-10'!H95+'по 0,4'!H92</f>
    </nc>
  </rcc>
  <rcc rId="25617" sId="1">
    <oc r="I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0,4'!I92</f>
    </oc>
    <nc r="I95">
      <f>'по 6-10'!I95+'по 0,4'!I92</f>
    </nc>
  </rcc>
  <rcc rId="25618" sId="1">
    <oc r="J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0,4'!J92</f>
    </oc>
    <nc r="J95">
      <f>'по 6-10'!J95+'по 0,4'!J92</f>
    </nc>
  </rcc>
  <rcc rId="25619" sId="1">
    <oc r="K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0,4'!K92</f>
    </oc>
    <nc r="K95">
      <f>'по 6-10'!K95+'по 0,4'!K92</f>
    </nc>
  </rcc>
  <rcc rId="25620" sId="1">
    <oc r="L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0,4'!L92</f>
    </oc>
    <nc r="L95">
      <f>'по 6-10'!L95+'по 0,4'!L92</f>
    </nc>
  </rcc>
  <rcc rId="25621" sId="1">
    <oc r="M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0,4'!M92</f>
    </oc>
    <nc r="M95">
      <f>'по 6-10'!M95+'по 0,4'!M92</f>
    </nc>
  </rcc>
  <rcc rId="25622" sId="1">
    <oc r="N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0,4'!N92</f>
    </oc>
    <nc r="N95">
      <f>'по 6-10'!N95+'по 0,4'!N92</f>
    </nc>
  </rcc>
  <rcc rId="25623" sId="1">
    <oc r="O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0,4'!O92</f>
    </oc>
    <nc r="O95">
      <f>'по 6-10'!O95+'по 0,4'!O92</f>
    </nc>
  </rcc>
  <rcc rId="25624" sId="1">
    <oc r="P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0,4'!P92</f>
    </oc>
    <nc r="P95">
      <f>'по 6-10'!P95+'по 0,4'!P92</f>
    </nc>
  </rcc>
  <rcc rId="25625" sId="1">
    <oc r="Q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0,4'!Q92</f>
    </oc>
    <nc r="Q95">
      <f>'по 6-10'!Q95+'по 0,4'!Q92</f>
    </nc>
  </rcc>
  <rcc rId="25626" sId="1">
    <oc r="D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0,4'!D93</f>
    </oc>
    <nc r="D96">
      <f>'по 6-10'!D96+'по 0,4'!D93</f>
    </nc>
  </rcc>
  <rcc rId="25627" sId="1">
    <oc r="E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0,4'!E93</f>
    </oc>
    <nc r="E96">
      <f>'по 6-10'!E96+'по 0,4'!E93</f>
    </nc>
  </rcc>
  <rcc rId="25628" sId="1">
    <oc r="F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0,4'!F93</f>
    </oc>
    <nc r="F96">
      <f>'по 6-10'!F96+'по 0,4'!F93</f>
    </nc>
  </rcc>
  <rcc rId="25629" sId="1">
    <oc r="G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0,4'!G93</f>
    </oc>
    <nc r="G96">
      <f>'по 6-10'!G96+'по 0,4'!G93</f>
    </nc>
  </rcc>
  <rcc rId="25630" sId="1">
    <oc r="H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0,4'!H93</f>
    </oc>
    <nc r="H96">
      <f>'по 6-10'!H96+'по 0,4'!H93</f>
    </nc>
  </rcc>
  <rcc rId="25631" sId="1">
    <oc r="I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0,4'!I93</f>
    </oc>
    <nc r="I96">
      <f>'по 6-10'!I96+'по 0,4'!I93</f>
    </nc>
  </rcc>
  <rcc rId="25632" sId="1">
    <oc r="J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0,4'!J93</f>
    </oc>
    <nc r="J96">
      <f>'по 6-10'!J96+'по 0,4'!J93</f>
    </nc>
  </rcc>
  <rcc rId="25633" sId="1">
    <oc r="K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0,4'!K93</f>
    </oc>
    <nc r="K96">
      <f>'по 6-10'!K96+'по 0,4'!K93</f>
    </nc>
  </rcc>
  <rcc rId="25634" sId="1">
    <oc r="L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0,4'!L93</f>
    </oc>
    <nc r="L96">
      <f>'по 6-10'!L96+'по 0,4'!L93</f>
    </nc>
  </rcc>
  <rcc rId="25635" sId="1">
    <oc r="M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0,4'!M93</f>
    </oc>
    <nc r="M96">
      <f>'по 6-10'!M96+'по 0,4'!M93</f>
    </nc>
  </rcc>
  <rcc rId="25636" sId="1">
    <oc r="N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0,4'!N93</f>
    </oc>
    <nc r="N96">
      <f>'по 6-10'!N96+'по 0,4'!N93</f>
    </nc>
  </rcc>
  <rcc rId="25637" sId="1">
    <oc r="O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0,4'!O93</f>
    </oc>
    <nc r="O96">
      <f>'по 6-10'!O96+'по 0,4'!O93</f>
    </nc>
  </rcc>
  <rcc rId="25638" sId="1">
    <oc r="P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0,4'!P93</f>
    </oc>
    <nc r="P96">
      <f>'по 6-10'!P96+'по 0,4'!P93</f>
    </nc>
  </rcc>
  <rcc rId="25639" sId="1">
    <oc r="Q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0,4'!Q93</f>
    </oc>
    <nc r="Q96">
      <f>'по 6-10'!Q96+'по 0,4'!Q93</f>
    </nc>
  </rcc>
  <rcc rId="25640" sId="1">
    <oc r="D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0,4'!D94</f>
    </oc>
    <nc r="D97">
      <f>'по 6-10'!D97+'по 0,4'!D94</f>
    </nc>
  </rcc>
  <rcc rId="25641" sId="1">
    <oc r="E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0,4'!E94</f>
    </oc>
    <nc r="E97">
      <f>'по 6-10'!E97+'по 0,4'!E94</f>
    </nc>
  </rcc>
  <rcc rId="25642" sId="1">
    <oc r="F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0,4'!F94</f>
    </oc>
    <nc r="F97">
      <f>'по 6-10'!F97+'по 0,4'!F94</f>
    </nc>
  </rcc>
  <rcc rId="25643" sId="1">
    <oc r="G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0,4'!G94</f>
    </oc>
    <nc r="G97">
      <f>'по 6-10'!G97+'по 0,4'!G94</f>
    </nc>
  </rcc>
  <rcc rId="25644" sId="1">
    <oc r="H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0,4'!H94</f>
    </oc>
    <nc r="H97">
      <f>'по 6-10'!H97+'по 0,4'!H94</f>
    </nc>
  </rcc>
  <rcc rId="25645" sId="1">
    <oc r="I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0,4'!I94</f>
    </oc>
    <nc r="I97">
      <f>'по 6-10'!I97+'по 0,4'!I94</f>
    </nc>
  </rcc>
  <rcc rId="25646" sId="1">
    <oc r="J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0,4'!J94</f>
    </oc>
    <nc r="J97">
      <f>'по 6-10'!J97+'по 0,4'!J94</f>
    </nc>
  </rcc>
  <rcc rId="25647" sId="1">
    <oc r="K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0,4'!K94</f>
    </oc>
    <nc r="K97">
      <f>'по 6-10'!K97+'по 0,4'!K94</f>
    </nc>
  </rcc>
  <rcc rId="25648" sId="1">
    <oc r="L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0,4'!L94</f>
    </oc>
    <nc r="L97">
      <f>'по 6-10'!L97+'по 0,4'!L94</f>
    </nc>
  </rcc>
  <rcc rId="25649" sId="1">
    <oc r="M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0,4'!M94</f>
    </oc>
    <nc r="M97">
      <f>'по 6-10'!M97+'по 0,4'!M94</f>
    </nc>
  </rcc>
  <rcc rId="25650" sId="1">
    <oc r="N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0,4'!N94</f>
    </oc>
    <nc r="N97">
      <f>'по 6-10'!N97+'по 0,4'!N94</f>
    </nc>
  </rcc>
  <rcc rId="25651" sId="1">
    <oc r="O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0,4'!O94</f>
    </oc>
    <nc r="O97">
      <f>'по 6-10'!O97+'по 0,4'!O94</f>
    </nc>
  </rcc>
  <rcc rId="25652" sId="1">
    <oc r="P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0,4'!P94</f>
    </oc>
    <nc r="P97">
      <f>'по 6-10'!P97+'по 0,4'!P94</f>
    </nc>
  </rcc>
  <rcc rId="25653" sId="1">
    <oc r="Q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0,4'!Q94</f>
    </oc>
    <nc r="Q97">
      <f>'по 6-10'!Q97+'по 0,4'!Q94</f>
    </nc>
  </rcc>
  <rcc rId="25654" sId="1">
    <oc r="D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0,4'!D95</f>
    </oc>
    <nc r="D98">
      <f>'по 6-10'!D98+'по 0,4'!D95</f>
    </nc>
  </rcc>
  <rcc rId="25655" sId="1">
    <oc r="E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0,4'!E95</f>
    </oc>
    <nc r="E98">
      <f>'по 6-10'!E98+'по 0,4'!E95</f>
    </nc>
  </rcc>
  <rcc rId="25656" sId="1">
    <oc r="F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0,4'!F95</f>
    </oc>
    <nc r="F98">
      <f>'по 6-10'!F98+'по 0,4'!F95</f>
    </nc>
  </rcc>
  <rcc rId="25657" sId="1">
    <oc r="G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0,4'!G95</f>
    </oc>
    <nc r="G98">
      <f>'по 6-10'!G98+'по 0,4'!G95</f>
    </nc>
  </rcc>
  <rcc rId="25658" sId="1">
    <oc r="H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0,4'!H95</f>
    </oc>
    <nc r="H98">
      <f>'по 6-10'!H98+'по 0,4'!H95</f>
    </nc>
  </rcc>
  <rcc rId="25659" sId="1">
    <oc r="I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0,4'!I95</f>
    </oc>
    <nc r="I98">
      <f>'по 6-10'!I98+'по 0,4'!I95</f>
    </nc>
  </rcc>
  <rcc rId="25660" sId="1">
    <oc r="J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0,4'!J95</f>
    </oc>
    <nc r="J98">
      <f>'по 6-10'!J98+'по 0,4'!J95</f>
    </nc>
  </rcc>
  <rcc rId="25661" sId="1">
    <oc r="K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0,4'!K95</f>
    </oc>
    <nc r="K98">
      <f>'по 6-10'!K98+'по 0,4'!K95</f>
    </nc>
  </rcc>
  <rcc rId="25662" sId="1">
    <oc r="L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0,4'!L95</f>
    </oc>
    <nc r="L98">
      <f>'по 6-10'!L98+'по 0,4'!L95</f>
    </nc>
  </rcc>
  <rcc rId="25663" sId="1">
    <oc r="M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0,4'!M95</f>
    </oc>
    <nc r="M98">
      <f>'по 6-10'!M98+'по 0,4'!M95</f>
    </nc>
  </rcc>
  <rcc rId="25664" sId="1">
    <oc r="N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0,4'!N95</f>
    </oc>
    <nc r="N98">
      <f>'по 6-10'!N98+'по 0,4'!N95</f>
    </nc>
  </rcc>
  <rcc rId="25665" sId="1">
    <oc r="O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0,4'!O95</f>
    </oc>
    <nc r="O98">
      <f>'по 6-10'!O98+'по 0,4'!O95</f>
    </nc>
  </rcc>
  <rcc rId="25666" sId="1">
    <oc r="P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0,4'!P95</f>
    </oc>
    <nc r="P98">
      <f>'по 6-10'!P98+'по 0,4'!P95</f>
    </nc>
  </rcc>
  <rcc rId="25667" sId="1">
    <oc r="Q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0,4'!Q95</f>
    </oc>
    <nc r="Q98">
      <f>'по 6-10'!Q98+'по 0,4'!Q95</f>
    </nc>
  </rcc>
  <rcc rId="25668" sId="1">
    <oc r="D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0,4'!D96</f>
    </oc>
    <nc r="D99">
      <f>'по 6-10'!D99+'по 0,4'!D96</f>
    </nc>
  </rcc>
  <rcc rId="25669" sId="1">
    <oc r="E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0,4'!E96</f>
    </oc>
    <nc r="E99">
      <f>'по 6-10'!E99+'по 0,4'!E96</f>
    </nc>
  </rcc>
  <rcc rId="25670" sId="1">
    <oc r="F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0,4'!F96</f>
    </oc>
    <nc r="F99">
      <f>'по 6-10'!F99+'по 0,4'!F96</f>
    </nc>
  </rcc>
  <rcc rId="25671" sId="1">
    <oc r="G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0,4'!G96</f>
    </oc>
    <nc r="G99">
      <f>'по 6-10'!G99+'по 0,4'!G96</f>
    </nc>
  </rcc>
  <rcc rId="25672" sId="1">
    <oc r="H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0,4'!H96</f>
    </oc>
    <nc r="H99">
      <f>'по 6-10'!H99+'по 0,4'!H96</f>
    </nc>
  </rcc>
  <rcc rId="25673" sId="1">
    <oc r="I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0,4'!I96</f>
    </oc>
    <nc r="I99">
      <f>'по 6-10'!I99+'по 0,4'!I96</f>
    </nc>
  </rcc>
  <rcc rId="25674" sId="1">
    <oc r="J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0,4'!J96</f>
    </oc>
    <nc r="J99">
      <f>'по 6-10'!J99+'по 0,4'!J96</f>
    </nc>
  </rcc>
  <rcc rId="25675" sId="1">
    <oc r="K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0,4'!K96</f>
    </oc>
    <nc r="K99">
      <f>'по 6-10'!K99+'по 0,4'!K96</f>
    </nc>
  </rcc>
  <rcc rId="25676" sId="1">
    <oc r="L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0,4'!L96</f>
    </oc>
    <nc r="L99">
      <f>'по 6-10'!L99+'по 0,4'!L96</f>
    </nc>
  </rcc>
  <rcc rId="25677" sId="1">
    <oc r="M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0,4'!M96</f>
    </oc>
    <nc r="M99">
      <f>'по 6-10'!M99+'по 0,4'!M96</f>
    </nc>
  </rcc>
  <rcc rId="25678" sId="1">
    <oc r="N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0,4'!N96</f>
    </oc>
    <nc r="N99">
      <f>'по 6-10'!N99+'по 0,4'!N96</f>
    </nc>
  </rcc>
  <rcc rId="25679" sId="1">
    <oc r="O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0,4'!O96</f>
    </oc>
    <nc r="O99">
      <f>'по 6-10'!O99+'по 0,4'!O96</f>
    </nc>
  </rcc>
  <rcc rId="25680" sId="1">
    <oc r="P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0,4'!P96</f>
    </oc>
    <nc r="P99">
      <f>'по 6-10'!P99+'по 0,4'!P96</f>
    </nc>
  </rcc>
  <rcc rId="25681" sId="1">
    <oc r="Q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0,4'!Q96</f>
    </oc>
    <nc r="Q99">
      <f>'по 6-10'!Q99+'по 0,4'!Q96</f>
    </nc>
  </rcc>
  <rcc rId="25682" sId="1">
    <oc r="D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0,4'!D97</f>
    </oc>
    <nc r="D100">
      <f>'по 6-10'!D100+'по 0,4'!D97</f>
    </nc>
  </rcc>
  <rcc rId="25683" sId="1">
    <oc r="E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0,4'!E97</f>
    </oc>
    <nc r="E100">
      <f>'по 6-10'!E100+'по 0,4'!E97</f>
    </nc>
  </rcc>
  <rcc rId="25684" sId="1">
    <oc r="F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0,4'!F97</f>
    </oc>
    <nc r="F100">
      <f>'по 6-10'!F100+'по 0,4'!F97</f>
    </nc>
  </rcc>
  <rcc rId="25685" sId="1">
    <oc r="G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0,4'!G97</f>
    </oc>
    <nc r="G100">
      <f>'по 6-10'!G100+'по 0,4'!G97</f>
    </nc>
  </rcc>
  <rcc rId="25686" sId="1">
    <oc r="H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0,4'!H97</f>
    </oc>
    <nc r="H100">
      <f>'по 6-10'!H100+'по 0,4'!H97</f>
    </nc>
  </rcc>
  <rcc rId="25687" sId="1">
    <oc r="I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0,4'!I97</f>
    </oc>
    <nc r="I100">
      <f>'по 6-10'!I100+'по 0,4'!I97</f>
    </nc>
  </rcc>
  <rcc rId="25688" sId="1">
    <oc r="J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0,4'!J97</f>
    </oc>
    <nc r="J100">
      <f>'по 6-10'!J100+'по 0,4'!J97</f>
    </nc>
  </rcc>
  <rcc rId="25689" sId="1">
    <oc r="K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0,4'!K97</f>
    </oc>
    <nc r="K100">
      <f>'по 6-10'!K100+'по 0,4'!K97</f>
    </nc>
  </rcc>
  <rcc rId="25690" sId="1">
    <oc r="L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0,4'!L97</f>
    </oc>
    <nc r="L100">
      <f>'по 6-10'!L100+'по 0,4'!L97</f>
    </nc>
  </rcc>
  <rcc rId="25691" sId="1">
    <oc r="M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0,4'!M97</f>
    </oc>
    <nc r="M100">
      <f>'по 6-10'!M100+'по 0,4'!M97</f>
    </nc>
  </rcc>
  <rcc rId="25692" sId="1">
    <oc r="N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0,4'!N97</f>
    </oc>
    <nc r="N100">
      <f>'по 6-10'!N100+'по 0,4'!N97</f>
    </nc>
  </rcc>
  <rcc rId="25693" sId="1">
    <oc r="O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0,4'!O97</f>
    </oc>
    <nc r="O100">
      <f>'по 6-10'!O100+'по 0,4'!O97</f>
    </nc>
  </rcc>
  <rcc rId="25694" sId="1">
    <oc r="P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0,4'!P97</f>
    </oc>
    <nc r="P100">
      <f>'по 6-10'!P100+'по 0,4'!P97</f>
    </nc>
  </rcc>
  <rcc rId="25695" sId="1">
    <oc r="Q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0,4'!Q97</f>
    </oc>
    <nc r="Q100">
      <f>'по 6-10'!Q100+'по 0,4'!Q97</f>
    </nc>
  </rcc>
  <rcc rId="25696" sId="1">
    <oc r="D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0,4'!D98</f>
    </oc>
    <nc r="D101">
      <f>'по 6-10'!D101+'по 0,4'!D98</f>
    </nc>
  </rcc>
  <rcc rId="25697" sId="1">
    <oc r="E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0,4'!E98</f>
    </oc>
    <nc r="E101">
      <f>'по 6-10'!E101+'по 0,4'!E98</f>
    </nc>
  </rcc>
  <rcc rId="25698" sId="1">
    <oc r="F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0,4'!F98</f>
    </oc>
    <nc r="F101">
      <f>'по 6-10'!F101+'по 0,4'!F98</f>
    </nc>
  </rcc>
  <rcc rId="25699" sId="1">
    <oc r="G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0,4'!G98</f>
    </oc>
    <nc r="G101">
      <f>'по 6-10'!G101+'по 0,4'!G98</f>
    </nc>
  </rcc>
  <rcc rId="25700" sId="1">
    <oc r="H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0,4'!H98</f>
    </oc>
    <nc r="H101">
      <f>'по 6-10'!H101+'по 0,4'!H98</f>
    </nc>
  </rcc>
  <rcc rId="25701" sId="1">
    <oc r="I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0,4'!I98</f>
    </oc>
    <nc r="I101">
      <f>'по 6-10'!I101+'по 0,4'!I98</f>
    </nc>
  </rcc>
  <rcc rId="25702" sId="1">
    <oc r="J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0,4'!J98</f>
    </oc>
    <nc r="J101">
      <f>'по 6-10'!J101+'по 0,4'!J98</f>
    </nc>
  </rcc>
  <rcc rId="25703" sId="1">
    <oc r="K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0,4'!K98</f>
    </oc>
    <nc r="K101">
      <f>'по 6-10'!K101+'по 0,4'!K98</f>
    </nc>
  </rcc>
  <rcc rId="25704" sId="1">
    <oc r="L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0,4'!L98</f>
    </oc>
    <nc r="L101">
      <f>'по 6-10'!L101+'по 0,4'!L98</f>
    </nc>
  </rcc>
  <rcc rId="25705" sId="1">
    <oc r="M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0,4'!M98</f>
    </oc>
    <nc r="M101">
      <f>'по 6-10'!M101+'по 0,4'!M98</f>
    </nc>
  </rcc>
  <rcc rId="25706" sId="1">
    <oc r="N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0,4'!N98</f>
    </oc>
    <nc r="N101">
      <f>'по 6-10'!N101+'по 0,4'!N98</f>
    </nc>
  </rcc>
  <rcc rId="25707" sId="1">
    <oc r="O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0,4'!O98</f>
    </oc>
    <nc r="O101">
      <f>'по 6-10'!O101+'по 0,4'!O98</f>
    </nc>
  </rcc>
  <rcc rId="25708" sId="1">
    <oc r="P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0,4'!P98</f>
    </oc>
    <nc r="P101">
      <f>'по 6-10'!P101+'по 0,4'!P98</f>
    </nc>
  </rcc>
  <rcc rId="25709" sId="1">
    <oc r="Q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0,4'!Q98</f>
    </oc>
    <nc r="Q101">
      <f>'по 6-10'!Q101+'по 0,4'!Q98</f>
    </nc>
  </rcc>
  <rcc rId="25710" sId="1">
    <oc r="D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0,4'!D101</f>
    </oc>
    <nc r="D104">
      <f>'по 6-10'!D104+'по 0,4'!D101</f>
    </nc>
  </rcc>
  <rcc rId="25711" sId="1">
    <oc r="E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0,4'!E101</f>
    </oc>
    <nc r="E104">
      <f>'по 6-10'!E104+'по 0,4'!E101</f>
    </nc>
  </rcc>
  <rcc rId="25712" sId="1">
    <oc r="F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0,4'!F101</f>
    </oc>
    <nc r="F104">
      <f>'по 6-10'!F104+'по 0,4'!F101</f>
    </nc>
  </rcc>
  <rcc rId="25713" sId="1">
    <oc r="G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0,4'!G101</f>
    </oc>
    <nc r="G104">
      <f>'по 6-10'!G104+'по 0,4'!G101</f>
    </nc>
  </rcc>
  <rcc rId="25714" sId="1">
    <oc r="H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0,4'!H101</f>
    </oc>
    <nc r="H104">
      <f>'по 6-10'!H104+'по 0,4'!H101</f>
    </nc>
  </rcc>
  <rcc rId="25715" sId="1">
    <oc r="I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0,4'!I101</f>
    </oc>
    <nc r="I104">
      <f>'по 6-10'!I104+'по 0,4'!I101</f>
    </nc>
  </rcc>
  <rcc rId="25716" sId="1">
    <oc r="J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0,4'!J101</f>
    </oc>
    <nc r="J104">
      <f>'по 6-10'!J104+'по 0,4'!J101</f>
    </nc>
  </rcc>
  <rcc rId="25717" sId="1">
    <oc r="K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0,4'!K101</f>
    </oc>
    <nc r="K104">
      <f>'по 6-10'!K104+'по 0,4'!K101</f>
    </nc>
  </rcc>
  <rcc rId="25718" sId="1">
    <oc r="L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0,4'!L101</f>
    </oc>
    <nc r="L104">
      <f>'по 6-10'!L104+'по 0,4'!L101</f>
    </nc>
  </rcc>
  <rcc rId="25719" sId="1">
    <oc r="M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0,4'!M101</f>
    </oc>
    <nc r="M104">
      <f>'по 6-10'!M104+'по 0,4'!M101</f>
    </nc>
  </rcc>
  <rcc rId="25720" sId="1">
    <oc r="N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0,4'!N101</f>
    </oc>
    <nc r="N104">
      <f>'по 6-10'!N104+'по 0,4'!N101</f>
    </nc>
  </rcc>
  <rcc rId="25721" sId="1">
    <oc r="O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0,4'!O101</f>
    </oc>
    <nc r="O104">
      <f>'по 6-10'!O104+'по 0,4'!O101</f>
    </nc>
  </rcc>
  <rcc rId="25722" sId="1">
    <oc r="P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0,4'!P101</f>
    </oc>
    <nc r="P104">
      <f>'по 6-10'!P104+'по 0,4'!P101</f>
    </nc>
  </rcc>
  <rcc rId="25723" sId="1">
    <oc r="Q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0,4'!Q101</f>
    </oc>
    <nc r="Q104">
      <f>'по 6-10'!Q104+'по 0,4'!Q101</f>
    </nc>
  </rcc>
  <rcc rId="25724" sId="1">
    <oc r="D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0,4'!D102</f>
    </oc>
    <nc r="D105">
      <f>'по 6-10'!D105+'по 0,4'!D102</f>
    </nc>
  </rcc>
  <rcc rId="25725" sId="1">
    <oc r="E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0,4'!E102</f>
    </oc>
    <nc r="E105">
      <f>'по 6-10'!E105+'по 0,4'!E102</f>
    </nc>
  </rcc>
  <rcc rId="25726" sId="1">
    <oc r="F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0,4'!F102</f>
    </oc>
    <nc r="F105">
      <f>'по 6-10'!F105+'по 0,4'!F102</f>
    </nc>
  </rcc>
  <rcc rId="25727" sId="1">
    <oc r="G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0,4'!G102</f>
    </oc>
    <nc r="G105">
      <f>'по 6-10'!G105+'по 0,4'!G102</f>
    </nc>
  </rcc>
  <rcc rId="25728" sId="1">
    <oc r="H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0,4'!H102</f>
    </oc>
    <nc r="H105">
      <f>'по 6-10'!H105+'по 0,4'!H102</f>
    </nc>
  </rcc>
  <rcc rId="25729" sId="1">
    <oc r="I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0,4'!I102</f>
    </oc>
    <nc r="I105">
      <f>'по 6-10'!I105+'по 0,4'!I102</f>
    </nc>
  </rcc>
  <rcc rId="25730" sId="1">
    <oc r="J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0,4'!J102</f>
    </oc>
    <nc r="J105">
      <f>'по 6-10'!J105+'по 0,4'!J102</f>
    </nc>
  </rcc>
  <rcc rId="25731" sId="1">
    <oc r="K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0,4'!K102</f>
    </oc>
    <nc r="K105">
      <f>'по 6-10'!K105+'по 0,4'!K102</f>
    </nc>
  </rcc>
  <rcc rId="25732" sId="1">
    <oc r="L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0,4'!L102</f>
    </oc>
    <nc r="L105">
      <f>'по 6-10'!L105+'по 0,4'!L102</f>
    </nc>
  </rcc>
  <rcc rId="25733" sId="1">
    <oc r="M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0,4'!M102</f>
    </oc>
    <nc r="M105">
      <f>'по 6-10'!M105+'по 0,4'!M102</f>
    </nc>
  </rcc>
  <rcc rId="25734" sId="1">
    <oc r="N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0,4'!N102</f>
    </oc>
    <nc r="N105">
      <f>'по 6-10'!N105+'по 0,4'!N102</f>
    </nc>
  </rcc>
  <rcc rId="25735" sId="1">
    <oc r="O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0,4'!O102</f>
    </oc>
    <nc r="O105">
      <f>'по 6-10'!O105+'по 0,4'!O102</f>
    </nc>
  </rcc>
  <rcc rId="25736" sId="1">
    <oc r="P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0,4'!P102</f>
    </oc>
    <nc r="P105">
      <f>'по 6-10'!P105+'по 0,4'!P102</f>
    </nc>
  </rcc>
  <rcc rId="25737" sId="1">
    <oc r="Q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0,4'!Q102</f>
    </oc>
    <nc r="Q105">
      <f>'по 6-10'!Q105+'по 0,4'!Q102</f>
    </nc>
  </rcc>
  <rcc rId="25738" sId="1">
    <oc r="D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0,4'!D103</f>
    </oc>
    <nc r="D106">
      <f>'по 6-10'!D106+'по 0,4'!D103</f>
    </nc>
  </rcc>
  <rcc rId="25739" sId="1">
    <oc r="E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0,4'!E103</f>
    </oc>
    <nc r="E106">
      <f>'по 6-10'!E106+'по 0,4'!E103</f>
    </nc>
  </rcc>
  <rcc rId="25740" sId="1">
    <oc r="F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0,4'!F103</f>
    </oc>
    <nc r="F106">
      <f>'по 6-10'!F106+'по 0,4'!F103</f>
    </nc>
  </rcc>
  <rcc rId="25741" sId="1">
    <oc r="G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0,4'!G103</f>
    </oc>
    <nc r="G106">
      <f>'по 6-10'!G106+'по 0,4'!G103</f>
    </nc>
  </rcc>
  <rcc rId="25742" sId="1">
    <oc r="H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0,4'!H103</f>
    </oc>
    <nc r="H106">
      <f>'по 6-10'!H106+'по 0,4'!H103</f>
    </nc>
  </rcc>
  <rcc rId="25743" sId="1">
    <oc r="I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0,4'!I103</f>
    </oc>
    <nc r="I106">
      <f>'по 6-10'!I106+'по 0,4'!I103</f>
    </nc>
  </rcc>
  <rcc rId="25744" sId="1">
    <oc r="J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0,4'!J103</f>
    </oc>
    <nc r="J106">
      <f>'по 6-10'!J106+'по 0,4'!J103</f>
    </nc>
  </rcc>
  <rcc rId="25745" sId="1">
    <oc r="K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0,4'!K103</f>
    </oc>
    <nc r="K106">
      <f>'по 6-10'!K106+'по 0,4'!K103</f>
    </nc>
  </rcc>
  <rcc rId="25746" sId="1">
    <oc r="L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0,4'!L103</f>
    </oc>
    <nc r="L106">
      <f>'по 6-10'!L106+'по 0,4'!L103</f>
    </nc>
  </rcc>
  <rcc rId="25747" sId="1">
    <oc r="M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0,4'!M103</f>
    </oc>
    <nc r="M106">
      <f>'по 6-10'!M106+'по 0,4'!M103</f>
    </nc>
  </rcc>
  <rcc rId="25748" sId="1">
    <oc r="N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0,4'!N103</f>
    </oc>
    <nc r="N106">
      <f>'по 6-10'!N106+'по 0,4'!N103</f>
    </nc>
  </rcc>
  <rcc rId="25749" sId="1">
    <oc r="O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0,4'!O103</f>
    </oc>
    <nc r="O106">
      <f>'по 6-10'!O106+'по 0,4'!O103</f>
    </nc>
  </rcc>
  <rcc rId="25750" sId="1">
    <oc r="P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0,4'!P103</f>
    </oc>
    <nc r="P106">
      <f>'по 6-10'!P106+'по 0,4'!P103</f>
    </nc>
  </rcc>
  <rcc rId="25751" sId="1">
    <oc r="Q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0,4'!Q103</f>
    </oc>
    <nc r="Q106">
      <f>'по 6-10'!Q106+'по 0,4'!Q103</f>
    </nc>
  </rcc>
  <rcc rId="25752" sId="1">
    <oc r="D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0,4'!D104</f>
    </oc>
    <nc r="D107">
      <f>'по 6-10'!D107+'по 0,4'!D104</f>
    </nc>
  </rcc>
  <rcc rId="25753" sId="1">
    <oc r="E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0,4'!E104</f>
    </oc>
    <nc r="E107">
      <f>'по 6-10'!E107+'по 0,4'!E104</f>
    </nc>
  </rcc>
  <rcc rId="25754" sId="1">
    <oc r="F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0,4'!F104</f>
    </oc>
    <nc r="F107">
      <f>'по 6-10'!F107+'по 0,4'!F104</f>
    </nc>
  </rcc>
  <rcc rId="25755" sId="1">
    <oc r="G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0,4'!G104</f>
    </oc>
    <nc r="G107">
      <f>'по 6-10'!G107+'по 0,4'!G104</f>
    </nc>
  </rcc>
  <rcc rId="25756" sId="1">
    <oc r="H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0,4'!H104</f>
    </oc>
    <nc r="H107">
      <f>'по 6-10'!H107+'по 0,4'!H104</f>
    </nc>
  </rcc>
  <rcc rId="25757" sId="1">
    <oc r="I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0,4'!I104</f>
    </oc>
    <nc r="I107">
      <f>'по 6-10'!I107+'по 0,4'!I104</f>
    </nc>
  </rcc>
  <rcc rId="25758" sId="1">
    <oc r="J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0,4'!J104</f>
    </oc>
    <nc r="J107">
      <f>'по 6-10'!J107+'по 0,4'!J104</f>
    </nc>
  </rcc>
  <rcc rId="25759" sId="1">
    <oc r="K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0,4'!K104</f>
    </oc>
    <nc r="K107">
      <f>'по 6-10'!K107+'по 0,4'!K104</f>
    </nc>
  </rcc>
  <rcc rId="25760" sId="1">
    <oc r="L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0,4'!L104</f>
    </oc>
    <nc r="L107">
      <f>'по 6-10'!L107+'по 0,4'!L104</f>
    </nc>
  </rcc>
  <rcc rId="25761" sId="1">
    <oc r="M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0,4'!M104</f>
    </oc>
    <nc r="M107">
      <f>'по 6-10'!M107+'по 0,4'!M104</f>
    </nc>
  </rcc>
  <rcc rId="25762" sId="1">
    <oc r="N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0,4'!N104</f>
    </oc>
    <nc r="N107">
      <f>'по 6-10'!N107+'по 0,4'!N104</f>
    </nc>
  </rcc>
  <rcc rId="25763" sId="1">
    <oc r="O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0,4'!O104</f>
    </oc>
    <nc r="O107">
      <f>'по 6-10'!O107+'по 0,4'!O104</f>
    </nc>
  </rcc>
  <rcc rId="25764" sId="1">
    <oc r="P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0,4'!P104</f>
    </oc>
    <nc r="P107">
      <f>'по 6-10'!P107+'по 0,4'!P104</f>
    </nc>
  </rcc>
  <rcc rId="25765" sId="1">
    <oc r="Q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0,4'!Q104</f>
    </oc>
    <nc r="Q107">
      <f>'по 6-10'!Q107+'по 0,4'!Q104</f>
    </nc>
  </rcc>
  <rcc rId="25766" sId="1">
    <oc r="D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0,4'!D105</f>
    </oc>
    <nc r="D108">
      <f>'по 6-10'!D108+'по 0,4'!D105</f>
    </nc>
  </rcc>
  <rcc rId="25767" sId="1">
    <oc r="E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0,4'!E105</f>
    </oc>
    <nc r="E108">
      <f>'по 6-10'!E108+'по 0,4'!E105</f>
    </nc>
  </rcc>
  <rcc rId="25768" sId="1">
    <oc r="F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0,4'!F105</f>
    </oc>
    <nc r="F108">
      <f>'по 6-10'!F108+'по 0,4'!F105</f>
    </nc>
  </rcc>
  <rcc rId="25769" sId="1">
    <oc r="G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0,4'!G105</f>
    </oc>
    <nc r="G108">
      <f>'по 6-10'!G108+'по 0,4'!G105</f>
    </nc>
  </rcc>
  <rcc rId="25770" sId="1">
    <oc r="H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0,4'!H105</f>
    </oc>
    <nc r="H108">
      <f>'по 6-10'!H108+'по 0,4'!H105</f>
    </nc>
  </rcc>
  <rcc rId="25771" sId="1">
    <oc r="I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0,4'!I105</f>
    </oc>
    <nc r="I108">
      <f>'по 6-10'!I108+'по 0,4'!I105</f>
    </nc>
  </rcc>
  <rcc rId="25772" sId="1">
    <oc r="J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0,4'!J105</f>
    </oc>
    <nc r="J108">
      <f>'по 6-10'!J108+'по 0,4'!J105</f>
    </nc>
  </rcc>
  <rcc rId="25773" sId="1">
    <oc r="K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0,4'!K105</f>
    </oc>
    <nc r="K108">
      <f>'по 6-10'!K108+'по 0,4'!K105</f>
    </nc>
  </rcc>
  <rcc rId="25774" sId="1">
    <oc r="L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0,4'!L105</f>
    </oc>
    <nc r="L108">
      <f>'по 6-10'!L108+'по 0,4'!L105</f>
    </nc>
  </rcc>
  <rcc rId="25775" sId="1">
    <oc r="M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0,4'!M105</f>
    </oc>
    <nc r="M108">
      <f>'по 6-10'!M108+'по 0,4'!M105</f>
    </nc>
  </rcc>
  <rcc rId="25776" sId="1">
    <oc r="N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0,4'!N105</f>
    </oc>
    <nc r="N108">
      <f>'по 6-10'!N108+'по 0,4'!N105</f>
    </nc>
  </rcc>
  <rcc rId="25777" sId="1">
    <oc r="O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0,4'!O105</f>
    </oc>
    <nc r="O108">
      <f>'по 6-10'!O108+'по 0,4'!O105</f>
    </nc>
  </rcc>
  <rcc rId="25778" sId="1">
    <oc r="P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0,4'!P105</f>
    </oc>
    <nc r="P108">
      <f>'по 6-10'!P108+'по 0,4'!P105</f>
    </nc>
  </rcc>
  <rcc rId="25779" sId="1">
    <oc r="Q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0,4'!Q105</f>
    </oc>
    <nc r="Q108">
      <f>'по 6-10'!Q108+'по 0,4'!Q105</f>
    </nc>
  </rcc>
  <rcc rId="25780" sId="1">
    <oc r="D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0,4'!D106</f>
    </oc>
    <nc r="D109">
      <f>'по 6-10'!D109+'по 0,4'!D106</f>
    </nc>
  </rcc>
  <rcc rId="25781" sId="1">
    <oc r="E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0,4'!E106</f>
    </oc>
    <nc r="E109">
      <f>'по 6-10'!E109+'по 0,4'!E106</f>
    </nc>
  </rcc>
  <rcc rId="25782" sId="1">
    <oc r="F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0,4'!F106</f>
    </oc>
    <nc r="F109">
      <f>'по 6-10'!F109+'по 0,4'!F106</f>
    </nc>
  </rcc>
  <rcc rId="25783" sId="1">
    <oc r="G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0,4'!G106</f>
    </oc>
    <nc r="G109">
      <f>'по 6-10'!G109+'по 0,4'!G106</f>
    </nc>
  </rcc>
  <rcc rId="25784" sId="1">
    <oc r="H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0,4'!H106</f>
    </oc>
    <nc r="H109">
      <f>'по 6-10'!H109+'по 0,4'!H106</f>
    </nc>
  </rcc>
  <rcc rId="25785" sId="1">
    <oc r="I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0,4'!I106</f>
    </oc>
    <nc r="I109">
      <f>'по 6-10'!I109+'по 0,4'!I106</f>
    </nc>
  </rcc>
  <rcc rId="25786" sId="1">
    <oc r="J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0,4'!J106</f>
    </oc>
    <nc r="J109">
      <f>'по 6-10'!J109+'по 0,4'!J106</f>
    </nc>
  </rcc>
  <rcc rId="25787" sId="1">
    <oc r="K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0,4'!K106</f>
    </oc>
    <nc r="K109">
      <f>'по 6-10'!K109+'по 0,4'!K106</f>
    </nc>
  </rcc>
  <rcc rId="25788" sId="1">
    <oc r="L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0,4'!L106</f>
    </oc>
    <nc r="L109">
      <f>'по 6-10'!L109+'по 0,4'!L106</f>
    </nc>
  </rcc>
  <rcc rId="25789" sId="1">
    <oc r="M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0,4'!M106</f>
    </oc>
    <nc r="M109">
      <f>'по 6-10'!M109+'по 0,4'!M106</f>
    </nc>
  </rcc>
  <rcc rId="25790" sId="1">
    <oc r="N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0,4'!N106</f>
    </oc>
    <nc r="N109">
      <f>'по 6-10'!N109+'по 0,4'!N106</f>
    </nc>
  </rcc>
  <rcc rId="25791" sId="1">
    <oc r="O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0,4'!O106</f>
    </oc>
    <nc r="O109">
      <f>'по 6-10'!O109+'по 0,4'!O106</f>
    </nc>
  </rcc>
  <rcc rId="25792" sId="1">
    <oc r="P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0,4'!P106</f>
    </oc>
    <nc r="P109">
      <f>'по 6-10'!P109+'по 0,4'!P106</f>
    </nc>
  </rcc>
  <rcc rId="25793" sId="1">
    <oc r="Q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0,4'!Q106</f>
    </oc>
    <nc r="Q109">
      <f>'по 6-10'!Q109+'по 0,4'!Q106</f>
    </nc>
  </rcc>
  <rcc rId="25794" sId="1">
    <oc r="D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0,4'!D107</f>
    </oc>
    <nc r="D110">
      <f>'по 6-10'!D110+'по 0,4'!D107</f>
    </nc>
  </rcc>
  <rcc rId="25795" sId="1">
    <oc r="E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0,4'!E107</f>
    </oc>
    <nc r="E110">
      <f>'по 6-10'!E110+'по 0,4'!E107</f>
    </nc>
  </rcc>
  <rcc rId="25796" sId="1">
    <oc r="F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0,4'!F107</f>
    </oc>
    <nc r="F110">
      <f>'по 6-10'!F110+'по 0,4'!F107</f>
    </nc>
  </rcc>
  <rcc rId="25797" sId="1">
    <oc r="G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0,4'!G107</f>
    </oc>
    <nc r="G110">
      <f>'по 6-10'!G110+'по 0,4'!G107</f>
    </nc>
  </rcc>
  <rcc rId="25798" sId="1">
    <oc r="H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0,4'!H107</f>
    </oc>
    <nc r="H110">
      <f>'по 6-10'!H110+'по 0,4'!H107</f>
    </nc>
  </rcc>
  <rcc rId="25799" sId="1">
    <oc r="I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0,4'!I107</f>
    </oc>
    <nc r="I110">
      <f>'по 6-10'!I110+'по 0,4'!I107</f>
    </nc>
  </rcc>
  <rcc rId="25800" sId="1">
    <oc r="J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0,4'!J107</f>
    </oc>
    <nc r="J110">
      <f>'по 6-10'!J110+'по 0,4'!J107</f>
    </nc>
  </rcc>
  <rcc rId="25801" sId="1">
    <oc r="K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0,4'!K107</f>
    </oc>
    <nc r="K110">
      <f>'по 6-10'!K110+'по 0,4'!K107</f>
    </nc>
  </rcc>
  <rcc rId="25802" sId="1">
    <oc r="L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0,4'!L107</f>
    </oc>
    <nc r="L110">
      <f>'по 6-10'!L110+'по 0,4'!L107</f>
    </nc>
  </rcc>
  <rcc rId="25803" sId="1">
    <oc r="M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0,4'!M107</f>
    </oc>
    <nc r="M110">
      <f>'по 6-10'!M110+'по 0,4'!M107</f>
    </nc>
  </rcc>
  <rcc rId="25804" sId="1">
    <oc r="N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0,4'!N107</f>
    </oc>
    <nc r="N110">
      <f>'по 6-10'!N110+'по 0,4'!N107</f>
    </nc>
  </rcc>
  <rcc rId="25805" sId="1">
    <oc r="O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0,4'!O107</f>
    </oc>
    <nc r="O110">
      <f>'по 6-10'!O110+'по 0,4'!O107</f>
    </nc>
  </rcc>
  <rcc rId="25806" sId="1">
    <oc r="P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0,4'!P107</f>
    </oc>
    <nc r="P110">
      <f>'по 6-10'!P110+'по 0,4'!P107</f>
    </nc>
  </rcc>
  <rcc rId="25807" sId="1">
    <oc r="Q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0,4'!Q107</f>
    </oc>
    <nc r="Q110">
      <f>'по 6-10'!Q110+'по 0,4'!Q107</f>
    </nc>
  </rcc>
  <rcc rId="25808" sId="1">
    <oc r="D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0,4'!D108</f>
    </oc>
    <nc r="D111">
      <f>'по 6-10'!D111+'по 0,4'!D108</f>
    </nc>
  </rcc>
  <rcc rId="25809" sId="1">
    <oc r="E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0,4'!E108</f>
    </oc>
    <nc r="E111">
      <f>'по 6-10'!E111+'по 0,4'!E108</f>
    </nc>
  </rcc>
  <rcc rId="25810" sId="1">
    <oc r="F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0,4'!F108</f>
    </oc>
    <nc r="F111">
      <f>'по 6-10'!F111+'по 0,4'!F108</f>
    </nc>
  </rcc>
  <rcc rId="25811" sId="1">
    <oc r="G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0,4'!G108</f>
    </oc>
    <nc r="G111">
      <f>'по 6-10'!G111+'по 0,4'!G108</f>
    </nc>
  </rcc>
  <rcc rId="25812" sId="1">
    <oc r="H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0,4'!H108</f>
    </oc>
    <nc r="H111">
      <f>'по 6-10'!H111+'по 0,4'!H108</f>
    </nc>
  </rcc>
  <rcc rId="25813" sId="1">
    <oc r="I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0,4'!I108</f>
    </oc>
    <nc r="I111">
      <f>'по 6-10'!I111+'по 0,4'!I108</f>
    </nc>
  </rcc>
  <rcc rId="25814" sId="1">
    <oc r="J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0,4'!J108</f>
    </oc>
    <nc r="J111">
      <f>'по 6-10'!J111+'по 0,4'!J108</f>
    </nc>
  </rcc>
  <rcc rId="25815" sId="1">
    <oc r="K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0,4'!K108</f>
    </oc>
    <nc r="K111">
      <f>'по 6-10'!K111+'по 0,4'!K108</f>
    </nc>
  </rcc>
  <rcc rId="25816" sId="1">
    <oc r="L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0,4'!L108</f>
    </oc>
    <nc r="L111">
      <f>'по 6-10'!L111+'по 0,4'!L108</f>
    </nc>
  </rcc>
  <rcc rId="25817" sId="1">
    <oc r="M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0,4'!M108</f>
    </oc>
    <nc r="M111">
      <f>'по 6-10'!M111+'по 0,4'!M108</f>
    </nc>
  </rcc>
  <rcc rId="25818" sId="1">
    <oc r="N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0,4'!N108</f>
    </oc>
    <nc r="N111">
      <f>'по 6-10'!N111+'по 0,4'!N108</f>
    </nc>
  </rcc>
  <rcc rId="25819" sId="1">
    <oc r="O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0,4'!O108</f>
    </oc>
    <nc r="O111">
      <f>'по 6-10'!O111+'по 0,4'!O108</f>
    </nc>
  </rcc>
  <rcc rId="25820" sId="1">
    <oc r="P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0,4'!P108</f>
    </oc>
    <nc r="P111">
      <f>'по 6-10'!P111+'по 0,4'!P108</f>
    </nc>
  </rcc>
  <rcc rId="25821" sId="1">
    <oc r="Q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0,4'!Q108</f>
    </oc>
    <nc r="Q111">
      <f>'по 6-10'!Q111+'по 0,4'!Q108</f>
    </nc>
  </rcc>
  <rcc rId="25822" sId="1">
    <oc r="D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0,4'!D109</f>
    </oc>
    <nc r="D112">
      <f>'по 6-10'!D112+'по 0,4'!D109</f>
    </nc>
  </rcc>
  <rcc rId="25823" sId="1">
    <oc r="E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0,4'!E109</f>
    </oc>
    <nc r="E112">
      <f>'по 6-10'!E112+'по 0,4'!E109</f>
    </nc>
  </rcc>
  <rcc rId="25824" sId="1">
    <oc r="F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0,4'!F109</f>
    </oc>
    <nc r="F112">
      <f>'по 6-10'!F112+'по 0,4'!F109</f>
    </nc>
  </rcc>
  <rcc rId="25825" sId="1">
    <oc r="G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0,4'!G109</f>
    </oc>
    <nc r="G112">
      <f>'по 6-10'!G112+'по 0,4'!G109</f>
    </nc>
  </rcc>
  <rcc rId="25826" sId="1">
    <oc r="H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0,4'!H109</f>
    </oc>
    <nc r="H112">
      <f>'по 6-10'!H112+'по 0,4'!H109</f>
    </nc>
  </rcc>
  <rcc rId="25827" sId="1">
    <oc r="I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0,4'!I109</f>
    </oc>
    <nc r="I112">
      <f>'по 6-10'!I112+'по 0,4'!I109</f>
    </nc>
  </rcc>
  <rcc rId="25828" sId="1">
    <oc r="J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0,4'!J109</f>
    </oc>
    <nc r="J112">
      <f>'по 6-10'!J112+'по 0,4'!J109</f>
    </nc>
  </rcc>
  <rcc rId="25829" sId="1">
    <oc r="K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0,4'!K109</f>
    </oc>
    <nc r="K112">
      <f>'по 6-10'!K112+'по 0,4'!K109</f>
    </nc>
  </rcc>
  <rcc rId="25830" sId="1">
    <oc r="L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0,4'!L109</f>
    </oc>
    <nc r="L112">
      <f>'по 6-10'!L112+'по 0,4'!L109</f>
    </nc>
  </rcc>
  <rcc rId="25831" sId="1">
    <oc r="M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0,4'!M109</f>
    </oc>
    <nc r="M112">
      <f>'по 6-10'!M112+'по 0,4'!M109</f>
    </nc>
  </rcc>
  <rcc rId="25832" sId="1">
    <oc r="N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0,4'!N109</f>
    </oc>
    <nc r="N112">
      <f>'по 6-10'!N112+'по 0,4'!N109</f>
    </nc>
  </rcc>
  <rcc rId="25833" sId="1">
    <oc r="O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0,4'!O109</f>
    </oc>
    <nc r="O112">
      <f>'по 6-10'!O112+'по 0,4'!O109</f>
    </nc>
  </rcc>
  <rcc rId="25834" sId="1">
    <oc r="P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0,4'!P109</f>
    </oc>
    <nc r="P112">
      <f>'по 6-10'!P112+'по 0,4'!P109</f>
    </nc>
  </rcc>
  <rcc rId="25835" sId="1">
    <oc r="Q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0,4'!Q109</f>
    </oc>
    <nc r="Q112">
      <f>'по 6-10'!Q112+'по 0,4'!Q109</f>
    </nc>
  </rcc>
  <rcc rId="25836" sId="1">
    <oc r="D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0,4'!D110</f>
    </oc>
    <nc r="D113">
      <f>'по 6-10'!D113+'по 0,4'!D110</f>
    </nc>
  </rcc>
  <rcc rId="25837" sId="1">
    <oc r="E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0,4'!E110</f>
    </oc>
    <nc r="E113">
      <f>'по 6-10'!E113+'по 0,4'!E110</f>
    </nc>
  </rcc>
  <rcc rId="25838" sId="1">
    <oc r="F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0,4'!F110</f>
    </oc>
    <nc r="F113">
      <f>'по 6-10'!F113+'по 0,4'!F110</f>
    </nc>
  </rcc>
  <rcc rId="25839" sId="1">
    <oc r="G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0,4'!G110</f>
    </oc>
    <nc r="G113">
      <f>'по 6-10'!G113+'по 0,4'!G110</f>
    </nc>
  </rcc>
  <rcc rId="25840" sId="1">
    <oc r="H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0,4'!H110</f>
    </oc>
    <nc r="H113">
      <f>'по 6-10'!H113+'по 0,4'!H110</f>
    </nc>
  </rcc>
  <rcc rId="25841" sId="1">
    <oc r="I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0,4'!I110</f>
    </oc>
    <nc r="I113">
      <f>'по 6-10'!I113+'по 0,4'!I110</f>
    </nc>
  </rcc>
  <rcc rId="25842" sId="1">
    <oc r="J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0,4'!J110</f>
    </oc>
    <nc r="J113">
      <f>'по 6-10'!J113+'по 0,4'!J110</f>
    </nc>
  </rcc>
  <rcc rId="25843" sId="1">
    <oc r="K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0,4'!K110</f>
    </oc>
    <nc r="K113">
      <f>'по 6-10'!K113+'по 0,4'!K110</f>
    </nc>
  </rcc>
  <rcc rId="25844" sId="1">
    <oc r="L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0,4'!L110</f>
    </oc>
    <nc r="L113">
      <f>'по 6-10'!L113+'по 0,4'!L110</f>
    </nc>
  </rcc>
  <rcc rId="25845" sId="1">
    <oc r="M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0,4'!M110</f>
    </oc>
    <nc r="M113">
      <f>'по 6-10'!M113+'по 0,4'!M110</f>
    </nc>
  </rcc>
  <rcc rId="25846" sId="1">
    <oc r="N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0,4'!N110</f>
    </oc>
    <nc r="N113">
      <f>'по 6-10'!N113+'по 0,4'!N110</f>
    </nc>
  </rcc>
  <rcc rId="25847" sId="1">
    <oc r="O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0,4'!O110</f>
    </oc>
    <nc r="O113">
      <f>'по 6-10'!O113+'по 0,4'!O110</f>
    </nc>
  </rcc>
  <rcc rId="25848" sId="1">
    <oc r="P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0,4'!P110</f>
    </oc>
    <nc r="P113">
      <f>'по 6-10'!P113+'по 0,4'!P110</f>
    </nc>
  </rcc>
  <rcc rId="25849" sId="1">
    <oc r="Q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0,4'!Q110</f>
    </oc>
    <nc r="Q113">
      <f>'по 6-10'!Q113+'по 0,4'!Q110</f>
    </nc>
  </rcc>
  <rcc rId="25850" sId="1">
    <oc r="D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0,4'!D111</f>
    </oc>
    <nc r="D114">
      <f>'по 6-10'!D114+'по 0,4'!D111</f>
    </nc>
  </rcc>
  <rcc rId="25851" sId="1">
    <oc r="E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0,4'!E111</f>
    </oc>
    <nc r="E114">
      <f>'по 6-10'!E114+'по 0,4'!E111</f>
    </nc>
  </rcc>
  <rcc rId="25852" sId="1">
    <oc r="F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0,4'!F111</f>
    </oc>
    <nc r="F114">
      <f>'по 6-10'!F114+'по 0,4'!F111</f>
    </nc>
  </rcc>
  <rcc rId="25853" sId="1">
    <oc r="G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0,4'!G111</f>
    </oc>
    <nc r="G114">
      <f>'по 6-10'!G114+'по 0,4'!G111</f>
    </nc>
  </rcc>
  <rcc rId="25854" sId="1">
    <oc r="H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0,4'!H111</f>
    </oc>
    <nc r="H114">
      <f>'по 6-10'!H114+'по 0,4'!H111</f>
    </nc>
  </rcc>
  <rcc rId="25855" sId="1">
    <oc r="I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0,4'!I111</f>
    </oc>
    <nc r="I114">
      <f>'по 6-10'!I114+'по 0,4'!I111</f>
    </nc>
  </rcc>
  <rcc rId="25856" sId="1">
    <oc r="J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0,4'!J111</f>
    </oc>
    <nc r="J114">
      <f>'по 6-10'!J114+'по 0,4'!J111</f>
    </nc>
  </rcc>
  <rcc rId="25857" sId="1">
    <oc r="K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0,4'!K111</f>
    </oc>
    <nc r="K114">
      <f>'по 6-10'!K114+'по 0,4'!K111</f>
    </nc>
  </rcc>
  <rcc rId="25858" sId="1">
    <oc r="L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0,4'!L111</f>
    </oc>
    <nc r="L114">
      <f>'по 6-10'!L114+'по 0,4'!L111</f>
    </nc>
  </rcc>
  <rcc rId="25859" sId="1">
    <oc r="M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0,4'!M111</f>
    </oc>
    <nc r="M114">
      <f>'по 6-10'!M114+'по 0,4'!M111</f>
    </nc>
  </rcc>
  <rcc rId="25860" sId="1">
    <oc r="N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0,4'!N111</f>
    </oc>
    <nc r="N114">
      <f>'по 6-10'!N114+'по 0,4'!N111</f>
    </nc>
  </rcc>
  <rcc rId="25861" sId="1">
    <oc r="O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0,4'!O111</f>
    </oc>
    <nc r="O114">
      <f>'по 6-10'!O114+'по 0,4'!O111</f>
    </nc>
  </rcc>
  <rcc rId="25862" sId="1">
    <oc r="P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0,4'!P111</f>
    </oc>
    <nc r="P114">
      <f>'по 6-10'!P114+'по 0,4'!P111</f>
    </nc>
  </rcc>
  <rcc rId="25863" sId="1">
    <oc r="Q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0,4'!Q111</f>
    </oc>
    <nc r="Q114">
      <f>'по 6-10'!Q114+'по 0,4'!Q111</f>
    </nc>
  </rcc>
  <rcc rId="25864" sId="1">
    <oc r="D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0,4'!D112</f>
    </oc>
    <nc r="D115">
      <f>'по 6-10'!D115+'по 0,4'!D112</f>
    </nc>
  </rcc>
  <rcc rId="25865" sId="1">
    <oc r="E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0,4'!E112</f>
    </oc>
    <nc r="E115">
      <f>'по 6-10'!E115+'по 0,4'!E112</f>
    </nc>
  </rcc>
  <rcc rId="25866" sId="1">
    <oc r="F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0,4'!F112</f>
    </oc>
    <nc r="F115">
      <f>'по 6-10'!F115+'по 0,4'!F112</f>
    </nc>
  </rcc>
  <rcc rId="25867" sId="1">
    <oc r="G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0,4'!G112</f>
    </oc>
    <nc r="G115">
      <f>'по 6-10'!G115+'по 0,4'!G112</f>
    </nc>
  </rcc>
  <rcc rId="25868" sId="1">
    <oc r="H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0,4'!H112</f>
    </oc>
    <nc r="H115">
      <f>'по 6-10'!H115+'по 0,4'!H112</f>
    </nc>
  </rcc>
  <rcc rId="25869" sId="1">
    <oc r="I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0,4'!I112</f>
    </oc>
    <nc r="I115">
      <f>'по 6-10'!I115+'по 0,4'!I112</f>
    </nc>
  </rcc>
  <rcc rId="25870" sId="1">
    <oc r="J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0,4'!J112</f>
    </oc>
    <nc r="J115">
      <f>'по 6-10'!J115+'по 0,4'!J112</f>
    </nc>
  </rcc>
  <rcc rId="25871" sId="1">
    <oc r="K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0,4'!K112</f>
    </oc>
    <nc r="K115">
      <f>'по 6-10'!K115+'по 0,4'!K112</f>
    </nc>
  </rcc>
  <rcc rId="25872" sId="1">
    <oc r="L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0,4'!L112</f>
    </oc>
    <nc r="L115">
      <f>'по 6-10'!L115+'по 0,4'!L112</f>
    </nc>
  </rcc>
  <rcc rId="25873" sId="1">
    <oc r="M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0,4'!M112</f>
    </oc>
    <nc r="M115">
      <f>'по 6-10'!M115+'по 0,4'!M112</f>
    </nc>
  </rcc>
  <rcc rId="25874" sId="1">
    <oc r="N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0,4'!N112</f>
    </oc>
    <nc r="N115">
      <f>'по 6-10'!N115+'по 0,4'!N112</f>
    </nc>
  </rcc>
  <rcc rId="25875" sId="1">
    <oc r="O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0,4'!O112</f>
    </oc>
    <nc r="O115">
      <f>'по 6-10'!O115+'по 0,4'!O112</f>
    </nc>
  </rcc>
  <rcc rId="25876" sId="1">
    <oc r="P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0,4'!P112</f>
    </oc>
    <nc r="P115">
      <f>'по 6-10'!P115+'по 0,4'!P112</f>
    </nc>
  </rcc>
  <rcc rId="25877" sId="1">
    <oc r="Q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0,4'!Q112</f>
    </oc>
    <nc r="Q115">
      <f>'по 6-10'!Q115+'по 0,4'!Q112</f>
    </nc>
  </rcc>
  <rcc rId="25878" sId="1">
    <oc r="D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0,4'!D113</f>
    </oc>
    <nc r="D116">
      <f>'по 6-10'!D116+'по 0,4'!D113</f>
    </nc>
  </rcc>
  <rcc rId="25879" sId="1">
    <oc r="E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0,4'!E113</f>
    </oc>
    <nc r="E116">
      <f>'по 6-10'!E116+'по 0,4'!E113</f>
    </nc>
  </rcc>
  <rcc rId="25880" sId="1">
    <oc r="F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0,4'!F113</f>
    </oc>
    <nc r="F116">
      <f>'по 6-10'!F116+'по 0,4'!F113</f>
    </nc>
  </rcc>
  <rcc rId="25881" sId="1">
    <oc r="G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0,4'!G113</f>
    </oc>
    <nc r="G116">
      <f>'по 6-10'!G116+'по 0,4'!G113</f>
    </nc>
  </rcc>
  <rcc rId="25882" sId="1">
    <oc r="H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0,4'!H113</f>
    </oc>
    <nc r="H116">
      <f>'по 6-10'!H116+'по 0,4'!H113</f>
    </nc>
  </rcc>
  <rcc rId="25883" sId="1">
    <oc r="I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0,4'!I113</f>
    </oc>
    <nc r="I116">
      <f>'по 6-10'!I116+'по 0,4'!I113</f>
    </nc>
  </rcc>
  <rcc rId="25884" sId="1">
    <oc r="J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0,4'!J113</f>
    </oc>
    <nc r="J116">
      <f>'по 6-10'!J116+'по 0,4'!J113</f>
    </nc>
  </rcc>
  <rcc rId="25885" sId="1">
    <oc r="K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0,4'!K113</f>
    </oc>
    <nc r="K116">
      <f>'по 6-10'!K116+'по 0,4'!K113</f>
    </nc>
  </rcc>
  <rcc rId="25886" sId="1">
    <oc r="L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0,4'!L113</f>
    </oc>
    <nc r="L116">
      <f>'по 6-10'!L116+'по 0,4'!L113</f>
    </nc>
  </rcc>
  <rcc rId="25887" sId="1">
    <oc r="M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0,4'!M113</f>
    </oc>
    <nc r="M116">
      <f>'по 6-10'!M116+'по 0,4'!M113</f>
    </nc>
  </rcc>
  <rcc rId="25888" sId="1">
    <oc r="N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0,4'!N113</f>
    </oc>
    <nc r="N116">
      <f>'по 6-10'!N116+'по 0,4'!N113</f>
    </nc>
  </rcc>
  <rcc rId="25889" sId="1">
    <oc r="O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0,4'!O113</f>
    </oc>
    <nc r="O116">
      <f>'по 6-10'!O116+'по 0,4'!O113</f>
    </nc>
  </rcc>
  <rcc rId="25890" sId="1">
    <oc r="P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0,4'!P113</f>
    </oc>
    <nc r="P116">
      <f>'по 6-10'!P116+'по 0,4'!P113</f>
    </nc>
  </rcc>
  <rcc rId="25891" sId="1">
    <oc r="Q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0,4'!Q113</f>
    </oc>
    <nc r="Q116">
      <f>'по 6-10'!Q116+'по 0,4'!Q113</f>
    </nc>
  </rcc>
  <rcc rId="25892" sId="1">
    <oc r="D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0,4'!D114</f>
    </oc>
    <nc r="D117">
      <f>'по 6-10'!D117+'по 0,4'!D114</f>
    </nc>
  </rcc>
  <rcc rId="25893" sId="1">
    <oc r="E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0,4'!E114</f>
    </oc>
    <nc r="E117">
      <f>'по 6-10'!E117+'по 0,4'!E114</f>
    </nc>
  </rcc>
  <rcc rId="25894" sId="1">
    <oc r="F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0,4'!F114</f>
    </oc>
    <nc r="F117">
      <f>'по 6-10'!F117+'по 0,4'!F114</f>
    </nc>
  </rcc>
  <rcc rId="25895" sId="1">
    <oc r="G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0,4'!G114</f>
    </oc>
    <nc r="G117">
      <f>'по 6-10'!G117+'по 0,4'!G114</f>
    </nc>
  </rcc>
  <rcc rId="25896" sId="1">
    <oc r="H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0,4'!H114</f>
    </oc>
    <nc r="H117">
      <f>'по 6-10'!H117+'по 0,4'!H114</f>
    </nc>
  </rcc>
  <rcc rId="25897" sId="1">
    <oc r="I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0,4'!I114</f>
    </oc>
    <nc r="I117">
      <f>'по 6-10'!I117+'по 0,4'!I114</f>
    </nc>
  </rcc>
  <rcc rId="25898" sId="1">
    <oc r="J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0,4'!J114</f>
    </oc>
    <nc r="J117">
      <f>'по 6-10'!J117+'по 0,4'!J114</f>
    </nc>
  </rcc>
  <rcc rId="25899" sId="1">
    <oc r="K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0,4'!K114</f>
    </oc>
    <nc r="K117">
      <f>'по 6-10'!K117+'по 0,4'!K114</f>
    </nc>
  </rcc>
  <rcc rId="25900" sId="1">
    <oc r="L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0,4'!L114</f>
    </oc>
    <nc r="L117">
      <f>'по 6-10'!L117+'по 0,4'!L114</f>
    </nc>
  </rcc>
  <rcc rId="25901" sId="1">
    <oc r="M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0,4'!M114</f>
    </oc>
    <nc r="M117">
      <f>'по 6-10'!M117+'по 0,4'!M114</f>
    </nc>
  </rcc>
  <rcc rId="25902" sId="1">
    <oc r="N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0,4'!N114</f>
    </oc>
    <nc r="N117">
      <f>'по 6-10'!N117+'по 0,4'!N114</f>
    </nc>
  </rcc>
  <rcc rId="25903" sId="1">
    <oc r="O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0,4'!O114</f>
    </oc>
    <nc r="O117">
      <f>'по 6-10'!O117+'по 0,4'!O114</f>
    </nc>
  </rcc>
  <rcc rId="25904" sId="1">
    <oc r="P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0,4'!P114</f>
    </oc>
    <nc r="P117">
      <f>'по 6-10'!P117+'по 0,4'!P114</f>
    </nc>
  </rcc>
  <rcc rId="25905" sId="1">
    <oc r="Q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0,4'!Q114</f>
    </oc>
    <nc r="Q117">
      <f>'по 6-10'!Q117+'по 0,4'!Q114</f>
    </nc>
  </rcc>
  <rcc rId="25906" sId="1">
    <oc r="D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0,4'!D115</f>
    </oc>
    <nc r="D118">
      <f>'по 6-10'!D118+'по 0,4'!D115</f>
    </nc>
  </rcc>
  <rcc rId="25907" sId="1">
    <oc r="E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0,4'!E115</f>
    </oc>
    <nc r="E118">
      <f>'по 6-10'!E118+'по 0,4'!E115</f>
    </nc>
  </rcc>
  <rcc rId="25908" sId="1">
    <oc r="F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0,4'!F115</f>
    </oc>
    <nc r="F118">
      <f>'по 6-10'!F118+'по 0,4'!F115</f>
    </nc>
  </rcc>
  <rcc rId="25909" sId="1">
    <oc r="G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0,4'!G115</f>
    </oc>
    <nc r="G118">
      <f>'по 6-10'!G118+'по 0,4'!G115</f>
    </nc>
  </rcc>
  <rcc rId="25910" sId="1">
    <oc r="H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0,4'!H115</f>
    </oc>
    <nc r="H118">
      <f>'по 6-10'!H118+'по 0,4'!H115</f>
    </nc>
  </rcc>
  <rcc rId="25911" sId="1">
    <oc r="I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0,4'!I115</f>
    </oc>
    <nc r="I118">
      <f>'по 6-10'!I118+'по 0,4'!I115</f>
    </nc>
  </rcc>
  <rcc rId="25912" sId="1">
    <oc r="J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0,4'!J115</f>
    </oc>
    <nc r="J118">
      <f>'по 6-10'!J118+'по 0,4'!J115</f>
    </nc>
  </rcc>
  <rcc rId="25913" sId="1">
    <oc r="K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0,4'!K115</f>
    </oc>
    <nc r="K118">
      <f>'по 6-10'!K118+'по 0,4'!K115</f>
    </nc>
  </rcc>
  <rcc rId="25914" sId="1">
    <oc r="L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0,4'!L115</f>
    </oc>
    <nc r="L118">
      <f>'по 6-10'!L118+'по 0,4'!L115</f>
    </nc>
  </rcc>
  <rcc rId="25915" sId="1">
    <oc r="M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0,4'!M115</f>
    </oc>
    <nc r="M118">
      <f>'по 6-10'!M118+'по 0,4'!M115</f>
    </nc>
  </rcc>
  <rcc rId="25916" sId="1">
    <oc r="N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0,4'!N115</f>
    </oc>
    <nc r="N118">
      <f>'по 6-10'!N118+'по 0,4'!N115</f>
    </nc>
  </rcc>
  <rcc rId="25917" sId="1">
    <oc r="O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0,4'!O115</f>
    </oc>
    <nc r="O118">
      <f>'по 6-10'!O118+'по 0,4'!O115</f>
    </nc>
  </rcc>
  <rcc rId="25918" sId="1">
    <oc r="P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0,4'!P115</f>
    </oc>
    <nc r="P118">
      <f>'по 6-10'!P118+'по 0,4'!P115</f>
    </nc>
  </rcc>
  <rcc rId="25919" sId="1">
    <oc r="Q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0,4'!Q115</f>
    </oc>
    <nc r="Q118">
      <f>'по 6-10'!Q118+'по 0,4'!Q115</f>
    </nc>
  </rcc>
  <rcc rId="25920" sId="1">
    <oc r="D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0,4'!D116</f>
    </oc>
    <nc r="D119">
      <f>'по 6-10'!D119+'по 0,4'!D116</f>
    </nc>
  </rcc>
  <rcc rId="25921" sId="1">
    <oc r="E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0,4'!E116</f>
    </oc>
    <nc r="E119">
      <f>'по 6-10'!E119+'по 0,4'!E116</f>
    </nc>
  </rcc>
  <rcc rId="25922" sId="1">
    <oc r="F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0,4'!F116</f>
    </oc>
    <nc r="F119">
      <f>'по 6-10'!F119+'по 0,4'!F116</f>
    </nc>
  </rcc>
  <rcc rId="25923" sId="1">
    <oc r="G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0,4'!G116</f>
    </oc>
    <nc r="G119">
      <f>'по 6-10'!G119+'по 0,4'!G116</f>
    </nc>
  </rcc>
  <rcc rId="25924" sId="1">
    <oc r="H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0,4'!H116</f>
    </oc>
    <nc r="H119">
      <f>'по 6-10'!H119+'по 0,4'!H116</f>
    </nc>
  </rcc>
  <rcc rId="25925" sId="1">
    <oc r="I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0,4'!I116</f>
    </oc>
    <nc r="I119">
      <f>'по 6-10'!I119+'по 0,4'!I116</f>
    </nc>
  </rcc>
  <rcc rId="25926" sId="1">
    <oc r="J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0,4'!J116</f>
    </oc>
    <nc r="J119">
      <f>'по 6-10'!J119+'по 0,4'!J116</f>
    </nc>
  </rcc>
  <rcc rId="25927" sId="1">
    <oc r="K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0,4'!K116</f>
    </oc>
    <nc r="K119">
      <f>'по 6-10'!K119+'по 0,4'!K116</f>
    </nc>
  </rcc>
  <rcc rId="25928" sId="1">
    <oc r="L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0,4'!L116</f>
    </oc>
    <nc r="L119">
      <f>'по 6-10'!L119+'по 0,4'!L116</f>
    </nc>
  </rcc>
  <rcc rId="25929" sId="1">
    <oc r="M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0,4'!M116</f>
    </oc>
    <nc r="M119">
      <f>'по 6-10'!M119+'по 0,4'!M116</f>
    </nc>
  </rcc>
  <rcc rId="25930" sId="1">
    <oc r="N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0,4'!N116</f>
    </oc>
    <nc r="N119">
      <f>'по 6-10'!N119+'по 0,4'!N116</f>
    </nc>
  </rcc>
  <rcc rId="25931" sId="1">
    <oc r="O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0,4'!O116</f>
    </oc>
    <nc r="O119">
      <f>'по 6-10'!O119+'по 0,4'!O116</f>
    </nc>
  </rcc>
  <rcc rId="25932" sId="1">
    <oc r="P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0,4'!P116</f>
    </oc>
    <nc r="P119">
      <f>'по 6-10'!P119+'по 0,4'!P116</f>
    </nc>
  </rcc>
  <rcc rId="25933" sId="1">
    <oc r="Q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0,4'!Q116</f>
    </oc>
    <nc r="Q119">
      <f>'по 6-10'!Q119+'по 0,4'!Q116</f>
    </nc>
  </rcc>
  <rcc rId="25934" sId="1">
    <oc r="D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0,4'!D117</f>
    </oc>
    <nc r="D120">
      <f>'по 6-10'!D120+'по 0,4'!D117</f>
    </nc>
  </rcc>
  <rcc rId="25935" sId="1">
    <oc r="E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0,4'!E117</f>
    </oc>
    <nc r="E120">
      <f>'по 6-10'!E120+'по 0,4'!E117</f>
    </nc>
  </rcc>
  <rcc rId="25936" sId="1">
    <oc r="F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0,4'!F117</f>
    </oc>
    <nc r="F120">
      <f>'по 6-10'!F120+'по 0,4'!F117</f>
    </nc>
  </rcc>
  <rcc rId="25937" sId="1">
    <oc r="G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0,4'!G117</f>
    </oc>
    <nc r="G120">
      <f>'по 6-10'!G120+'по 0,4'!G117</f>
    </nc>
  </rcc>
  <rcc rId="25938" sId="1">
    <oc r="H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0,4'!H117</f>
    </oc>
    <nc r="H120">
      <f>'по 6-10'!H120+'по 0,4'!H117</f>
    </nc>
  </rcc>
  <rcc rId="25939" sId="1">
    <oc r="I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0,4'!I117</f>
    </oc>
    <nc r="I120">
      <f>'по 6-10'!I120+'по 0,4'!I117</f>
    </nc>
  </rcc>
  <rcc rId="25940" sId="1">
    <oc r="J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0,4'!J117</f>
    </oc>
    <nc r="J120">
      <f>'по 6-10'!J120+'по 0,4'!J117</f>
    </nc>
  </rcc>
  <rcc rId="25941" sId="1">
    <oc r="K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0,4'!K117</f>
    </oc>
    <nc r="K120">
      <f>'по 6-10'!K120+'по 0,4'!K117</f>
    </nc>
  </rcc>
  <rcc rId="25942" sId="1">
    <oc r="L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0,4'!L117</f>
    </oc>
    <nc r="L120">
      <f>'по 6-10'!L120+'по 0,4'!L117</f>
    </nc>
  </rcc>
  <rcc rId="25943" sId="1">
    <oc r="M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0,4'!M117</f>
    </oc>
    <nc r="M120">
      <f>'по 6-10'!M120+'по 0,4'!M117</f>
    </nc>
  </rcc>
  <rcc rId="25944" sId="1">
    <oc r="N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0,4'!N117</f>
    </oc>
    <nc r="N120">
      <f>'по 6-10'!N120+'по 0,4'!N117</f>
    </nc>
  </rcc>
  <rcc rId="25945" sId="1">
    <oc r="O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0,4'!O117</f>
    </oc>
    <nc r="O120">
      <f>'по 6-10'!O120+'по 0,4'!O117</f>
    </nc>
  </rcc>
  <rcc rId="25946" sId="1">
    <oc r="P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0,4'!P117</f>
    </oc>
    <nc r="P120">
      <f>'по 6-10'!P120+'по 0,4'!P117</f>
    </nc>
  </rcc>
  <rcc rId="25947" sId="1">
    <oc r="Q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0,4'!Q117</f>
    </oc>
    <nc r="Q120">
      <f>'по 6-10'!Q120+'по 0,4'!Q117</f>
    </nc>
  </rcc>
  <rcc rId="25948" sId="1">
    <oc r="D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0,4'!D118</f>
    </oc>
    <nc r="D121">
      <f>'по 6-10'!D121+'по 0,4'!D118</f>
    </nc>
  </rcc>
  <rcc rId="25949" sId="1">
    <oc r="E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0,4'!E118</f>
    </oc>
    <nc r="E121">
      <f>'по 6-10'!E121+'по 0,4'!E118</f>
    </nc>
  </rcc>
  <rcc rId="25950" sId="1">
    <oc r="F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0,4'!F118</f>
    </oc>
    <nc r="F121">
      <f>'по 6-10'!F121+'по 0,4'!F118</f>
    </nc>
  </rcc>
  <rcc rId="25951" sId="1">
    <oc r="G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0,4'!G118</f>
    </oc>
    <nc r="G121">
      <f>'по 6-10'!G121+'по 0,4'!G118</f>
    </nc>
  </rcc>
  <rcc rId="25952" sId="1">
    <oc r="H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0,4'!H118</f>
    </oc>
    <nc r="H121">
      <f>'по 6-10'!H121+'по 0,4'!H118</f>
    </nc>
  </rcc>
  <rcc rId="25953" sId="1">
    <oc r="I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0,4'!I118</f>
    </oc>
    <nc r="I121">
      <f>'по 6-10'!I121+'по 0,4'!I118</f>
    </nc>
  </rcc>
  <rcc rId="25954" sId="1">
    <oc r="J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0,4'!J118</f>
    </oc>
    <nc r="J121">
      <f>'по 6-10'!J121+'по 0,4'!J118</f>
    </nc>
  </rcc>
  <rcc rId="25955" sId="1">
    <oc r="K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0,4'!K118</f>
    </oc>
    <nc r="K121">
      <f>'по 6-10'!K121+'по 0,4'!K118</f>
    </nc>
  </rcc>
  <rcc rId="25956" sId="1">
    <oc r="L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0,4'!L118</f>
    </oc>
    <nc r="L121">
      <f>'по 6-10'!L121+'по 0,4'!L118</f>
    </nc>
  </rcc>
  <rcc rId="25957" sId="1">
    <oc r="M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0,4'!M118</f>
    </oc>
    <nc r="M121">
      <f>'по 6-10'!M121+'по 0,4'!M118</f>
    </nc>
  </rcc>
  <rcc rId="25958" sId="1">
    <oc r="N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0,4'!N118</f>
    </oc>
    <nc r="N121">
      <f>'по 6-10'!N121+'по 0,4'!N118</f>
    </nc>
  </rcc>
  <rcc rId="25959" sId="1">
    <oc r="O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0,4'!O118</f>
    </oc>
    <nc r="O121">
      <f>'по 6-10'!O121+'по 0,4'!O118</f>
    </nc>
  </rcc>
  <rcc rId="25960" sId="1">
    <oc r="P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0,4'!P118</f>
    </oc>
    <nc r="P121">
      <f>'по 6-10'!P121+'по 0,4'!P118</f>
    </nc>
  </rcc>
  <rcc rId="25961" sId="1">
    <oc r="Q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0,4'!Q118</f>
    </oc>
    <nc r="Q121">
      <f>'по 6-10'!Q121+'по 0,4'!Q118</f>
    </nc>
  </rcc>
  <rcc rId="25962" sId="1">
    <oc r="D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0,4'!D119</f>
    </oc>
    <nc r="D122">
      <f>'по 6-10'!D122+'по 0,4'!D119</f>
    </nc>
  </rcc>
  <rcc rId="25963" sId="1">
    <oc r="E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0,4'!E119</f>
    </oc>
    <nc r="E122">
      <f>'по 6-10'!E122+'по 0,4'!E119</f>
    </nc>
  </rcc>
  <rcc rId="25964" sId="1">
    <oc r="F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0,4'!F119</f>
    </oc>
    <nc r="F122">
      <f>'по 6-10'!F122+'по 0,4'!F119</f>
    </nc>
  </rcc>
  <rcc rId="25965" sId="1">
    <oc r="G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0,4'!G119</f>
    </oc>
    <nc r="G122">
      <f>'по 6-10'!G122+'по 0,4'!G119</f>
    </nc>
  </rcc>
  <rcc rId="25966" sId="1">
    <oc r="H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0,4'!H119</f>
    </oc>
    <nc r="H122">
      <f>'по 6-10'!H122+'по 0,4'!H119</f>
    </nc>
  </rcc>
  <rcc rId="25967" sId="1">
    <oc r="I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0,4'!I119</f>
    </oc>
    <nc r="I122">
      <f>'по 6-10'!I122+'по 0,4'!I119</f>
    </nc>
  </rcc>
  <rcc rId="25968" sId="1">
    <oc r="J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0,4'!J119</f>
    </oc>
    <nc r="J122">
      <f>'по 6-10'!J122+'по 0,4'!J119</f>
    </nc>
  </rcc>
  <rcc rId="25969" sId="1">
    <oc r="K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0,4'!K119</f>
    </oc>
    <nc r="K122">
      <f>'по 6-10'!K122+'по 0,4'!K119</f>
    </nc>
  </rcc>
  <rcc rId="25970" sId="1">
    <oc r="L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0,4'!L119</f>
    </oc>
    <nc r="L122">
      <f>'по 6-10'!L122+'по 0,4'!L119</f>
    </nc>
  </rcc>
  <rcc rId="25971" sId="1">
    <oc r="M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0,4'!M119</f>
    </oc>
    <nc r="M122">
      <f>'по 6-10'!M122+'по 0,4'!M119</f>
    </nc>
  </rcc>
  <rcc rId="25972" sId="1">
    <oc r="N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0,4'!N119</f>
    </oc>
    <nc r="N122">
      <f>'по 6-10'!N122+'по 0,4'!N119</f>
    </nc>
  </rcc>
  <rcc rId="25973" sId="1">
    <oc r="O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0,4'!O119</f>
    </oc>
    <nc r="O122">
      <f>'по 6-10'!O122+'по 0,4'!O119</f>
    </nc>
  </rcc>
  <rcc rId="25974" sId="1">
    <oc r="P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0,4'!P119</f>
    </oc>
    <nc r="P122">
      <f>'по 6-10'!P122+'по 0,4'!P119</f>
    </nc>
  </rcc>
  <rcc rId="25975" sId="1">
    <oc r="Q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0,4'!Q119</f>
    </oc>
    <nc r="Q122">
      <f>'по 6-10'!Q122+'по 0,4'!Q119</f>
    </nc>
  </rcc>
  <rcc rId="25976" sId="1">
    <oc r="D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0,4'!D120</f>
    </oc>
    <nc r="D123">
      <f>'по 6-10'!D123+'по 0,4'!D120</f>
    </nc>
  </rcc>
  <rcc rId="25977" sId="1">
    <oc r="E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0,4'!E120</f>
    </oc>
    <nc r="E123">
      <f>'по 6-10'!E123+'по 0,4'!E120</f>
    </nc>
  </rcc>
  <rcc rId="25978" sId="1">
    <oc r="F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0,4'!F120</f>
    </oc>
    <nc r="F123">
      <f>'по 6-10'!F123+'по 0,4'!F120</f>
    </nc>
  </rcc>
  <rcc rId="25979" sId="1">
    <oc r="G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0,4'!G120</f>
    </oc>
    <nc r="G123">
      <f>'по 6-10'!G123+'по 0,4'!G120</f>
    </nc>
  </rcc>
  <rcc rId="25980" sId="1">
    <oc r="H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0,4'!H120</f>
    </oc>
    <nc r="H123">
      <f>'по 6-10'!H123+'по 0,4'!H120</f>
    </nc>
  </rcc>
  <rcc rId="25981" sId="1">
    <oc r="I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0,4'!I120</f>
    </oc>
    <nc r="I123">
      <f>'по 6-10'!I123+'по 0,4'!I120</f>
    </nc>
  </rcc>
  <rcc rId="25982" sId="1">
    <oc r="J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0,4'!J120</f>
    </oc>
    <nc r="J123">
      <f>'по 6-10'!J123+'по 0,4'!J120</f>
    </nc>
  </rcc>
  <rcc rId="25983" sId="1">
    <oc r="K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0,4'!K120</f>
    </oc>
    <nc r="K123">
      <f>'по 6-10'!K123+'по 0,4'!K120</f>
    </nc>
  </rcc>
  <rcc rId="25984" sId="1">
    <oc r="L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0,4'!L120</f>
    </oc>
    <nc r="L123">
      <f>'по 6-10'!L123+'по 0,4'!L120</f>
    </nc>
  </rcc>
  <rcc rId="25985" sId="1">
    <oc r="M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0,4'!M120</f>
    </oc>
    <nc r="M123">
      <f>'по 6-10'!M123+'по 0,4'!M120</f>
    </nc>
  </rcc>
  <rcc rId="25986" sId="1">
    <oc r="N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0,4'!N120</f>
    </oc>
    <nc r="N123">
      <f>'по 6-10'!N123+'по 0,4'!N120</f>
    </nc>
  </rcc>
  <rcc rId="25987" sId="1">
    <oc r="O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0,4'!O120</f>
    </oc>
    <nc r="O123">
      <f>'по 6-10'!O123+'по 0,4'!O120</f>
    </nc>
  </rcc>
  <rcc rId="25988" sId="1">
    <oc r="P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0,4'!P120</f>
    </oc>
    <nc r="P123">
      <f>'по 6-10'!P123+'по 0,4'!P120</f>
    </nc>
  </rcc>
  <rcc rId="25989" sId="1">
    <oc r="Q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0,4'!Q120</f>
    </oc>
    <nc r="Q123">
      <f>'по 6-10'!Q123+'по 0,4'!Q120</f>
    </nc>
  </rcc>
  <rcc rId="25990" sId="1">
    <oc r="D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0,4'!D121</f>
    </oc>
    <nc r="D124">
      <f>'по 6-10'!D124+'по 0,4'!D121</f>
    </nc>
  </rcc>
  <rcc rId="25991" sId="1">
    <oc r="E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0,4'!E121</f>
    </oc>
    <nc r="E124">
      <f>'по 6-10'!E124+'по 0,4'!E121</f>
    </nc>
  </rcc>
  <rcc rId="25992" sId="1">
    <oc r="F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0,4'!F121</f>
    </oc>
    <nc r="F124">
      <f>'по 6-10'!F124+'по 0,4'!F121</f>
    </nc>
  </rcc>
  <rcc rId="25993" sId="1">
    <oc r="G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0,4'!G121</f>
    </oc>
    <nc r="G124">
      <f>'по 6-10'!G124+'по 0,4'!G121</f>
    </nc>
  </rcc>
  <rcc rId="25994" sId="1">
    <oc r="H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0,4'!H121</f>
    </oc>
    <nc r="H124">
      <f>'по 6-10'!H124+'по 0,4'!H121</f>
    </nc>
  </rcc>
  <rcc rId="25995" sId="1">
    <oc r="I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0,4'!I121</f>
    </oc>
    <nc r="I124">
      <f>'по 6-10'!I124+'по 0,4'!I121</f>
    </nc>
  </rcc>
  <rcc rId="25996" sId="1">
    <oc r="J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0,4'!J121</f>
    </oc>
    <nc r="J124">
      <f>'по 6-10'!J124+'по 0,4'!J121</f>
    </nc>
  </rcc>
  <rcc rId="25997" sId="1">
    <oc r="K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0,4'!K121</f>
    </oc>
    <nc r="K124">
      <f>'по 6-10'!K124+'по 0,4'!K121</f>
    </nc>
  </rcc>
  <rcc rId="25998" sId="1">
    <oc r="L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0,4'!L121</f>
    </oc>
    <nc r="L124">
      <f>'по 6-10'!L124+'по 0,4'!L121</f>
    </nc>
  </rcc>
  <rcc rId="25999" sId="1">
    <oc r="M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0,4'!M121</f>
    </oc>
    <nc r="M124">
      <f>'по 6-10'!M124+'по 0,4'!M121</f>
    </nc>
  </rcc>
  <rcc rId="26000" sId="1">
    <oc r="N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0,4'!N121</f>
    </oc>
    <nc r="N124">
      <f>'по 6-10'!N124+'по 0,4'!N121</f>
    </nc>
  </rcc>
  <rcc rId="26001" sId="1">
    <oc r="O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0,4'!O121</f>
    </oc>
    <nc r="O124">
      <f>'по 6-10'!O124+'по 0,4'!O121</f>
    </nc>
  </rcc>
  <rcc rId="26002" sId="1">
    <oc r="P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0,4'!P121</f>
    </oc>
    <nc r="P124">
      <f>'по 6-10'!P124+'по 0,4'!P121</f>
    </nc>
  </rcc>
  <rcc rId="26003" sId="1">
    <oc r="Q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0,4'!Q121</f>
    </oc>
    <nc r="Q124">
      <f>'по 6-10'!Q124+'по 0,4'!Q121</f>
    </nc>
  </rcc>
  <rcc rId="26004" sId="1">
    <oc r="D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0,4'!D122</f>
    </oc>
    <nc r="D125">
      <f>'по 6-10'!D125+'по 0,4'!D122</f>
    </nc>
  </rcc>
  <rcc rId="26005" sId="1">
    <oc r="E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0,4'!E122</f>
    </oc>
    <nc r="E125">
      <f>'по 6-10'!E125+'по 0,4'!E122</f>
    </nc>
  </rcc>
  <rcc rId="26006" sId="1">
    <oc r="F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0,4'!F122</f>
    </oc>
    <nc r="F125">
      <f>'по 6-10'!F125+'по 0,4'!F122</f>
    </nc>
  </rcc>
  <rcc rId="26007" sId="1">
    <oc r="G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0,4'!G122</f>
    </oc>
    <nc r="G125">
      <f>'по 6-10'!G125+'по 0,4'!G122</f>
    </nc>
  </rcc>
  <rcc rId="26008" sId="1">
    <oc r="H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0,4'!H122</f>
    </oc>
    <nc r="H125">
      <f>'по 6-10'!H125+'по 0,4'!H122</f>
    </nc>
  </rcc>
  <rcc rId="26009" sId="1">
    <oc r="I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0,4'!I122</f>
    </oc>
    <nc r="I125">
      <f>'по 6-10'!I125+'по 0,4'!I122</f>
    </nc>
  </rcc>
  <rcc rId="26010" sId="1">
    <oc r="J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0,4'!J122</f>
    </oc>
    <nc r="J125">
      <f>'по 6-10'!J125+'по 0,4'!J122</f>
    </nc>
  </rcc>
  <rcc rId="26011" sId="1">
    <oc r="K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0,4'!K122</f>
    </oc>
    <nc r="K125">
      <f>'по 6-10'!K125+'по 0,4'!K122</f>
    </nc>
  </rcc>
  <rcc rId="26012" sId="1">
    <oc r="L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0,4'!L122</f>
    </oc>
    <nc r="L125">
      <f>'по 6-10'!L125+'по 0,4'!L122</f>
    </nc>
  </rcc>
  <rcc rId="26013" sId="1">
    <oc r="M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0,4'!M122</f>
    </oc>
    <nc r="M125">
      <f>'по 6-10'!M125+'по 0,4'!M122</f>
    </nc>
  </rcc>
  <rcc rId="26014" sId="1">
    <oc r="N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0,4'!N122</f>
    </oc>
    <nc r="N125">
      <f>'по 6-10'!N125+'по 0,4'!N122</f>
    </nc>
  </rcc>
  <rcc rId="26015" sId="1">
    <oc r="O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0,4'!O122</f>
    </oc>
    <nc r="O125">
      <f>'по 6-10'!O125+'по 0,4'!O122</f>
    </nc>
  </rcc>
  <rcc rId="26016" sId="1">
    <oc r="P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0,4'!P122</f>
    </oc>
    <nc r="P125">
      <f>'по 6-10'!P125+'по 0,4'!P122</f>
    </nc>
  </rcc>
  <rcc rId="26017" sId="1">
    <oc r="Q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0,4'!Q122</f>
    </oc>
    <nc r="Q125">
      <f>'по 6-10'!Q125+'по 0,4'!Q122</f>
    </nc>
  </rcc>
  <rcc rId="26018" sId="1">
    <oc r="D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0,4'!D123</f>
    </oc>
    <nc r="D126">
      <f>'по 6-10'!D126+'по 0,4'!D123</f>
    </nc>
  </rcc>
  <rcc rId="26019" sId="1">
    <oc r="E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0,4'!E123</f>
    </oc>
    <nc r="E126">
      <f>'по 6-10'!E126+'по 0,4'!E123</f>
    </nc>
  </rcc>
  <rcc rId="26020" sId="1">
    <oc r="F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0,4'!F123</f>
    </oc>
    <nc r="F126">
      <f>'по 6-10'!F126+'по 0,4'!F123</f>
    </nc>
  </rcc>
  <rcc rId="26021" sId="1">
    <oc r="G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0,4'!G123</f>
    </oc>
    <nc r="G126">
      <f>'по 6-10'!G126+'по 0,4'!G123</f>
    </nc>
  </rcc>
  <rcc rId="26022" sId="1">
    <oc r="H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0,4'!H123</f>
    </oc>
    <nc r="H126">
      <f>'по 6-10'!H126+'по 0,4'!H123</f>
    </nc>
  </rcc>
  <rcc rId="26023" sId="1">
    <oc r="I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0,4'!I123</f>
    </oc>
    <nc r="I126">
      <f>'по 6-10'!I126+'по 0,4'!I123</f>
    </nc>
  </rcc>
  <rcc rId="26024" sId="1">
    <oc r="J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0,4'!J123</f>
    </oc>
    <nc r="J126">
      <f>'по 6-10'!J126+'по 0,4'!J123</f>
    </nc>
  </rcc>
  <rcc rId="26025" sId="1">
    <oc r="K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0,4'!K123</f>
    </oc>
    <nc r="K126">
      <f>'по 6-10'!K126+'по 0,4'!K123</f>
    </nc>
  </rcc>
  <rcc rId="26026" sId="1">
    <oc r="L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0,4'!L123</f>
    </oc>
    <nc r="L126">
      <f>'по 6-10'!L126+'по 0,4'!L123</f>
    </nc>
  </rcc>
  <rcc rId="26027" sId="1">
    <oc r="M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0,4'!M123</f>
    </oc>
    <nc r="M126">
      <f>'по 6-10'!M126+'по 0,4'!M123</f>
    </nc>
  </rcc>
  <rcc rId="26028" sId="1">
    <oc r="N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0,4'!N123</f>
    </oc>
    <nc r="N126">
      <f>'по 6-10'!N126+'по 0,4'!N123</f>
    </nc>
  </rcc>
  <rcc rId="26029" sId="1">
    <oc r="O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0,4'!O123</f>
    </oc>
    <nc r="O126">
      <f>'по 6-10'!O126+'по 0,4'!O123</f>
    </nc>
  </rcc>
  <rcc rId="26030" sId="1">
    <oc r="P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0,4'!P123</f>
    </oc>
    <nc r="P126">
      <f>'по 6-10'!P126+'по 0,4'!P123</f>
    </nc>
  </rcc>
  <rcc rId="26031" sId="1">
    <oc r="Q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0,4'!Q123</f>
    </oc>
    <nc r="Q126">
      <f>'по 6-10'!Q126+'по 0,4'!Q123</f>
    </nc>
  </rcc>
  <rcc rId="26032" sId="1">
    <oc r="D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0,4'!D124</f>
    </oc>
    <nc r="D127">
      <f>'по 6-10'!D127+'по 0,4'!D124</f>
    </nc>
  </rcc>
  <rcc rId="26033" sId="1">
    <oc r="E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0,4'!E124</f>
    </oc>
    <nc r="E127">
      <f>'по 6-10'!E127+'по 0,4'!E124</f>
    </nc>
  </rcc>
  <rcc rId="26034" sId="1">
    <oc r="F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0,4'!F124</f>
    </oc>
    <nc r="F127">
      <f>'по 6-10'!F127+'по 0,4'!F124</f>
    </nc>
  </rcc>
  <rcc rId="26035" sId="1">
    <oc r="G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0,4'!G124</f>
    </oc>
    <nc r="G127">
      <f>'по 6-10'!G127+'по 0,4'!G124</f>
    </nc>
  </rcc>
  <rcc rId="26036" sId="1">
    <oc r="H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0,4'!H124</f>
    </oc>
    <nc r="H127">
      <f>'по 6-10'!H127+'по 0,4'!H124</f>
    </nc>
  </rcc>
  <rcc rId="26037" sId="1">
    <oc r="I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0,4'!I124</f>
    </oc>
    <nc r="I127">
      <f>'по 6-10'!I127+'по 0,4'!I124</f>
    </nc>
  </rcc>
  <rcc rId="26038" sId="1">
    <oc r="J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0,4'!J124</f>
    </oc>
    <nc r="J127">
      <f>'по 6-10'!J127+'по 0,4'!J124</f>
    </nc>
  </rcc>
  <rcc rId="26039" sId="1">
    <oc r="K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0,4'!K124</f>
    </oc>
    <nc r="K127">
      <f>'по 6-10'!K127+'по 0,4'!K124</f>
    </nc>
  </rcc>
  <rcc rId="26040" sId="1">
    <oc r="L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0,4'!L124</f>
    </oc>
    <nc r="L127">
      <f>'по 6-10'!L127+'по 0,4'!L124</f>
    </nc>
  </rcc>
  <rcc rId="26041" sId="1">
    <oc r="M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0,4'!M124</f>
    </oc>
    <nc r="M127">
      <f>'по 6-10'!M127+'по 0,4'!M124</f>
    </nc>
  </rcc>
  <rcc rId="26042" sId="1">
    <oc r="N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0,4'!N124</f>
    </oc>
    <nc r="N127">
      <f>'по 6-10'!N127+'по 0,4'!N124</f>
    </nc>
  </rcc>
  <rcc rId="26043" sId="1">
    <oc r="O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0,4'!O124</f>
    </oc>
    <nc r="O127">
      <f>'по 6-10'!O127+'по 0,4'!O124</f>
    </nc>
  </rcc>
  <rcc rId="26044" sId="1">
    <oc r="P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0,4'!P124</f>
    </oc>
    <nc r="P127">
      <f>'по 6-10'!P127+'по 0,4'!P124</f>
    </nc>
  </rcc>
  <rcc rId="26045" sId="1">
    <oc r="Q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0,4'!Q124</f>
    </oc>
    <nc r="Q127">
      <f>'по 6-10'!Q127+'по 0,4'!Q124</f>
    </nc>
  </rcc>
  <rcc rId="26046" sId="1">
    <oc r="D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0,4'!D125</f>
    </oc>
    <nc r="D128">
      <f>'по 6-10'!D128+'по 0,4'!D125</f>
    </nc>
  </rcc>
  <rcc rId="26047" sId="1">
    <oc r="E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0,4'!E125</f>
    </oc>
    <nc r="E128">
      <f>'по 6-10'!E128+'по 0,4'!E125</f>
    </nc>
  </rcc>
  <rcc rId="26048" sId="1">
    <oc r="F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0,4'!F125</f>
    </oc>
    <nc r="F128">
      <f>'по 6-10'!F128+'по 0,4'!F125</f>
    </nc>
  </rcc>
  <rcc rId="26049" sId="1">
    <oc r="G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0,4'!G125</f>
    </oc>
    <nc r="G128">
      <f>'по 6-10'!G128+'по 0,4'!G125</f>
    </nc>
  </rcc>
  <rcc rId="26050" sId="1">
    <oc r="H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0,4'!H125</f>
    </oc>
    <nc r="H128">
      <f>'по 6-10'!H128+'по 0,4'!H125</f>
    </nc>
  </rcc>
  <rcc rId="26051" sId="1">
    <oc r="I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0,4'!I125</f>
    </oc>
    <nc r="I128">
      <f>'по 6-10'!I128+'по 0,4'!I125</f>
    </nc>
  </rcc>
  <rcc rId="26052" sId="1">
    <oc r="J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0,4'!J125</f>
    </oc>
    <nc r="J128">
      <f>'по 6-10'!J128+'по 0,4'!J125</f>
    </nc>
  </rcc>
  <rcc rId="26053" sId="1">
    <oc r="K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0,4'!K125</f>
    </oc>
    <nc r="K128">
      <f>'по 6-10'!K128+'по 0,4'!K125</f>
    </nc>
  </rcc>
  <rcc rId="26054" sId="1">
    <oc r="L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0,4'!L125</f>
    </oc>
    <nc r="L128">
      <f>'по 6-10'!L128+'по 0,4'!L125</f>
    </nc>
  </rcc>
  <rcc rId="26055" sId="1">
    <oc r="M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0,4'!M125</f>
    </oc>
    <nc r="M128">
      <f>'по 6-10'!M128+'по 0,4'!M125</f>
    </nc>
  </rcc>
  <rcc rId="26056" sId="1">
    <oc r="N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0,4'!N125</f>
    </oc>
    <nc r="N128">
      <f>'по 6-10'!N128+'по 0,4'!N125</f>
    </nc>
  </rcc>
  <rcc rId="26057" sId="1">
    <oc r="O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0,4'!O125</f>
    </oc>
    <nc r="O128">
      <f>'по 6-10'!O128+'по 0,4'!O125</f>
    </nc>
  </rcc>
  <rcc rId="26058" sId="1">
    <oc r="P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0,4'!P125</f>
    </oc>
    <nc r="P128">
      <f>'по 6-10'!P128+'по 0,4'!P125</f>
    </nc>
  </rcc>
  <rcc rId="26059" sId="1">
    <oc r="Q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0,4'!Q125</f>
    </oc>
    <nc r="Q128">
      <f>'по 6-10'!Q128+'по 0,4'!Q125</f>
    </nc>
  </rcc>
  <rcc rId="26060" sId="1">
    <oc r="D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0,4'!D126</f>
    </oc>
    <nc r="D129">
      <f>'по 6-10'!D129+'по 0,4'!D126</f>
    </nc>
  </rcc>
  <rcc rId="26061" sId="1">
    <oc r="E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0,4'!E126</f>
    </oc>
    <nc r="E129">
      <f>'по 6-10'!E129+'по 0,4'!E126</f>
    </nc>
  </rcc>
  <rcc rId="26062" sId="1">
    <oc r="F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0,4'!F126</f>
    </oc>
    <nc r="F129">
      <f>'по 6-10'!F129+'по 0,4'!F126</f>
    </nc>
  </rcc>
  <rcc rId="26063" sId="1">
    <oc r="G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0,4'!G126</f>
    </oc>
    <nc r="G129">
      <f>'по 6-10'!G129+'по 0,4'!G126</f>
    </nc>
  </rcc>
  <rcc rId="26064" sId="1">
    <oc r="H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0,4'!H126</f>
    </oc>
    <nc r="H129">
      <f>'по 6-10'!H129+'по 0,4'!H126</f>
    </nc>
  </rcc>
  <rcc rId="26065" sId="1">
    <oc r="I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0,4'!I126</f>
    </oc>
    <nc r="I129">
      <f>'по 6-10'!I129+'по 0,4'!I126</f>
    </nc>
  </rcc>
  <rcc rId="26066" sId="1">
    <oc r="J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0,4'!J126</f>
    </oc>
    <nc r="J129">
      <f>'по 6-10'!J129+'по 0,4'!J126</f>
    </nc>
  </rcc>
  <rcc rId="26067" sId="1">
    <oc r="K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0,4'!K126</f>
    </oc>
    <nc r="K129">
      <f>'по 6-10'!K129+'по 0,4'!K126</f>
    </nc>
  </rcc>
  <rcc rId="26068" sId="1">
    <oc r="L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0,4'!L126</f>
    </oc>
    <nc r="L129">
      <f>'по 6-10'!L129+'по 0,4'!L126</f>
    </nc>
  </rcc>
  <rcc rId="26069" sId="1">
    <oc r="M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0,4'!M126</f>
    </oc>
    <nc r="M129">
      <f>'по 6-10'!M129+'по 0,4'!M126</f>
    </nc>
  </rcc>
  <rcc rId="26070" sId="1">
    <oc r="N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0,4'!N126</f>
    </oc>
    <nc r="N129">
      <f>'по 6-10'!N129+'по 0,4'!N126</f>
    </nc>
  </rcc>
  <rcc rId="26071" sId="1">
    <oc r="O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0,4'!O126</f>
    </oc>
    <nc r="O129">
      <f>'по 6-10'!O129+'по 0,4'!O126</f>
    </nc>
  </rcc>
  <rcc rId="26072" sId="1">
    <oc r="P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0,4'!P126</f>
    </oc>
    <nc r="P129">
      <f>'по 6-10'!P129+'по 0,4'!P126</f>
    </nc>
  </rcc>
  <rcc rId="26073" sId="1">
    <oc r="Q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0,4'!Q126</f>
    </oc>
    <nc r="Q129">
      <f>'по 6-10'!Q129+'по 0,4'!Q126</f>
    </nc>
  </rcc>
  <rcc rId="26074" sId="1">
    <oc r="D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0,4'!D127</f>
    </oc>
    <nc r="D130">
      <f>'по 6-10'!D130+'по 0,4'!D127</f>
    </nc>
  </rcc>
  <rcc rId="26075" sId="1">
    <oc r="E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0,4'!E127</f>
    </oc>
    <nc r="E130">
      <f>'по 6-10'!E130+'по 0,4'!E127</f>
    </nc>
  </rcc>
  <rcc rId="26076" sId="1">
    <oc r="F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0,4'!F127</f>
    </oc>
    <nc r="F130">
      <f>'по 6-10'!F130+'по 0,4'!F127</f>
    </nc>
  </rcc>
  <rcc rId="26077" sId="1">
    <oc r="G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0,4'!G127</f>
    </oc>
    <nc r="G130">
      <f>'по 6-10'!G130+'по 0,4'!G127</f>
    </nc>
  </rcc>
  <rcc rId="26078" sId="1">
    <oc r="H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0,4'!H127</f>
    </oc>
    <nc r="H130">
      <f>'по 6-10'!H130+'по 0,4'!H127</f>
    </nc>
  </rcc>
  <rcc rId="26079" sId="1">
    <oc r="I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0,4'!I127</f>
    </oc>
    <nc r="I130">
      <f>'по 6-10'!I130+'по 0,4'!I127</f>
    </nc>
  </rcc>
  <rcc rId="26080" sId="1">
    <oc r="J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0,4'!J127</f>
    </oc>
    <nc r="J130">
      <f>'по 6-10'!J130+'по 0,4'!J127</f>
    </nc>
  </rcc>
  <rcc rId="26081" sId="1">
    <oc r="K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0,4'!K127</f>
    </oc>
    <nc r="K130">
      <f>'по 6-10'!K130+'по 0,4'!K127</f>
    </nc>
  </rcc>
  <rcc rId="26082" sId="1">
    <oc r="L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0,4'!L127</f>
    </oc>
    <nc r="L130">
      <f>'по 6-10'!L130+'по 0,4'!L127</f>
    </nc>
  </rcc>
  <rcc rId="26083" sId="1">
    <oc r="M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0,4'!M127</f>
    </oc>
    <nc r="M130">
      <f>'по 6-10'!M130+'по 0,4'!M127</f>
    </nc>
  </rcc>
  <rcc rId="26084" sId="1">
    <oc r="N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0,4'!N127</f>
    </oc>
    <nc r="N130">
      <f>'по 6-10'!N130+'по 0,4'!N127</f>
    </nc>
  </rcc>
  <rcc rId="26085" sId="1">
    <oc r="O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0,4'!O127</f>
    </oc>
    <nc r="O130">
      <f>'по 6-10'!O130+'по 0,4'!O127</f>
    </nc>
  </rcc>
  <rcc rId="26086" sId="1">
    <oc r="P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0,4'!P127</f>
    </oc>
    <nc r="P130">
      <f>'по 6-10'!P130+'по 0,4'!P127</f>
    </nc>
  </rcc>
  <rcc rId="26087" sId="1">
    <oc r="Q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0,4'!Q127</f>
    </oc>
    <nc r="Q130">
      <f>'по 6-10'!Q130+'по 0,4'!Q127</f>
    </nc>
  </rcc>
  <rcc rId="26088" sId="1">
    <oc r="D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0,4'!D128</f>
    </oc>
    <nc r="D131">
      <f>'по 6-10'!D131+'по 0,4'!D128</f>
    </nc>
  </rcc>
  <rcc rId="26089" sId="1">
    <oc r="E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0,4'!E128</f>
    </oc>
    <nc r="E131">
      <f>'по 6-10'!E131+'по 0,4'!E128</f>
    </nc>
  </rcc>
  <rcc rId="26090" sId="1">
    <oc r="F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0,4'!F128</f>
    </oc>
    <nc r="F131">
      <f>'по 6-10'!F131+'по 0,4'!F128</f>
    </nc>
  </rcc>
  <rcc rId="26091" sId="1">
    <oc r="G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0,4'!G128</f>
    </oc>
    <nc r="G131">
      <f>'по 6-10'!G131+'по 0,4'!G128</f>
    </nc>
  </rcc>
  <rcc rId="26092" sId="1">
    <oc r="H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0,4'!H128</f>
    </oc>
    <nc r="H131">
      <f>'по 6-10'!H131+'по 0,4'!H128</f>
    </nc>
  </rcc>
  <rcc rId="26093" sId="1">
    <oc r="I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0,4'!I128</f>
    </oc>
    <nc r="I131">
      <f>'по 6-10'!I131+'по 0,4'!I128</f>
    </nc>
  </rcc>
  <rcc rId="26094" sId="1">
    <oc r="J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0,4'!J128</f>
    </oc>
    <nc r="J131">
      <f>'по 6-10'!J131+'по 0,4'!J128</f>
    </nc>
  </rcc>
  <rcc rId="26095" sId="1">
    <oc r="K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0,4'!K128</f>
    </oc>
    <nc r="K131">
      <f>'по 6-10'!K131+'по 0,4'!K128</f>
    </nc>
  </rcc>
  <rcc rId="26096" sId="1">
    <oc r="L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0,4'!L128</f>
    </oc>
    <nc r="L131">
      <f>'по 6-10'!L131+'по 0,4'!L128</f>
    </nc>
  </rcc>
  <rcc rId="26097" sId="1">
    <oc r="M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0,4'!M128</f>
    </oc>
    <nc r="M131">
      <f>'по 6-10'!M131+'по 0,4'!M128</f>
    </nc>
  </rcc>
  <rcc rId="26098" sId="1">
    <oc r="N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0,4'!N128</f>
    </oc>
    <nc r="N131">
      <f>'по 6-10'!N131+'по 0,4'!N128</f>
    </nc>
  </rcc>
  <rcc rId="26099" sId="1">
    <oc r="O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0,4'!O128</f>
    </oc>
    <nc r="O131">
      <f>'по 6-10'!O131+'по 0,4'!O128</f>
    </nc>
  </rcc>
  <rcc rId="26100" sId="1">
    <oc r="P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0,4'!P128</f>
    </oc>
    <nc r="P131">
      <f>'по 6-10'!P131+'по 0,4'!P128</f>
    </nc>
  </rcc>
  <rcc rId="26101" sId="1">
    <oc r="Q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0,4'!Q128</f>
    </oc>
    <nc r="Q131">
      <f>'по 6-10'!Q131+'по 0,4'!Q128</f>
    </nc>
  </rcc>
  <rcc rId="26102" sId="1">
    <oc r="D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0,4'!D129</f>
    </oc>
    <nc r="D132">
      <f>'по 6-10'!D132+'по 0,4'!D129</f>
    </nc>
  </rcc>
  <rcc rId="26103" sId="1">
    <oc r="E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0,4'!E129</f>
    </oc>
    <nc r="E132">
      <f>'по 6-10'!E132+'по 0,4'!E129</f>
    </nc>
  </rcc>
  <rcc rId="26104" sId="1">
    <oc r="F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0,4'!F129</f>
    </oc>
    <nc r="F132">
      <f>'по 6-10'!F132+'по 0,4'!F129</f>
    </nc>
  </rcc>
  <rcc rId="26105" sId="1">
    <oc r="G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0,4'!G129</f>
    </oc>
    <nc r="G132">
      <f>'по 6-10'!G132+'по 0,4'!G129</f>
    </nc>
  </rcc>
  <rcc rId="26106" sId="1">
    <oc r="H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0,4'!H129</f>
    </oc>
    <nc r="H132">
      <f>'по 6-10'!H132+'по 0,4'!H129</f>
    </nc>
  </rcc>
  <rcc rId="26107" sId="1">
    <oc r="I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0,4'!I129</f>
    </oc>
    <nc r="I132">
      <f>'по 6-10'!I132+'по 0,4'!I129</f>
    </nc>
  </rcc>
  <rcc rId="26108" sId="1">
    <oc r="J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0,4'!J129</f>
    </oc>
    <nc r="J132">
      <f>'по 6-10'!J132+'по 0,4'!J129</f>
    </nc>
  </rcc>
  <rcc rId="26109" sId="1">
    <oc r="K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0,4'!K129</f>
    </oc>
    <nc r="K132">
      <f>'по 6-10'!K132+'по 0,4'!K129</f>
    </nc>
  </rcc>
  <rcc rId="26110" sId="1">
    <oc r="L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0,4'!L129</f>
    </oc>
    <nc r="L132">
      <f>'по 6-10'!L132+'по 0,4'!L129</f>
    </nc>
  </rcc>
  <rcc rId="26111" sId="1">
    <oc r="M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0,4'!M129</f>
    </oc>
    <nc r="M132">
      <f>'по 6-10'!M132+'по 0,4'!M129</f>
    </nc>
  </rcc>
  <rcc rId="26112" sId="1">
    <oc r="N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0,4'!N129</f>
    </oc>
    <nc r="N132">
      <f>'по 6-10'!N132+'по 0,4'!N129</f>
    </nc>
  </rcc>
  <rcc rId="26113" sId="1">
    <oc r="O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0,4'!O129</f>
    </oc>
    <nc r="O132">
      <f>'по 6-10'!O132+'по 0,4'!O129</f>
    </nc>
  </rcc>
  <rcc rId="26114" sId="1">
    <oc r="P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0,4'!P129</f>
    </oc>
    <nc r="P132">
      <f>'по 6-10'!P132+'по 0,4'!P129</f>
    </nc>
  </rcc>
  <rcc rId="26115" sId="1">
    <oc r="Q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0,4'!Q129</f>
    </oc>
    <nc r="Q132">
      <f>'по 6-10'!Q132+'по 0,4'!Q129</f>
    </nc>
  </rcc>
  <rcc rId="26116" sId="1">
    <oc r="D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0,4'!D130</f>
    </oc>
    <nc r="D133">
      <f>'по 6-10'!D133+'по 0,4'!D130</f>
    </nc>
  </rcc>
  <rcc rId="26117" sId="1">
    <oc r="E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0,4'!E130</f>
    </oc>
    <nc r="E133">
      <f>'по 6-10'!E133+'по 0,4'!E130</f>
    </nc>
  </rcc>
  <rcc rId="26118" sId="1">
    <oc r="F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0,4'!F130</f>
    </oc>
    <nc r="F133">
      <f>'по 6-10'!F133+'по 0,4'!F130</f>
    </nc>
  </rcc>
  <rcc rId="26119" sId="1">
    <oc r="G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0,4'!G130</f>
    </oc>
    <nc r="G133">
      <f>'по 6-10'!G133+'по 0,4'!G130</f>
    </nc>
  </rcc>
  <rcc rId="26120" sId="1">
    <oc r="H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0,4'!H130</f>
    </oc>
    <nc r="H133">
      <f>'по 6-10'!H133+'по 0,4'!H130</f>
    </nc>
  </rcc>
  <rcc rId="26121" sId="1">
    <oc r="I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0,4'!I130</f>
    </oc>
    <nc r="I133">
      <f>'по 6-10'!I133+'по 0,4'!I130</f>
    </nc>
  </rcc>
  <rcc rId="26122" sId="1">
    <oc r="J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0,4'!J130</f>
    </oc>
    <nc r="J133">
      <f>'по 6-10'!J133+'по 0,4'!J130</f>
    </nc>
  </rcc>
  <rcc rId="26123" sId="1">
    <oc r="K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0,4'!K130</f>
    </oc>
    <nc r="K133">
      <f>'по 6-10'!K133+'по 0,4'!K130</f>
    </nc>
  </rcc>
  <rcc rId="26124" sId="1">
    <oc r="L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0,4'!L130</f>
    </oc>
    <nc r="L133">
      <f>'по 6-10'!L133+'по 0,4'!L130</f>
    </nc>
  </rcc>
  <rcc rId="26125" sId="1">
    <oc r="M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0,4'!M130</f>
    </oc>
    <nc r="M133">
      <f>'по 6-10'!M133+'по 0,4'!M130</f>
    </nc>
  </rcc>
  <rcc rId="26126" sId="1">
    <oc r="N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0,4'!N130</f>
    </oc>
    <nc r="N133">
      <f>'по 6-10'!N133+'по 0,4'!N130</f>
    </nc>
  </rcc>
  <rcc rId="26127" sId="1">
    <oc r="O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0,4'!O130</f>
    </oc>
    <nc r="O133">
      <f>'по 6-10'!O133+'по 0,4'!O130</f>
    </nc>
  </rcc>
  <rcc rId="26128" sId="1">
    <oc r="P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0,4'!P130</f>
    </oc>
    <nc r="P133">
      <f>'по 6-10'!P133+'по 0,4'!P130</f>
    </nc>
  </rcc>
  <rcc rId="26129" sId="1">
    <oc r="Q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0,4'!Q130</f>
    </oc>
    <nc r="Q133">
      <f>'по 6-10'!Q133+'по 0,4'!Q130</f>
    </nc>
  </rcc>
  <rcc rId="26130" sId="1">
    <oc r="D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0,4'!D131</f>
    </oc>
    <nc r="D134">
      <f>'по 6-10'!D134+'по 0,4'!D131</f>
    </nc>
  </rcc>
  <rcc rId="26131" sId="1">
    <oc r="E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0,4'!E131</f>
    </oc>
    <nc r="E134">
      <f>'по 6-10'!E134+'по 0,4'!E131</f>
    </nc>
  </rcc>
  <rcc rId="26132" sId="1">
    <oc r="F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0,4'!F131</f>
    </oc>
    <nc r="F134">
      <f>'по 6-10'!F134+'по 0,4'!F131</f>
    </nc>
  </rcc>
  <rcc rId="26133" sId="1">
    <oc r="G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0,4'!G131</f>
    </oc>
    <nc r="G134">
      <f>'по 6-10'!G134+'по 0,4'!G131</f>
    </nc>
  </rcc>
  <rcc rId="26134" sId="1">
    <oc r="H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0,4'!H131</f>
    </oc>
    <nc r="H134">
      <f>'по 6-10'!H134+'по 0,4'!H131</f>
    </nc>
  </rcc>
  <rcc rId="26135" sId="1">
    <oc r="I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0,4'!I131</f>
    </oc>
    <nc r="I134">
      <f>'по 6-10'!I134+'по 0,4'!I131</f>
    </nc>
  </rcc>
  <rcc rId="26136" sId="1">
    <oc r="J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0,4'!J131</f>
    </oc>
    <nc r="J134">
      <f>'по 6-10'!J134+'по 0,4'!J131</f>
    </nc>
  </rcc>
  <rcc rId="26137" sId="1">
    <oc r="K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0,4'!K131</f>
    </oc>
    <nc r="K134">
      <f>'по 6-10'!K134+'по 0,4'!K131</f>
    </nc>
  </rcc>
  <rcc rId="26138" sId="1">
    <oc r="L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0,4'!L131</f>
    </oc>
    <nc r="L134">
      <f>'по 6-10'!L134+'по 0,4'!L131</f>
    </nc>
  </rcc>
  <rcc rId="26139" sId="1">
    <oc r="M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0,4'!M131</f>
    </oc>
    <nc r="M134">
      <f>'по 6-10'!M134+'по 0,4'!M131</f>
    </nc>
  </rcc>
  <rcc rId="26140" sId="1">
    <oc r="N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0,4'!N131</f>
    </oc>
    <nc r="N134">
      <f>'по 6-10'!N134+'по 0,4'!N131</f>
    </nc>
  </rcc>
  <rcc rId="26141" sId="1">
    <oc r="O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0,4'!O131</f>
    </oc>
    <nc r="O134">
      <f>'по 6-10'!O134+'по 0,4'!O131</f>
    </nc>
  </rcc>
  <rcc rId="26142" sId="1">
    <oc r="P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0,4'!P131</f>
    </oc>
    <nc r="P134">
      <f>'по 6-10'!P134+'по 0,4'!P131</f>
    </nc>
  </rcc>
  <rcc rId="26143" sId="1">
    <oc r="Q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0,4'!Q131</f>
    </oc>
    <nc r="Q134">
      <f>'по 6-10'!Q134+'по 0,4'!Q131</f>
    </nc>
  </rcc>
  <rcc rId="26144" sId="1">
    <oc r="D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0,4'!D132</f>
    </oc>
    <nc r="D135">
      <f>'по 6-10'!D135+'по 0,4'!D132</f>
    </nc>
  </rcc>
  <rcc rId="26145" sId="1">
    <oc r="E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0,4'!E132</f>
    </oc>
    <nc r="E135">
      <f>'по 6-10'!E135+'по 0,4'!E132</f>
    </nc>
  </rcc>
  <rcc rId="26146" sId="1">
    <oc r="F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0,4'!F132</f>
    </oc>
    <nc r="F135">
      <f>'по 6-10'!F135+'по 0,4'!F132</f>
    </nc>
  </rcc>
  <rcc rId="26147" sId="1">
    <oc r="G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0,4'!G132</f>
    </oc>
    <nc r="G135">
      <f>'по 6-10'!G135+'по 0,4'!G132</f>
    </nc>
  </rcc>
  <rcc rId="26148" sId="1">
    <oc r="H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0,4'!H132</f>
    </oc>
    <nc r="H135">
      <f>'по 6-10'!H135+'по 0,4'!H132</f>
    </nc>
  </rcc>
  <rcc rId="26149" sId="1">
    <oc r="I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0,4'!I132</f>
    </oc>
    <nc r="I135">
      <f>'по 6-10'!I135+'по 0,4'!I132</f>
    </nc>
  </rcc>
  <rcc rId="26150" sId="1">
    <oc r="J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0,4'!J132</f>
    </oc>
    <nc r="J135">
      <f>'по 6-10'!J135+'по 0,4'!J132</f>
    </nc>
  </rcc>
  <rcc rId="26151" sId="1">
    <oc r="K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0,4'!K132</f>
    </oc>
    <nc r="K135">
      <f>'по 6-10'!K135+'по 0,4'!K132</f>
    </nc>
  </rcc>
  <rcc rId="26152" sId="1">
    <oc r="L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0,4'!L132</f>
    </oc>
    <nc r="L135">
      <f>'по 6-10'!L135+'по 0,4'!L132</f>
    </nc>
  </rcc>
  <rcc rId="26153" sId="1">
    <oc r="M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0,4'!M132</f>
    </oc>
    <nc r="M135">
      <f>'по 6-10'!M135+'по 0,4'!M132</f>
    </nc>
  </rcc>
  <rcc rId="26154" sId="1">
    <oc r="N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0,4'!N132</f>
    </oc>
    <nc r="N135">
      <f>'по 6-10'!N135+'по 0,4'!N132</f>
    </nc>
  </rcc>
  <rcc rId="26155" sId="1">
    <oc r="O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0,4'!O132</f>
    </oc>
    <nc r="O135">
      <f>'по 6-10'!O135+'по 0,4'!O132</f>
    </nc>
  </rcc>
  <rcc rId="26156" sId="1">
    <oc r="P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0,4'!P132</f>
    </oc>
    <nc r="P135">
      <f>'по 6-10'!P135+'по 0,4'!P132</f>
    </nc>
  </rcc>
  <rcc rId="26157" sId="1">
    <oc r="Q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0,4'!Q132</f>
    </oc>
    <nc r="Q135">
      <f>'по 6-10'!Q135+'по 0,4'!Q132</f>
    </nc>
  </rcc>
  <rcc rId="26158" sId="1">
    <oc r="D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0,4'!D133</f>
    </oc>
    <nc r="D136">
      <f>'по 6-10'!D136+'по 0,4'!D133</f>
    </nc>
  </rcc>
  <rcc rId="26159" sId="1">
    <oc r="E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0,4'!E133</f>
    </oc>
    <nc r="E136">
      <f>'по 6-10'!E136+'по 0,4'!E133</f>
    </nc>
  </rcc>
  <rcc rId="26160" sId="1">
    <oc r="F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0,4'!F133</f>
    </oc>
    <nc r="F136">
      <f>'по 6-10'!F136+'по 0,4'!F133</f>
    </nc>
  </rcc>
  <rcc rId="26161" sId="1">
    <oc r="G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0,4'!G133</f>
    </oc>
    <nc r="G136">
      <f>'по 6-10'!G136+'по 0,4'!G133</f>
    </nc>
  </rcc>
  <rcc rId="26162" sId="1">
    <oc r="H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0,4'!H133</f>
    </oc>
    <nc r="H136">
      <f>'по 6-10'!H136+'по 0,4'!H133</f>
    </nc>
  </rcc>
  <rcc rId="26163" sId="1">
    <oc r="I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0,4'!I133</f>
    </oc>
    <nc r="I136">
      <f>'по 6-10'!I136+'по 0,4'!I133</f>
    </nc>
  </rcc>
  <rcc rId="26164" sId="1">
    <oc r="J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0,4'!J133</f>
    </oc>
    <nc r="J136">
      <f>'по 6-10'!J136+'по 0,4'!J133</f>
    </nc>
  </rcc>
  <rcc rId="26165" sId="1">
    <oc r="K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0,4'!K133</f>
    </oc>
    <nc r="K136">
      <f>'по 6-10'!K136+'по 0,4'!K133</f>
    </nc>
  </rcc>
  <rcc rId="26166" sId="1">
    <oc r="L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0,4'!L133</f>
    </oc>
    <nc r="L136">
      <f>'по 6-10'!L136+'по 0,4'!L133</f>
    </nc>
  </rcc>
  <rcc rId="26167" sId="1">
    <oc r="M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0,4'!M133</f>
    </oc>
    <nc r="M136">
      <f>'по 6-10'!M136+'по 0,4'!M133</f>
    </nc>
  </rcc>
  <rcc rId="26168" sId="1">
    <oc r="N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0,4'!N133</f>
    </oc>
    <nc r="N136">
      <f>'по 6-10'!N136+'по 0,4'!N133</f>
    </nc>
  </rcc>
  <rcc rId="26169" sId="1">
    <oc r="O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0,4'!O133</f>
    </oc>
    <nc r="O136">
      <f>'по 6-10'!O136+'по 0,4'!O133</f>
    </nc>
  </rcc>
  <rcc rId="26170" sId="1">
    <oc r="P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0,4'!P133</f>
    </oc>
    <nc r="P136">
      <f>'по 6-10'!P136+'по 0,4'!P133</f>
    </nc>
  </rcc>
  <rcc rId="26171" sId="1">
    <oc r="Q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0,4'!Q133</f>
    </oc>
    <nc r="Q136">
      <f>'по 6-10'!Q136+'по 0,4'!Q133</f>
    </nc>
  </rcc>
  <rcc rId="26172" sId="1">
    <oc r="D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0,4'!D134</f>
    </oc>
    <nc r="D137">
      <f>'по 6-10'!D137+'по 0,4'!D134</f>
    </nc>
  </rcc>
  <rcc rId="26173" sId="1">
    <oc r="E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0,4'!E134</f>
    </oc>
    <nc r="E137">
      <f>'по 6-10'!E137+'по 0,4'!E134</f>
    </nc>
  </rcc>
  <rcc rId="26174" sId="1">
    <oc r="F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0,4'!F134</f>
    </oc>
    <nc r="F137">
      <f>'по 6-10'!F137+'по 0,4'!F134</f>
    </nc>
  </rcc>
  <rcc rId="26175" sId="1">
    <oc r="G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0,4'!G134</f>
    </oc>
    <nc r="G137">
      <f>'по 6-10'!G137+'по 0,4'!G134</f>
    </nc>
  </rcc>
  <rcc rId="26176" sId="1">
    <oc r="H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0,4'!H134</f>
    </oc>
    <nc r="H137">
      <f>'по 6-10'!H137+'по 0,4'!H134</f>
    </nc>
  </rcc>
  <rcc rId="26177" sId="1">
    <oc r="I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0,4'!I134</f>
    </oc>
    <nc r="I137">
      <f>'по 6-10'!I137+'по 0,4'!I134</f>
    </nc>
  </rcc>
  <rcc rId="26178" sId="1">
    <oc r="J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0,4'!J134</f>
    </oc>
    <nc r="J137">
      <f>'по 6-10'!J137+'по 0,4'!J134</f>
    </nc>
  </rcc>
  <rcc rId="26179" sId="1">
    <oc r="K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0,4'!K134</f>
    </oc>
    <nc r="K137">
      <f>'по 6-10'!K137+'по 0,4'!K134</f>
    </nc>
  </rcc>
  <rcc rId="26180" sId="1">
    <oc r="L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0,4'!L134</f>
    </oc>
    <nc r="L137">
      <f>'по 6-10'!L137+'по 0,4'!L134</f>
    </nc>
  </rcc>
  <rcc rId="26181" sId="1">
    <oc r="M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0,4'!M134</f>
    </oc>
    <nc r="M137">
      <f>'по 6-10'!M137+'по 0,4'!M134</f>
    </nc>
  </rcc>
  <rcc rId="26182" sId="1">
    <oc r="N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0,4'!N134</f>
    </oc>
    <nc r="N137">
      <f>'по 6-10'!N137+'по 0,4'!N134</f>
    </nc>
  </rcc>
  <rcc rId="26183" sId="1">
    <oc r="O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0,4'!O134</f>
    </oc>
    <nc r="O137">
      <f>'по 6-10'!O137+'по 0,4'!O134</f>
    </nc>
  </rcc>
  <rcc rId="26184" sId="1">
    <oc r="P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0,4'!P134</f>
    </oc>
    <nc r="P137">
      <f>'по 6-10'!P137+'по 0,4'!P134</f>
    </nc>
  </rcc>
  <rcc rId="26185" sId="1">
    <oc r="Q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0,4'!Q134</f>
    </oc>
    <nc r="Q137">
      <f>'по 6-10'!Q137+'по 0,4'!Q134</f>
    </nc>
  </rcc>
  <rcc rId="26186" sId="1">
    <oc r="D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0,4'!D135</f>
    </oc>
    <nc r="D138">
      <f>'по 6-10'!D138+'по 0,4'!D135</f>
    </nc>
  </rcc>
  <rcc rId="26187" sId="1">
    <oc r="E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0,4'!E135</f>
    </oc>
    <nc r="E138">
      <f>'по 6-10'!E138+'по 0,4'!E135</f>
    </nc>
  </rcc>
  <rcc rId="26188" sId="1">
    <oc r="F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0,4'!F135</f>
    </oc>
    <nc r="F138">
      <f>'по 6-10'!F138+'по 0,4'!F135</f>
    </nc>
  </rcc>
  <rcc rId="26189" sId="1">
    <oc r="G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0,4'!G135</f>
    </oc>
    <nc r="G138">
      <f>'по 6-10'!G138+'по 0,4'!G135</f>
    </nc>
  </rcc>
  <rcc rId="26190" sId="1">
    <oc r="H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0,4'!H135</f>
    </oc>
    <nc r="H138">
      <f>'по 6-10'!H138+'по 0,4'!H135</f>
    </nc>
  </rcc>
  <rcc rId="26191" sId="1">
    <oc r="I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0,4'!I135</f>
    </oc>
    <nc r="I138">
      <f>'по 6-10'!I138+'по 0,4'!I135</f>
    </nc>
  </rcc>
  <rcc rId="26192" sId="1">
    <oc r="J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0,4'!J135</f>
    </oc>
    <nc r="J138">
      <f>'по 6-10'!J138+'по 0,4'!J135</f>
    </nc>
  </rcc>
  <rcc rId="26193" sId="1">
    <oc r="K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0,4'!K135</f>
    </oc>
    <nc r="K138">
      <f>'по 6-10'!K138+'по 0,4'!K135</f>
    </nc>
  </rcc>
  <rcc rId="26194" sId="1">
    <oc r="L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0,4'!L135</f>
    </oc>
    <nc r="L138">
      <f>'по 6-10'!L138+'по 0,4'!L135</f>
    </nc>
  </rcc>
  <rcc rId="26195" sId="1">
    <oc r="M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0,4'!M135</f>
    </oc>
    <nc r="M138">
      <f>'по 6-10'!M138+'по 0,4'!M135</f>
    </nc>
  </rcc>
  <rcc rId="26196" sId="1">
    <oc r="N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0,4'!N135</f>
    </oc>
    <nc r="N138">
      <f>'по 6-10'!N138+'по 0,4'!N135</f>
    </nc>
  </rcc>
  <rcc rId="26197" sId="1">
    <oc r="O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0,4'!O135</f>
    </oc>
    <nc r="O138">
      <f>'по 6-10'!O138+'по 0,4'!O135</f>
    </nc>
  </rcc>
  <rcc rId="26198" sId="1">
    <oc r="P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0,4'!P135</f>
    </oc>
    <nc r="P138">
      <f>'по 6-10'!P138+'по 0,4'!P135</f>
    </nc>
  </rcc>
  <rcc rId="26199" sId="1">
    <oc r="Q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0,4'!Q135</f>
    </oc>
    <nc r="Q138">
      <f>'по 6-10'!Q138+'по 0,4'!Q135</f>
    </nc>
  </rcc>
  <rcc rId="26200" sId="1">
    <oc r="D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0,4'!D136</f>
    </oc>
    <nc r="D139">
      <f>'по 6-10'!D139+'по 0,4'!D136</f>
    </nc>
  </rcc>
  <rcc rId="26201" sId="1">
    <oc r="E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0,4'!E136</f>
    </oc>
    <nc r="E139">
      <f>'по 6-10'!E139+'по 0,4'!E136</f>
    </nc>
  </rcc>
  <rcc rId="26202" sId="1">
    <oc r="F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0,4'!F136</f>
    </oc>
    <nc r="F139">
      <f>'по 6-10'!F139+'по 0,4'!F136</f>
    </nc>
  </rcc>
  <rcc rId="26203" sId="1">
    <oc r="G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0,4'!G136</f>
    </oc>
    <nc r="G139">
      <f>'по 6-10'!G139+'по 0,4'!G136</f>
    </nc>
  </rcc>
  <rcc rId="26204" sId="1">
    <oc r="H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0,4'!H136</f>
    </oc>
    <nc r="H139">
      <f>'по 6-10'!H139+'по 0,4'!H136</f>
    </nc>
  </rcc>
  <rcc rId="26205" sId="1">
    <oc r="I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0,4'!I136</f>
    </oc>
    <nc r="I139">
      <f>'по 6-10'!I139+'по 0,4'!I136</f>
    </nc>
  </rcc>
  <rcc rId="26206" sId="1">
    <oc r="J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0,4'!J136</f>
    </oc>
    <nc r="J139">
      <f>'по 6-10'!J139+'по 0,4'!J136</f>
    </nc>
  </rcc>
  <rcc rId="26207" sId="1">
    <oc r="K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0,4'!K136</f>
    </oc>
    <nc r="K139">
      <f>'по 6-10'!K139+'по 0,4'!K136</f>
    </nc>
  </rcc>
  <rcc rId="26208" sId="1">
    <oc r="L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0,4'!L136</f>
    </oc>
    <nc r="L139">
      <f>'по 6-10'!L139+'по 0,4'!L136</f>
    </nc>
  </rcc>
  <rcc rId="26209" sId="1">
    <oc r="M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0,4'!M136</f>
    </oc>
    <nc r="M139">
      <f>'по 6-10'!M139+'по 0,4'!M136</f>
    </nc>
  </rcc>
  <rcc rId="26210" sId="1">
    <oc r="N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0,4'!N136</f>
    </oc>
    <nc r="N139">
      <f>'по 6-10'!N139+'по 0,4'!N136</f>
    </nc>
  </rcc>
  <rcc rId="26211" sId="1">
    <oc r="O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0,4'!O136</f>
    </oc>
    <nc r="O139">
      <f>'по 6-10'!O139+'по 0,4'!O136</f>
    </nc>
  </rcc>
  <rcc rId="26212" sId="1">
    <oc r="P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0,4'!P136</f>
    </oc>
    <nc r="P139">
      <f>'по 6-10'!P139+'по 0,4'!P136</f>
    </nc>
  </rcc>
  <rcc rId="26213" sId="1">
    <oc r="Q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0,4'!Q136</f>
    </oc>
    <nc r="Q139">
      <f>'по 6-10'!Q139+'по 0,4'!Q136</f>
    </nc>
  </rcc>
  <rcc rId="26214" sId="1">
    <oc r="D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0,4'!D137</f>
    </oc>
    <nc r="D140">
      <f>'по 6-10'!D140+'по 0,4'!D137</f>
    </nc>
  </rcc>
  <rcc rId="26215" sId="1">
    <oc r="E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0,4'!E137</f>
    </oc>
    <nc r="E140">
      <f>'по 6-10'!E140+'по 0,4'!E137</f>
    </nc>
  </rcc>
  <rcc rId="26216" sId="1">
    <oc r="F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0,4'!F137</f>
    </oc>
    <nc r="F140">
      <f>'по 6-10'!F140+'по 0,4'!F137</f>
    </nc>
  </rcc>
  <rcc rId="26217" sId="1">
    <oc r="G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0,4'!G137</f>
    </oc>
    <nc r="G140">
      <f>'по 6-10'!G140+'по 0,4'!G137</f>
    </nc>
  </rcc>
  <rcc rId="26218" sId="1">
    <oc r="H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0,4'!H137</f>
    </oc>
    <nc r="H140">
      <f>'по 6-10'!H140+'по 0,4'!H137</f>
    </nc>
  </rcc>
  <rcc rId="26219" sId="1">
    <oc r="I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0,4'!I137</f>
    </oc>
    <nc r="I140">
      <f>'по 6-10'!I140+'по 0,4'!I137</f>
    </nc>
  </rcc>
  <rcc rId="26220" sId="1">
    <oc r="J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0,4'!J137</f>
    </oc>
    <nc r="J140">
      <f>'по 6-10'!J140+'по 0,4'!J137</f>
    </nc>
  </rcc>
  <rcc rId="26221" sId="1">
    <oc r="K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0,4'!K137</f>
    </oc>
    <nc r="K140">
      <f>'по 6-10'!K140+'по 0,4'!K137</f>
    </nc>
  </rcc>
  <rcc rId="26222" sId="1">
    <oc r="L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0,4'!L137</f>
    </oc>
    <nc r="L140">
      <f>'по 6-10'!L140+'по 0,4'!L137</f>
    </nc>
  </rcc>
  <rcc rId="26223" sId="1">
    <oc r="M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0,4'!M137</f>
    </oc>
    <nc r="M140">
      <f>'по 6-10'!M140+'по 0,4'!M137</f>
    </nc>
  </rcc>
  <rcc rId="26224" sId="1">
    <oc r="N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0,4'!N137</f>
    </oc>
    <nc r="N140">
      <f>'по 6-10'!N140+'по 0,4'!N137</f>
    </nc>
  </rcc>
  <rcc rId="26225" sId="1">
    <oc r="O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0,4'!O137</f>
    </oc>
    <nc r="O140">
      <f>'по 6-10'!O140+'по 0,4'!O137</f>
    </nc>
  </rcc>
  <rcc rId="26226" sId="1">
    <oc r="P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0,4'!P137</f>
    </oc>
    <nc r="P140">
      <f>'по 6-10'!P140+'по 0,4'!P137</f>
    </nc>
  </rcc>
  <rcc rId="26227" sId="1">
    <oc r="Q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0,4'!Q137</f>
    </oc>
    <nc r="Q140">
      <f>'по 6-10'!Q140+'по 0,4'!Q137</f>
    </nc>
  </rcc>
  <rcc rId="26228" sId="1">
    <oc r="D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0,4'!D138</f>
    </oc>
    <nc r="D141">
      <f>'по 6-10'!D141+'по 0,4'!D138</f>
    </nc>
  </rcc>
  <rcc rId="26229" sId="1">
    <oc r="E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0,4'!E138</f>
    </oc>
    <nc r="E141">
      <f>'по 6-10'!E141+'по 0,4'!E138</f>
    </nc>
  </rcc>
  <rcc rId="26230" sId="1">
    <oc r="F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0,4'!F138</f>
    </oc>
    <nc r="F141">
      <f>'по 6-10'!F141+'по 0,4'!F138</f>
    </nc>
  </rcc>
  <rcc rId="26231" sId="1">
    <oc r="G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0,4'!G138</f>
    </oc>
    <nc r="G141">
      <f>'по 6-10'!G141+'по 0,4'!G138</f>
    </nc>
  </rcc>
  <rcc rId="26232" sId="1">
    <oc r="H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0,4'!H138</f>
    </oc>
    <nc r="H141">
      <f>'по 6-10'!H141+'по 0,4'!H138</f>
    </nc>
  </rcc>
  <rcc rId="26233" sId="1">
    <oc r="I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0,4'!I138</f>
    </oc>
    <nc r="I141">
      <f>'по 6-10'!I141+'по 0,4'!I138</f>
    </nc>
  </rcc>
  <rcc rId="26234" sId="1">
    <oc r="J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0,4'!J138</f>
    </oc>
    <nc r="J141">
      <f>'по 6-10'!J141+'по 0,4'!J138</f>
    </nc>
  </rcc>
  <rcc rId="26235" sId="1">
    <oc r="K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0,4'!K138</f>
    </oc>
    <nc r="K141">
      <f>'по 6-10'!K141+'по 0,4'!K138</f>
    </nc>
  </rcc>
  <rcc rId="26236" sId="1">
    <oc r="L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0,4'!L138</f>
    </oc>
    <nc r="L141">
      <f>'по 6-10'!L141+'по 0,4'!L138</f>
    </nc>
  </rcc>
  <rcc rId="26237" sId="1">
    <oc r="M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0,4'!M138</f>
    </oc>
    <nc r="M141">
      <f>'по 6-10'!M141+'по 0,4'!M138</f>
    </nc>
  </rcc>
  <rcc rId="26238" sId="1">
    <oc r="N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0,4'!N138</f>
    </oc>
    <nc r="N141">
      <f>'по 6-10'!N141+'по 0,4'!N138</f>
    </nc>
  </rcc>
  <rcc rId="26239" sId="1">
    <oc r="O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0,4'!O138</f>
    </oc>
    <nc r="O141">
      <f>'по 6-10'!O141+'по 0,4'!O138</f>
    </nc>
  </rcc>
  <rcc rId="26240" sId="1">
    <oc r="P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0,4'!P138</f>
    </oc>
    <nc r="P141">
      <f>'по 6-10'!P141+'по 0,4'!P138</f>
    </nc>
  </rcc>
  <rcc rId="26241" sId="1">
    <oc r="Q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0,4'!Q138</f>
    </oc>
    <nc r="Q141">
      <f>'по 6-10'!Q141+'по 0,4'!Q138</f>
    </nc>
  </rcc>
  <rcc rId="26242" sId="1">
    <oc r="D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0,4'!D139</f>
    </oc>
    <nc r="D142">
      <f>'по 6-10'!D142+'по 0,4'!D139</f>
    </nc>
  </rcc>
  <rcc rId="26243" sId="1">
    <oc r="E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0,4'!E139</f>
    </oc>
    <nc r="E142">
      <f>'по 6-10'!E142+'по 0,4'!E139</f>
    </nc>
  </rcc>
  <rcc rId="26244" sId="1">
    <oc r="F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0,4'!F139</f>
    </oc>
    <nc r="F142">
      <f>'по 6-10'!F142+'по 0,4'!F139</f>
    </nc>
  </rcc>
  <rcc rId="26245" sId="1">
    <oc r="G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0,4'!G139</f>
    </oc>
    <nc r="G142">
      <f>'по 6-10'!G142+'по 0,4'!G139</f>
    </nc>
  </rcc>
  <rcc rId="26246" sId="1">
    <oc r="H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0,4'!H139</f>
    </oc>
    <nc r="H142">
      <f>'по 6-10'!H142+'по 0,4'!H139</f>
    </nc>
  </rcc>
  <rcc rId="26247" sId="1">
    <oc r="I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0,4'!I139</f>
    </oc>
    <nc r="I142">
      <f>'по 6-10'!I142+'по 0,4'!I139</f>
    </nc>
  </rcc>
  <rcc rId="26248" sId="1">
    <oc r="J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0,4'!J139</f>
    </oc>
    <nc r="J142">
      <f>'по 6-10'!J142+'по 0,4'!J139</f>
    </nc>
  </rcc>
  <rcc rId="26249" sId="1">
    <oc r="K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0,4'!K139</f>
    </oc>
    <nc r="K142">
      <f>'по 6-10'!K142+'по 0,4'!K139</f>
    </nc>
  </rcc>
  <rcc rId="26250" sId="1">
    <oc r="L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0,4'!L139</f>
    </oc>
    <nc r="L142">
      <f>'по 6-10'!L142+'по 0,4'!L139</f>
    </nc>
  </rcc>
  <rcc rId="26251" sId="1">
    <oc r="M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0,4'!M139</f>
    </oc>
    <nc r="M142">
      <f>'по 6-10'!M142+'по 0,4'!M139</f>
    </nc>
  </rcc>
  <rcc rId="26252" sId="1">
    <oc r="N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0,4'!N139</f>
    </oc>
    <nc r="N142">
      <f>'по 6-10'!N142+'по 0,4'!N139</f>
    </nc>
  </rcc>
  <rcc rId="26253" sId="1">
    <oc r="O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0,4'!O139</f>
    </oc>
    <nc r="O142">
      <f>'по 6-10'!O142+'по 0,4'!O139</f>
    </nc>
  </rcc>
  <rcc rId="26254" sId="1">
    <oc r="P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0,4'!P139</f>
    </oc>
    <nc r="P142">
      <f>'по 6-10'!P142+'по 0,4'!P139</f>
    </nc>
  </rcc>
  <rcc rId="26255" sId="1">
    <oc r="Q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0,4'!Q139</f>
    </oc>
    <nc r="Q142">
      <f>'по 6-10'!Q142+'по 0,4'!Q139</f>
    </nc>
  </rcc>
  <rcc rId="26256" sId="1">
    <oc r="D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0,4'!D140</f>
    </oc>
    <nc r="D143">
      <f>'по 6-10'!D143+'по 0,4'!D140</f>
    </nc>
  </rcc>
  <rcc rId="26257" sId="1">
    <oc r="E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0,4'!E140</f>
    </oc>
    <nc r="E143">
      <f>'по 6-10'!E143+'по 0,4'!E140</f>
    </nc>
  </rcc>
  <rcc rId="26258" sId="1">
    <oc r="F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0,4'!F140</f>
    </oc>
    <nc r="F143">
      <f>'по 6-10'!F143+'по 0,4'!F140</f>
    </nc>
  </rcc>
  <rcc rId="26259" sId="1">
    <oc r="G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0,4'!G140</f>
    </oc>
    <nc r="G143">
      <f>'по 6-10'!G143+'по 0,4'!G140</f>
    </nc>
  </rcc>
  <rcc rId="26260" sId="1">
    <oc r="H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0,4'!H140</f>
    </oc>
    <nc r="H143">
      <f>'по 6-10'!H143+'по 0,4'!H140</f>
    </nc>
  </rcc>
  <rcc rId="26261" sId="1">
    <oc r="I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0,4'!I140</f>
    </oc>
    <nc r="I143">
      <f>'по 6-10'!I143+'по 0,4'!I140</f>
    </nc>
  </rcc>
  <rcc rId="26262" sId="1">
    <oc r="J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0,4'!J140</f>
    </oc>
    <nc r="J143">
      <f>'по 6-10'!J143+'по 0,4'!J140</f>
    </nc>
  </rcc>
  <rcc rId="26263" sId="1">
    <oc r="K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0,4'!K140</f>
    </oc>
    <nc r="K143">
      <f>'по 6-10'!K143+'по 0,4'!K140</f>
    </nc>
  </rcc>
  <rcc rId="26264" sId="1">
    <oc r="L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0,4'!L140</f>
    </oc>
    <nc r="L143">
      <f>'по 6-10'!L143+'по 0,4'!L140</f>
    </nc>
  </rcc>
  <rcc rId="26265" sId="1">
    <oc r="M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0,4'!M140</f>
    </oc>
    <nc r="M143">
      <f>'по 6-10'!M143+'по 0,4'!M140</f>
    </nc>
  </rcc>
  <rcc rId="26266" sId="1">
    <oc r="N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0,4'!N140</f>
    </oc>
    <nc r="N143">
      <f>'по 6-10'!N143+'по 0,4'!N140</f>
    </nc>
  </rcc>
  <rcc rId="26267" sId="1">
    <oc r="O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0,4'!O140</f>
    </oc>
    <nc r="O143">
      <f>'по 6-10'!O143+'по 0,4'!O140</f>
    </nc>
  </rcc>
  <rcc rId="26268" sId="1">
    <oc r="P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0,4'!P140</f>
    </oc>
    <nc r="P143">
      <f>'по 6-10'!P143+'по 0,4'!P140</f>
    </nc>
  </rcc>
  <rcc rId="26269" sId="1">
    <oc r="Q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0,4'!Q140</f>
    </oc>
    <nc r="Q143">
      <f>'по 6-10'!Q143+'по 0,4'!Q140</f>
    </nc>
  </rcc>
  <rcc rId="26270" sId="1">
    <oc r="D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0,4'!D141</f>
    </oc>
    <nc r="D144">
      <f>'по 6-10'!D144+'по 0,4'!D141</f>
    </nc>
  </rcc>
  <rcc rId="26271" sId="1">
    <oc r="E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0,4'!E141</f>
    </oc>
    <nc r="E144">
      <f>'по 6-10'!E144+'по 0,4'!E141</f>
    </nc>
  </rcc>
  <rcc rId="26272" sId="1">
    <oc r="F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0,4'!F141</f>
    </oc>
    <nc r="F144">
      <f>'по 6-10'!F144+'по 0,4'!F141</f>
    </nc>
  </rcc>
  <rcc rId="26273" sId="1">
    <oc r="G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0,4'!G141</f>
    </oc>
    <nc r="G144">
      <f>'по 6-10'!G144+'по 0,4'!G141</f>
    </nc>
  </rcc>
  <rcc rId="26274" sId="1">
    <oc r="H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0,4'!H141</f>
    </oc>
    <nc r="H144">
      <f>'по 6-10'!H144+'по 0,4'!H141</f>
    </nc>
  </rcc>
  <rcc rId="26275" sId="1">
    <oc r="I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0,4'!I141</f>
    </oc>
    <nc r="I144">
      <f>'по 6-10'!I144+'по 0,4'!I141</f>
    </nc>
  </rcc>
  <rcc rId="26276" sId="1">
    <oc r="J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0,4'!J141</f>
    </oc>
    <nc r="J144">
      <f>'по 6-10'!J144+'по 0,4'!J141</f>
    </nc>
  </rcc>
  <rcc rId="26277" sId="1">
    <oc r="K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0,4'!K141</f>
    </oc>
    <nc r="K144">
      <f>'по 6-10'!K144+'по 0,4'!K141</f>
    </nc>
  </rcc>
  <rcc rId="26278" sId="1">
    <oc r="L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0,4'!L141</f>
    </oc>
    <nc r="L144">
      <f>'по 6-10'!L144+'по 0,4'!L141</f>
    </nc>
  </rcc>
  <rcc rId="26279" sId="1">
    <oc r="M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0,4'!M141</f>
    </oc>
    <nc r="M144">
      <f>'по 6-10'!M144+'по 0,4'!M141</f>
    </nc>
  </rcc>
  <rcc rId="26280" sId="1">
    <oc r="N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0,4'!N141</f>
    </oc>
    <nc r="N144">
      <f>'по 6-10'!N144+'по 0,4'!N141</f>
    </nc>
  </rcc>
  <rcc rId="26281" sId="1">
    <oc r="O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0,4'!O141</f>
    </oc>
    <nc r="O144">
      <f>'по 6-10'!O144+'по 0,4'!O141</f>
    </nc>
  </rcc>
  <rcc rId="26282" sId="1">
    <oc r="P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0,4'!P141</f>
    </oc>
    <nc r="P144">
      <f>'по 6-10'!P144+'по 0,4'!P141</f>
    </nc>
  </rcc>
  <rcc rId="26283" sId="1">
    <oc r="Q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0,4'!Q141</f>
    </oc>
    <nc r="Q144">
      <f>'по 6-10'!Q144+'по 0,4'!Q141</f>
    </nc>
  </rcc>
  <rcc rId="26284" sId="1">
    <oc r="D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0,4'!D142</f>
    </oc>
    <nc r="D145">
      <f>'по 6-10'!D145+'по 0,4'!D142</f>
    </nc>
  </rcc>
  <rcc rId="26285" sId="1">
    <oc r="E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0,4'!E142</f>
    </oc>
    <nc r="E145">
      <f>'по 6-10'!E145+'по 0,4'!E142</f>
    </nc>
  </rcc>
  <rcc rId="26286" sId="1">
    <oc r="F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0,4'!F142</f>
    </oc>
    <nc r="F145">
      <f>'по 6-10'!F145+'по 0,4'!F142</f>
    </nc>
  </rcc>
  <rcc rId="26287" sId="1">
    <oc r="G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0,4'!G142</f>
    </oc>
    <nc r="G145">
      <f>'по 6-10'!G145+'по 0,4'!G142</f>
    </nc>
  </rcc>
  <rcc rId="26288" sId="1">
    <oc r="H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0,4'!H142</f>
    </oc>
    <nc r="H145">
      <f>'по 6-10'!H145+'по 0,4'!H142</f>
    </nc>
  </rcc>
  <rcc rId="26289" sId="1">
    <oc r="I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0,4'!I142</f>
    </oc>
    <nc r="I145">
      <f>'по 6-10'!I145+'по 0,4'!I142</f>
    </nc>
  </rcc>
  <rcc rId="26290" sId="1">
    <oc r="J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0,4'!J142</f>
    </oc>
    <nc r="J145">
      <f>'по 6-10'!J145+'по 0,4'!J142</f>
    </nc>
  </rcc>
  <rcc rId="26291" sId="1">
    <oc r="K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0,4'!K142</f>
    </oc>
    <nc r="K145">
      <f>'по 6-10'!K145+'по 0,4'!K142</f>
    </nc>
  </rcc>
  <rcc rId="26292" sId="1">
    <oc r="L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0,4'!L142</f>
    </oc>
    <nc r="L145">
      <f>'по 6-10'!L145+'по 0,4'!L142</f>
    </nc>
  </rcc>
  <rcc rId="26293" sId="1">
    <oc r="M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0,4'!M142</f>
    </oc>
    <nc r="M145">
      <f>'по 6-10'!M145+'по 0,4'!M142</f>
    </nc>
  </rcc>
  <rcc rId="26294" sId="1">
    <oc r="N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0,4'!N142</f>
    </oc>
    <nc r="N145">
      <f>'по 6-10'!N145+'по 0,4'!N142</f>
    </nc>
  </rcc>
  <rcc rId="26295" sId="1">
    <oc r="O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0,4'!O142</f>
    </oc>
    <nc r="O145">
      <f>'по 6-10'!O145+'по 0,4'!O142</f>
    </nc>
  </rcc>
  <rcc rId="26296" sId="1">
    <oc r="P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0,4'!P142</f>
    </oc>
    <nc r="P145">
      <f>'по 6-10'!P145+'по 0,4'!P142</f>
    </nc>
  </rcc>
  <rcc rId="26297" sId="1">
    <oc r="Q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0,4'!Q142</f>
    </oc>
    <nc r="Q145">
      <f>'по 6-10'!Q145+'по 0,4'!Q142</f>
    </nc>
  </rcc>
  <rcc rId="26298" sId="1">
    <oc r="D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0,4'!D143</f>
    </oc>
    <nc r="D146">
      <f>'по 6-10'!D146+'по 0,4'!D143</f>
    </nc>
  </rcc>
  <rcc rId="26299" sId="1">
    <oc r="E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0,4'!E143</f>
    </oc>
    <nc r="E146">
      <f>'по 6-10'!E146+'по 0,4'!E143</f>
    </nc>
  </rcc>
  <rcc rId="26300" sId="1">
    <oc r="F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0,4'!F143</f>
    </oc>
    <nc r="F146">
      <f>'по 6-10'!F146+'по 0,4'!F143</f>
    </nc>
  </rcc>
  <rcc rId="26301" sId="1">
    <oc r="G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0,4'!G143</f>
    </oc>
    <nc r="G146">
      <f>'по 6-10'!G146+'по 0,4'!G143</f>
    </nc>
  </rcc>
  <rcc rId="26302" sId="1">
    <oc r="H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0,4'!H143</f>
    </oc>
    <nc r="H146">
      <f>'по 6-10'!H146+'по 0,4'!H143</f>
    </nc>
  </rcc>
  <rcc rId="26303" sId="1">
    <oc r="I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0,4'!I143</f>
    </oc>
    <nc r="I146">
      <f>'по 6-10'!I146+'по 0,4'!I143</f>
    </nc>
  </rcc>
  <rcc rId="26304" sId="1">
    <oc r="J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0,4'!J143</f>
    </oc>
    <nc r="J146">
      <f>'по 6-10'!J146+'по 0,4'!J143</f>
    </nc>
  </rcc>
  <rcc rId="26305" sId="1">
    <oc r="K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0,4'!K143</f>
    </oc>
    <nc r="K146">
      <f>'по 6-10'!K146+'по 0,4'!K143</f>
    </nc>
  </rcc>
  <rcc rId="26306" sId="1">
    <oc r="L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0,4'!L143</f>
    </oc>
    <nc r="L146">
      <f>'по 6-10'!L146+'по 0,4'!L143</f>
    </nc>
  </rcc>
  <rcc rId="26307" sId="1">
    <oc r="M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0,4'!M143</f>
    </oc>
    <nc r="M146">
      <f>'по 6-10'!M146+'по 0,4'!M143</f>
    </nc>
  </rcc>
  <rcc rId="26308" sId="1">
    <oc r="N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0,4'!N143</f>
    </oc>
    <nc r="N146">
      <f>'по 6-10'!N146+'по 0,4'!N143</f>
    </nc>
  </rcc>
  <rcc rId="26309" sId="1">
    <oc r="O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0,4'!O143</f>
    </oc>
    <nc r="O146">
      <f>'по 6-10'!O146+'по 0,4'!O143</f>
    </nc>
  </rcc>
  <rcc rId="26310" sId="1">
    <oc r="P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0,4'!P143</f>
    </oc>
    <nc r="P146">
      <f>'по 6-10'!P146+'по 0,4'!P143</f>
    </nc>
  </rcc>
  <rcc rId="26311" sId="1">
    <oc r="Q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0,4'!Q143</f>
    </oc>
    <nc r="Q146">
      <f>'по 6-10'!Q146+'по 0,4'!Q143</f>
    </nc>
  </rcc>
  <rcc rId="26312" sId="1">
    <oc r="D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0,4'!D144</f>
    </oc>
    <nc r="D147">
      <f>'по 6-10'!D147+'по 0,4'!D144</f>
    </nc>
  </rcc>
  <rcc rId="26313" sId="1">
    <oc r="E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0,4'!E144</f>
    </oc>
    <nc r="E147">
      <f>'по 6-10'!E147+'по 0,4'!E144</f>
    </nc>
  </rcc>
  <rcc rId="26314" sId="1">
    <oc r="F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0,4'!F144</f>
    </oc>
    <nc r="F147">
      <f>'по 6-10'!F147+'по 0,4'!F144</f>
    </nc>
  </rcc>
  <rcc rId="26315" sId="1">
    <oc r="G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0,4'!G144</f>
    </oc>
    <nc r="G147">
      <f>'по 6-10'!G147+'по 0,4'!G144</f>
    </nc>
  </rcc>
  <rcc rId="26316" sId="1">
    <oc r="H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0,4'!H144</f>
    </oc>
    <nc r="H147">
      <f>'по 6-10'!H147+'по 0,4'!H144</f>
    </nc>
  </rcc>
  <rcc rId="26317" sId="1">
    <oc r="I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0,4'!I144</f>
    </oc>
    <nc r="I147">
      <f>'по 6-10'!I147+'по 0,4'!I144</f>
    </nc>
  </rcc>
  <rcc rId="26318" sId="1">
    <oc r="J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0,4'!J144</f>
    </oc>
    <nc r="J147">
      <f>'по 6-10'!J147+'по 0,4'!J144</f>
    </nc>
  </rcc>
  <rcc rId="26319" sId="1">
    <oc r="K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0,4'!K144</f>
    </oc>
    <nc r="K147">
      <f>'по 6-10'!K147+'по 0,4'!K144</f>
    </nc>
  </rcc>
  <rcc rId="26320" sId="1">
    <oc r="L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0,4'!L144</f>
    </oc>
    <nc r="L147">
      <f>'по 6-10'!L147+'по 0,4'!L144</f>
    </nc>
  </rcc>
  <rcc rId="26321" sId="1">
    <oc r="M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0,4'!M144</f>
    </oc>
    <nc r="M147">
      <f>'по 6-10'!M147+'по 0,4'!M144</f>
    </nc>
  </rcc>
  <rcc rId="26322" sId="1">
    <oc r="N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0,4'!N144</f>
    </oc>
    <nc r="N147">
      <f>'по 6-10'!N147+'по 0,4'!N144</f>
    </nc>
  </rcc>
  <rcc rId="26323" sId="1">
    <oc r="O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0,4'!O144</f>
    </oc>
    <nc r="O147">
      <f>'по 6-10'!O147+'по 0,4'!O144</f>
    </nc>
  </rcc>
  <rcc rId="26324" sId="1">
    <oc r="P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0,4'!P144</f>
    </oc>
    <nc r="P147">
      <f>'по 6-10'!P147+'по 0,4'!P144</f>
    </nc>
  </rcc>
  <rcc rId="26325" sId="1">
    <oc r="Q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0,4'!Q144</f>
    </oc>
    <nc r="Q147">
      <f>'по 6-10'!Q147+'по 0,4'!Q144</f>
    </nc>
  </rcc>
  <rcc rId="26326" sId="1">
    <oc r="D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0,4'!D145</f>
    </oc>
    <nc r="D148">
      <f>'по 6-10'!D148+'по 0,4'!D145</f>
    </nc>
  </rcc>
  <rcc rId="26327" sId="1">
    <oc r="E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0,4'!E145</f>
    </oc>
    <nc r="E148">
      <f>'по 6-10'!E148+'по 0,4'!E145</f>
    </nc>
  </rcc>
  <rcc rId="26328" sId="1">
    <oc r="F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0,4'!F145</f>
    </oc>
    <nc r="F148">
      <f>'по 6-10'!F148+'по 0,4'!F145</f>
    </nc>
  </rcc>
  <rcc rId="26329" sId="1">
    <oc r="G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0,4'!G145</f>
    </oc>
    <nc r="G148">
      <f>'по 6-10'!G148+'по 0,4'!G145</f>
    </nc>
  </rcc>
  <rcc rId="26330" sId="1">
    <oc r="H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0,4'!H145</f>
    </oc>
    <nc r="H148">
      <f>'по 6-10'!H148+'по 0,4'!H145</f>
    </nc>
  </rcc>
  <rcc rId="26331" sId="1">
    <oc r="I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0,4'!I145</f>
    </oc>
    <nc r="I148">
      <f>'по 6-10'!I148+'по 0,4'!I145</f>
    </nc>
  </rcc>
  <rcc rId="26332" sId="1">
    <oc r="J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0,4'!J145</f>
    </oc>
    <nc r="J148">
      <f>'по 6-10'!J148+'по 0,4'!J145</f>
    </nc>
  </rcc>
  <rcc rId="26333" sId="1">
    <oc r="K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0,4'!K145</f>
    </oc>
    <nc r="K148">
      <f>'по 6-10'!K148+'по 0,4'!K145</f>
    </nc>
  </rcc>
  <rcc rId="26334" sId="1">
    <oc r="L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0,4'!L145</f>
    </oc>
    <nc r="L148">
      <f>'по 6-10'!L148+'по 0,4'!L145</f>
    </nc>
  </rcc>
  <rcc rId="26335" sId="1">
    <oc r="M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0,4'!M145</f>
    </oc>
    <nc r="M148">
      <f>'по 6-10'!M148+'по 0,4'!M145</f>
    </nc>
  </rcc>
  <rcc rId="26336" sId="1">
    <oc r="N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0,4'!N145</f>
    </oc>
    <nc r="N148">
      <f>'по 6-10'!N148+'по 0,4'!N145</f>
    </nc>
  </rcc>
  <rcc rId="26337" sId="1">
    <oc r="O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0,4'!O145</f>
    </oc>
    <nc r="O148">
      <f>'по 6-10'!O148+'по 0,4'!O145</f>
    </nc>
  </rcc>
  <rcc rId="26338" sId="1">
    <oc r="P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0,4'!P145</f>
    </oc>
    <nc r="P148">
      <f>'по 6-10'!P148+'по 0,4'!P145</f>
    </nc>
  </rcc>
  <rcc rId="26339" sId="1">
    <oc r="Q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0,4'!Q145</f>
    </oc>
    <nc r="Q148">
      <f>'по 6-10'!Q148+'по 0,4'!Q145</f>
    </nc>
  </rcc>
  <rcc rId="26340" sId="1">
    <oc r="D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0,4'!D146</f>
    </oc>
    <nc r="D149">
      <f>'по 6-10'!D149+'по 0,4'!D146</f>
    </nc>
  </rcc>
  <rcc rId="26341" sId="1">
    <oc r="E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0,4'!E146</f>
    </oc>
    <nc r="E149">
      <f>'по 6-10'!E149+'по 0,4'!E146</f>
    </nc>
  </rcc>
  <rcc rId="26342" sId="1">
    <oc r="F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0,4'!F146</f>
    </oc>
    <nc r="F149">
      <f>'по 6-10'!F149+'по 0,4'!F146</f>
    </nc>
  </rcc>
  <rcc rId="26343" sId="1">
    <oc r="G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0,4'!G146</f>
    </oc>
    <nc r="G149">
      <f>'по 6-10'!G149+'по 0,4'!G146</f>
    </nc>
  </rcc>
  <rcc rId="26344" sId="1">
    <oc r="H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0,4'!H146</f>
    </oc>
    <nc r="H149">
      <f>'по 6-10'!H149+'по 0,4'!H146</f>
    </nc>
  </rcc>
  <rcc rId="26345" sId="1">
    <oc r="I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0,4'!I146</f>
    </oc>
    <nc r="I149">
      <f>'по 6-10'!I149+'по 0,4'!I146</f>
    </nc>
  </rcc>
  <rcc rId="26346" sId="1">
    <oc r="J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0,4'!J146</f>
    </oc>
    <nc r="J149">
      <f>'по 6-10'!J149+'по 0,4'!J146</f>
    </nc>
  </rcc>
  <rcc rId="26347" sId="1">
    <oc r="K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0,4'!K146</f>
    </oc>
    <nc r="K149">
      <f>'по 6-10'!K149+'по 0,4'!K146</f>
    </nc>
  </rcc>
  <rcc rId="26348" sId="1">
    <oc r="L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0,4'!L146</f>
    </oc>
    <nc r="L149">
      <f>'по 6-10'!L149+'по 0,4'!L146</f>
    </nc>
  </rcc>
  <rcc rId="26349" sId="1">
    <oc r="M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0,4'!M146</f>
    </oc>
    <nc r="M149">
      <f>'по 6-10'!M149+'по 0,4'!M146</f>
    </nc>
  </rcc>
  <rcc rId="26350" sId="1">
    <oc r="N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0,4'!N146</f>
    </oc>
    <nc r="N149">
      <f>'по 6-10'!N149+'по 0,4'!N146</f>
    </nc>
  </rcc>
  <rcc rId="26351" sId="1">
    <oc r="O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0,4'!O146</f>
    </oc>
    <nc r="O149">
      <f>'по 6-10'!O149+'по 0,4'!O146</f>
    </nc>
  </rcc>
  <rcc rId="26352" sId="1">
    <oc r="P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0,4'!P146</f>
    </oc>
    <nc r="P149">
      <f>'по 6-10'!P149+'по 0,4'!P146</f>
    </nc>
  </rcc>
  <rcc rId="26353" sId="1">
    <oc r="Q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0,4'!Q146</f>
    </oc>
    <nc r="Q149">
      <f>'по 6-10'!Q149+'по 0,4'!Q146</f>
    </nc>
  </rcc>
  <rcc rId="26354" sId="1">
    <oc r="D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0,4'!D147</f>
    </oc>
    <nc r="D150">
      <f>'по 6-10'!D150+'по 0,4'!D147</f>
    </nc>
  </rcc>
  <rcc rId="26355" sId="1">
    <oc r="E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0,4'!E147</f>
    </oc>
    <nc r="E150">
      <f>'по 6-10'!E150+'по 0,4'!E147</f>
    </nc>
  </rcc>
  <rcc rId="26356" sId="1">
    <oc r="F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0,4'!F147</f>
    </oc>
    <nc r="F150">
      <f>'по 6-10'!F150+'по 0,4'!F147</f>
    </nc>
  </rcc>
  <rcc rId="26357" sId="1">
    <oc r="G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0,4'!G147</f>
    </oc>
    <nc r="G150">
      <f>'по 6-10'!G150+'по 0,4'!G147</f>
    </nc>
  </rcc>
  <rcc rId="26358" sId="1">
    <oc r="H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0,4'!H147</f>
    </oc>
    <nc r="H150">
      <f>'по 6-10'!H150+'по 0,4'!H147</f>
    </nc>
  </rcc>
  <rcc rId="26359" sId="1">
    <oc r="I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0,4'!I147</f>
    </oc>
    <nc r="I150">
      <f>'по 6-10'!I150+'по 0,4'!I147</f>
    </nc>
  </rcc>
  <rcc rId="26360" sId="1">
    <oc r="J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0,4'!J147</f>
    </oc>
    <nc r="J150">
      <f>'по 6-10'!J150+'по 0,4'!J147</f>
    </nc>
  </rcc>
  <rcc rId="26361" sId="1">
    <oc r="K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0,4'!K147</f>
    </oc>
    <nc r="K150">
      <f>'по 6-10'!K150+'по 0,4'!K147</f>
    </nc>
  </rcc>
  <rcc rId="26362" sId="1">
    <oc r="L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0,4'!L147</f>
    </oc>
    <nc r="L150">
      <f>'по 6-10'!L150+'по 0,4'!L147</f>
    </nc>
  </rcc>
  <rcc rId="26363" sId="1">
    <oc r="M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0,4'!M147</f>
    </oc>
    <nc r="M150">
      <f>'по 6-10'!M150+'по 0,4'!M147</f>
    </nc>
  </rcc>
  <rcc rId="26364" sId="1">
    <oc r="N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0,4'!N147</f>
    </oc>
    <nc r="N150">
      <f>'по 6-10'!N150+'по 0,4'!N147</f>
    </nc>
  </rcc>
  <rcc rId="26365" sId="1">
    <oc r="O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0,4'!O147</f>
    </oc>
    <nc r="O150">
      <f>'по 6-10'!O150+'по 0,4'!O147</f>
    </nc>
  </rcc>
  <rcc rId="26366" sId="1">
    <oc r="P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0,4'!P147</f>
    </oc>
    <nc r="P150">
      <f>'по 6-10'!P150+'по 0,4'!P147</f>
    </nc>
  </rcc>
  <rcc rId="26367" sId="1">
    <oc r="Q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0,4'!Q147</f>
    </oc>
    <nc r="Q150">
      <f>'по 6-10'!Q150+'по 0,4'!Q147</f>
    </nc>
  </rcc>
  <rcc rId="26368" sId="1">
    <oc r="D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0,4'!D148</f>
    </oc>
    <nc r="D151">
      <f>'по 6-10'!D151+'по 0,4'!D148</f>
    </nc>
  </rcc>
  <rcc rId="26369" sId="1">
    <oc r="E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0,4'!E148</f>
    </oc>
    <nc r="E151">
      <f>'по 6-10'!E151+'по 0,4'!E148</f>
    </nc>
  </rcc>
  <rcc rId="26370" sId="1">
    <oc r="F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0,4'!F148</f>
    </oc>
    <nc r="F151">
      <f>'по 6-10'!F151+'по 0,4'!F148</f>
    </nc>
  </rcc>
  <rcc rId="26371" sId="1">
    <oc r="G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0,4'!G148</f>
    </oc>
    <nc r="G151">
      <f>'по 6-10'!G151+'по 0,4'!G148</f>
    </nc>
  </rcc>
  <rcc rId="26372" sId="1">
    <oc r="H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0,4'!H148</f>
    </oc>
    <nc r="H151">
      <f>'по 6-10'!H151+'по 0,4'!H148</f>
    </nc>
  </rcc>
  <rcc rId="26373" sId="1">
    <oc r="I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0,4'!I148</f>
    </oc>
    <nc r="I151">
      <f>'по 6-10'!I151+'по 0,4'!I148</f>
    </nc>
  </rcc>
  <rcc rId="26374" sId="1">
    <oc r="J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0,4'!J148</f>
    </oc>
    <nc r="J151">
      <f>'по 6-10'!J151+'по 0,4'!J148</f>
    </nc>
  </rcc>
  <rcc rId="26375" sId="1">
    <oc r="K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0,4'!K148</f>
    </oc>
    <nc r="K151">
      <f>'по 6-10'!K151+'по 0,4'!K148</f>
    </nc>
  </rcc>
  <rcc rId="26376" sId="1">
    <oc r="L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0,4'!L148</f>
    </oc>
    <nc r="L151">
      <f>'по 6-10'!L151+'по 0,4'!L148</f>
    </nc>
  </rcc>
  <rcc rId="26377" sId="1">
    <oc r="M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0,4'!M148</f>
    </oc>
    <nc r="M151">
      <f>'по 6-10'!M151+'по 0,4'!M148</f>
    </nc>
  </rcc>
  <rcc rId="26378" sId="1">
    <oc r="N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0,4'!N148</f>
    </oc>
    <nc r="N151">
      <f>'по 6-10'!N151+'по 0,4'!N148</f>
    </nc>
  </rcc>
  <rcc rId="26379" sId="1">
    <oc r="O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0,4'!O148</f>
    </oc>
    <nc r="O151">
      <f>'по 6-10'!O151+'по 0,4'!O148</f>
    </nc>
  </rcc>
  <rcc rId="26380" sId="1">
    <oc r="P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0,4'!P148</f>
    </oc>
    <nc r="P151">
      <f>'по 6-10'!P151+'по 0,4'!P148</f>
    </nc>
  </rcc>
  <rcc rId="26381" sId="1">
    <oc r="Q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0,4'!Q148</f>
    </oc>
    <nc r="Q151">
      <f>'по 6-10'!Q151+'по 0,4'!Q148</f>
    </nc>
  </rcc>
  <rcc rId="26382" sId="1">
    <oc r="D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0,4'!D149</f>
    </oc>
    <nc r="D152">
      <f>'по 6-10'!D152+'по 0,4'!D149</f>
    </nc>
  </rcc>
  <rcc rId="26383" sId="1">
    <oc r="E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0,4'!E149</f>
    </oc>
    <nc r="E152">
      <f>'по 6-10'!E152+'по 0,4'!E149</f>
    </nc>
  </rcc>
  <rcc rId="26384" sId="1">
    <oc r="F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0,4'!F149</f>
    </oc>
    <nc r="F152">
      <f>'по 6-10'!F152+'по 0,4'!F149</f>
    </nc>
  </rcc>
  <rcc rId="26385" sId="1">
    <oc r="G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0,4'!G149</f>
    </oc>
    <nc r="G152">
      <f>'по 6-10'!G152+'по 0,4'!G149</f>
    </nc>
  </rcc>
  <rcc rId="26386" sId="1">
    <oc r="H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0,4'!H149</f>
    </oc>
    <nc r="H152">
      <f>'по 6-10'!H152+'по 0,4'!H149</f>
    </nc>
  </rcc>
  <rcc rId="26387" sId="1">
    <oc r="I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0,4'!I149</f>
    </oc>
    <nc r="I152">
      <f>'по 6-10'!I152+'по 0,4'!I149</f>
    </nc>
  </rcc>
  <rcc rId="26388" sId="1">
    <oc r="J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0,4'!J149</f>
    </oc>
    <nc r="J152">
      <f>'по 6-10'!J152+'по 0,4'!J149</f>
    </nc>
  </rcc>
  <rcc rId="26389" sId="1">
    <oc r="K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0,4'!K149</f>
    </oc>
    <nc r="K152">
      <f>'по 6-10'!K152+'по 0,4'!K149</f>
    </nc>
  </rcc>
  <rcc rId="26390" sId="1">
    <oc r="L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0,4'!L149</f>
    </oc>
    <nc r="L152">
      <f>'по 6-10'!L152+'по 0,4'!L149</f>
    </nc>
  </rcc>
  <rcc rId="26391" sId="1">
    <oc r="M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0,4'!M149</f>
    </oc>
    <nc r="M152">
      <f>'по 6-10'!M152+'по 0,4'!M149</f>
    </nc>
  </rcc>
  <rcc rId="26392" sId="1">
    <oc r="N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0,4'!N149</f>
    </oc>
    <nc r="N152">
      <f>'по 6-10'!N152+'по 0,4'!N149</f>
    </nc>
  </rcc>
  <rcc rId="26393" sId="1">
    <oc r="O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0,4'!O149</f>
    </oc>
    <nc r="O152">
      <f>'по 6-10'!O152+'по 0,4'!O149</f>
    </nc>
  </rcc>
  <rcc rId="26394" sId="1">
    <oc r="P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0,4'!P149</f>
    </oc>
    <nc r="P152">
      <f>'по 6-10'!P152+'по 0,4'!P149</f>
    </nc>
  </rcc>
  <rcc rId="26395" sId="1">
    <oc r="Q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0,4'!Q149</f>
    </oc>
    <nc r="Q152">
      <f>'по 6-10'!Q152+'по 0,4'!Q149</f>
    </nc>
  </rcc>
  <rcc rId="26396" sId="1">
    <oc r="D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0,4'!D152</f>
    </oc>
    <nc r="D155">
      <f>'по 6-10'!D155+'по 0,4'!D152</f>
    </nc>
  </rcc>
  <rcc rId="26397" sId="1">
    <oc r="E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0,4'!E152</f>
    </oc>
    <nc r="E155">
      <f>'по 6-10'!E155+'по 0,4'!E152</f>
    </nc>
  </rcc>
  <rcc rId="26398" sId="1">
    <oc r="F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0,4'!F152</f>
    </oc>
    <nc r="F155">
      <f>'по 6-10'!F155+'по 0,4'!F152</f>
    </nc>
  </rcc>
  <rcc rId="26399" sId="1">
    <oc r="G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0,4'!G152</f>
    </oc>
    <nc r="G155">
      <f>'по 6-10'!G155+'по 0,4'!G152</f>
    </nc>
  </rcc>
  <rcc rId="26400" sId="1">
    <oc r="H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0,4'!H152</f>
    </oc>
    <nc r="H155">
      <f>'по 6-10'!H155+'по 0,4'!H152</f>
    </nc>
  </rcc>
  <rcc rId="26401" sId="1">
    <oc r="I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0,4'!I152</f>
    </oc>
    <nc r="I155">
      <f>'по 6-10'!I155+'по 0,4'!I152</f>
    </nc>
  </rcc>
  <rcc rId="26402" sId="1">
    <oc r="J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0,4'!J152</f>
    </oc>
    <nc r="J155">
      <f>'по 6-10'!J155+'по 0,4'!J152</f>
    </nc>
  </rcc>
  <rcc rId="26403" sId="1">
    <oc r="K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0,4'!K152</f>
    </oc>
    <nc r="K155">
      <f>'по 6-10'!K155+'по 0,4'!K152</f>
    </nc>
  </rcc>
  <rcc rId="26404" sId="1">
    <oc r="L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0,4'!L152</f>
    </oc>
    <nc r="L155">
      <f>'по 6-10'!L155+'по 0,4'!L152</f>
    </nc>
  </rcc>
  <rcc rId="26405" sId="1">
    <oc r="M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0,4'!M152</f>
    </oc>
    <nc r="M155">
      <f>'по 6-10'!M155+'по 0,4'!M152</f>
    </nc>
  </rcc>
  <rcc rId="26406" sId="1">
    <oc r="N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0,4'!N152</f>
    </oc>
    <nc r="N155">
      <f>'по 6-10'!N155+'по 0,4'!N152</f>
    </nc>
  </rcc>
  <rcc rId="26407" sId="1">
    <oc r="O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0,4'!O152</f>
    </oc>
    <nc r="O155">
      <f>'по 6-10'!O155+'по 0,4'!O152</f>
    </nc>
  </rcc>
  <rcc rId="26408" sId="1">
    <oc r="P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0,4'!P152</f>
    </oc>
    <nc r="P155">
      <f>'по 6-10'!P155+'по 0,4'!P152</f>
    </nc>
  </rcc>
  <rcc rId="26409" sId="1">
    <oc r="Q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0,4'!Q152</f>
    </oc>
    <nc r="Q155">
      <f>'по 6-10'!Q155+'по 0,4'!Q152</f>
    </nc>
  </rcc>
  <rcc rId="26410" sId="1">
    <oc r="D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0,4'!D153</f>
    </oc>
    <nc r="D156">
      <f>'по 6-10'!D156+'по 0,4'!D153</f>
    </nc>
  </rcc>
  <rcc rId="26411" sId="1">
    <oc r="E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0,4'!E153</f>
    </oc>
    <nc r="E156">
      <f>'по 6-10'!E156+'по 0,4'!E153</f>
    </nc>
  </rcc>
  <rcc rId="26412" sId="1">
    <oc r="F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0,4'!F153</f>
    </oc>
    <nc r="F156">
      <f>'по 6-10'!F156+'по 0,4'!F153</f>
    </nc>
  </rcc>
  <rcc rId="26413" sId="1">
    <oc r="G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0,4'!G153</f>
    </oc>
    <nc r="G156">
      <f>'по 6-10'!G156+'по 0,4'!G153</f>
    </nc>
  </rcc>
  <rcc rId="26414" sId="1">
    <oc r="H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0,4'!H153</f>
    </oc>
    <nc r="H156">
      <f>'по 6-10'!H156+'по 0,4'!H153</f>
    </nc>
  </rcc>
  <rcc rId="26415" sId="1">
    <oc r="I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0,4'!I153</f>
    </oc>
    <nc r="I156">
      <f>'по 6-10'!I156+'по 0,4'!I153</f>
    </nc>
  </rcc>
  <rcc rId="26416" sId="1">
    <oc r="J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0,4'!J153</f>
    </oc>
    <nc r="J156">
      <f>'по 6-10'!J156+'по 0,4'!J153</f>
    </nc>
  </rcc>
  <rcc rId="26417" sId="1">
    <oc r="K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0,4'!K153</f>
    </oc>
    <nc r="K156">
      <f>'по 6-10'!K156+'по 0,4'!K153</f>
    </nc>
  </rcc>
  <rcc rId="26418" sId="1">
    <oc r="L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0,4'!L153</f>
    </oc>
    <nc r="L156">
      <f>'по 6-10'!L156+'по 0,4'!L153</f>
    </nc>
  </rcc>
  <rcc rId="26419" sId="1">
    <oc r="M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0,4'!M153</f>
    </oc>
    <nc r="M156">
      <f>'по 6-10'!M156+'по 0,4'!M153</f>
    </nc>
  </rcc>
  <rcc rId="26420" sId="1">
    <oc r="N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0,4'!N153</f>
    </oc>
    <nc r="N156">
      <f>'по 6-10'!N156+'по 0,4'!N153</f>
    </nc>
  </rcc>
  <rcc rId="26421" sId="1">
    <oc r="O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0,4'!O153</f>
    </oc>
    <nc r="O156">
      <f>'по 6-10'!O156+'по 0,4'!O153</f>
    </nc>
  </rcc>
  <rcc rId="26422" sId="1">
    <oc r="P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0,4'!P153</f>
    </oc>
    <nc r="P156">
      <f>'по 6-10'!P156+'по 0,4'!P153</f>
    </nc>
  </rcc>
  <rcc rId="26423" sId="1">
    <oc r="Q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0,4'!Q153</f>
    </oc>
    <nc r="Q156">
      <f>'по 6-10'!Q156+'по 0,4'!Q153</f>
    </nc>
  </rcc>
  <rcc rId="26424" sId="1">
    <oc r="D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0,4'!D154</f>
    </oc>
    <nc r="D157">
      <f>'по 6-10'!D157+'по 0,4'!D154</f>
    </nc>
  </rcc>
  <rcc rId="26425" sId="1">
    <oc r="E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0,4'!E154</f>
    </oc>
    <nc r="E157">
      <f>'по 6-10'!E157+'по 0,4'!E154</f>
    </nc>
  </rcc>
  <rcc rId="26426" sId="1">
    <oc r="F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0,4'!F154</f>
    </oc>
    <nc r="F157">
      <f>'по 6-10'!F157+'по 0,4'!F154</f>
    </nc>
  </rcc>
  <rcc rId="26427" sId="1">
    <oc r="G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0,4'!G154</f>
    </oc>
    <nc r="G157">
      <f>'по 6-10'!G157+'по 0,4'!G154</f>
    </nc>
  </rcc>
  <rcc rId="26428" sId="1">
    <oc r="H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0,4'!H154</f>
    </oc>
    <nc r="H157">
      <f>'по 6-10'!H157+'по 0,4'!H154</f>
    </nc>
  </rcc>
  <rcc rId="26429" sId="1">
    <oc r="I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0,4'!I154</f>
    </oc>
    <nc r="I157">
      <f>'по 6-10'!I157+'по 0,4'!I154</f>
    </nc>
  </rcc>
  <rcc rId="26430" sId="1">
    <oc r="J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0,4'!J154</f>
    </oc>
    <nc r="J157">
      <f>'по 6-10'!J157+'по 0,4'!J154</f>
    </nc>
  </rcc>
  <rcc rId="26431" sId="1">
    <oc r="K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0,4'!K154</f>
    </oc>
    <nc r="K157">
      <f>'по 6-10'!K157+'по 0,4'!K154</f>
    </nc>
  </rcc>
  <rcc rId="26432" sId="1">
    <oc r="L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0,4'!L154</f>
    </oc>
    <nc r="L157">
      <f>'по 6-10'!L157+'по 0,4'!L154</f>
    </nc>
  </rcc>
  <rcc rId="26433" sId="1">
    <oc r="M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0,4'!M154</f>
    </oc>
    <nc r="M157">
      <f>'по 6-10'!M157+'по 0,4'!M154</f>
    </nc>
  </rcc>
  <rcc rId="26434" sId="1">
    <oc r="N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0,4'!N154</f>
    </oc>
    <nc r="N157">
      <f>'по 6-10'!N157+'по 0,4'!N154</f>
    </nc>
  </rcc>
  <rcc rId="26435" sId="1">
    <oc r="O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0,4'!O154</f>
    </oc>
    <nc r="O157">
      <f>'по 6-10'!O157+'по 0,4'!O154</f>
    </nc>
  </rcc>
  <rcc rId="26436" sId="1">
    <oc r="P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0,4'!P154</f>
    </oc>
    <nc r="P157">
      <f>'по 6-10'!P157+'по 0,4'!P154</f>
    </nc>
  </rcc>
  <rcc rId="26437" sId="1">
    <oc r="Q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0,4'!Q154</f>
    </oc>
    <nc r="Q157">
      <f>'по 6-10'!Q157+'по 0,4'!Q154</f>
    </nc>
  </rcc>
  <rcc rId="26438" sId="1">
    <oc r="D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0,4'!D155</f>
    </oc>
    <nc r="D158">
      <f>'по 6-10'!D158+'по 0,4'!D155</f>
    </nc>
  </rcc>
  <rcc rId="26439" sId="1">
    <oc r="E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0,4'!E155</f>
    </oc>
    <nc r="E158">
      <f>'по 6-10'!E158+'по 0,4'!E155</f>
    </nc>
  </rcc>
  <rcc rId="26440" sId="1">
    <oc r="F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0,4'!F155</f>
    </oc>
    <nc r="F158">
      <f>'по 6-10'!F158+'по 0,4'!F155</f>
    </nc>
  </rcc>
  <rcc rId="26441" sId="1">
    <oc r="G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0,4'!G155</f>
    </oc>
    <nc r="G158">
      <f>'по 6-10'!G158+'по 0,4'!G155</f>
    </nc>
  </rcc>
  <rcc rId="26442" sId="1">
    <oc r="H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0,4'!H155</f>
    </oc>
    <nc r="H158">
      <f>'по 6-10'!H158+'по 0,4'!H155</f>
    </nc>
  </rcc>
  <rcc rId="26443" sId="1">
    <oc r="I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0,4'!I155</f>
    </oc>
    <nc r="I158">
      <f>'по 6-10'!I158+'по 0,4'!I155</f>
    </nc>
  </rcc>
  <rcc rId="26444" sId="1">
    <oc r="J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0,4'!J155</f>
    </oc>
    <nc r="J158">
      <f>'по 6-10'!J158+'по 0,4'!J155</f>
    </nc>
  </rcc>
  <rcc rId="26445" sId="1">
    <oc r="K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0,4'!K155</f>
    </oc>
    <nc r="K158">
      <f>'по 6-10'!K158+'по 0,4'!K155</f>
    </nc>
  </rcc>
  <rcc rId="26446" sId="1">
    <oc r="L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0,4'!L155</f>
    </oc>
    <nc r="L158">
      <f>'по 6-10'!L158+'по 0,4'!L155</f>
    </nc>
  </rcc>
  <rcc rId="26447" sId="1">
    <oc r="M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0,4'!M155</f>
    </oc>
    <nc r="M158">
      <f>'по 6-10'!M158+'по 0,4'!M155</f>
    </nc>
  </rcc>
  <rcc rId="26448" sId="1">
    <oc r="N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0,4'!N155</f>
    </oc>
    <nc r="N158">
      <f>'по 6-10'!N158+'по 0,4'!N155</f>
    </nc>
  </rcc>
  <rcc rId="26449" sId="1">
    <oc r="O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0,4'!O155</f>
    </oc>
    <nc r="O158">
      <f>'по 6-10'!O158+'по 0,4'!O155</f>
    </nc>
  </rcc>
  <rcc rId="26450" sId="1">
    <oc r="P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0,4'!P155</f>
    </oc>
    <nc r="P158">
      <f>'по 6-10'!P158+'по 0,4'!P155</f>
    </nc>
  </rcc>
  <rcc rId="26451" sId="1">
    <oc r="Q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0,4'!Q155</f>
    </oc>
    <nc r="Q158">
      <f>'по 6-10'!Q158+'по 0,4'!Q155</f>
    </nc>
  </rcc>
  <rcc rId="26452" sId="1">
    <oc r="D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0,4'!D156</f>
    </oc>
    <nc r="D159">
      <f>'по 6-10'!D159+'по 0,4'!D156</f>
    </nc>
  </rcc>
  <rcc rId="26453" sId="1">
    <oc r="E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0,4'!E156</f>
    </oc>
    <nc r="E159">
      <f>'по 6-10'!E159+'по 0,4'!E156</f>
    </nc>
  </rcc>
  <rcc rId="26454" sId="1">
    <oc r="F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0,4'!F156</f>
    </oc>
    <nc r="F159">
      <f>'по 6-10'!F159+'по 0,4'!F156</f>
    </nc>
  </rcc>
  <rcc rId="26455" sId="1">
    <oc r="G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0,4'!G156</f>
    </oc>
    <nc r="G159">
      <f>'по 6-10'!G159+'по 0,4'!G156</f>
    </nc>
  </rcc>
  <rcc rId="26456" sId="1">
    <oc r="H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0,4'!H156</f>
    </oc>
    <nc r="H159">
      <f>'по 6-10'!H159+'по 0,4'!H156</f>
    </nc>
  </rcc>
  <rcc rId="26457" sId="1">
    <oc r="I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0,4'!I156</f>
    </oc>
    <nc r="I159">
      <f>'по 6-10'!I159+'по 0,4'!I156</f>
    </nc>
  </rcc>
  <rcc rId="26458" sId="1">
    <oc r="J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0,4'!J156</f>
    </oc>
    <nc r="J159">
      <f>'по 6-10'!J159+'по 0,4'!J156</f>
    </nc>
  </rcc>
  <rcc rId="26459" sId="1">
    <oc r="K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0,4'!K156</f>
    </oc>
    <nc r="K159">
      <f>'по 6-10'!K159+'по 0,4'!K156</f>
    </nc>
  </rcc>
  <rcc rId="26460" sId="1">
    <oc r="L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0,4'!L156</f>
    </oc>
    <nc r="L159">
      <f>'по 6-10'!L159+'по 0,4'!L156</f>
    </nc>
  </rcc>
  <rcc rId="26461" sId="1">
    <oc r="M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0,4'!M156</f>
    </oc>
    <nc r="M159">
      <f>'по 6-10'!M159+'по 0,4'!M156</f>
    </nc>
  </rcc>
  <rcc rId="26462" sId="1">
    <oc r="N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0,4'!N156</f>
    </oc>
    <nc r="N159">
      <f>'по 6-10'!N159+'по 0,4'!N156</f>
    </nc>
  </rcc>
  <rcc rId="26463" sId="1">
    <oc r="O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0,4'!O156</f>
    </oc>
    <nc r="O159">
      <f>'по 6-10'!O159+'по 0,4'!O156</f>
    </nc>
  </rcc>
  <rcc rId="26464" sId="1">
    <oc r="P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0,4'!P156</f>
    </oc>
    <nc r="P159">
      <f>'по 6-10'!P159+'по 0,4'!P156</f>
    </nc>
  </rcc>
  <rcc rId="26465" sId="1">
    <oc r="Q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0,4'!Q156</f>
    </oc>
    <nc r="Q159">
      <f>'по 6-10'!Q159+'по 0,4'!Q156</f>
    </nc>
  </rcc>
  <rcc rId="26466" sId="1">
    <oc r="D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0,4'!D157</f>
    </oc>
    <nc r="D160">
      <f>'по 6-10'!D160+'по 0,4'!D157</f>
    </nc>
  </rcc>
  <rcc rId="26467" sId="1">
    <oc r="E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0,4'!E157</f>
    </oc>
    <nc r="E160">
      <f>'по 6-10'!E160+'по 0,4'!E157</f>
    </nc>
  </rcc>
  <rcc rId="26468" sId="1">
    <oc r="F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0,4'!F157</f>
    </oc>
    <nc r="F160">
      <f>'по 6-10'!F160+'по 0,4'!F157</f>
    </nc>
  </rcc>
  <rcc rId="26469" sId="1">
    <oc r="G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0,4'!G157</f>
    </oc>
    <nc r="G160">
      <f>'по 6-10'!G160+'по 0,4'!G157</f>
    </nc>
  </rcc>
  <rcc rId="26470" sId="1">
    <oc r="H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0,4'!H157</f>
    </oc>
    <nc r="H160">
      <f>'по 6-10'!H160+'по 0,4'!H157</f>
    </nc>
  </rcc>
  <rcc rId="26471" sId="1">
    <oc r="I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0,4'!I157</f>
    </oc>
    <nc r="I160">
      <f>'по 6-10'!I160+'по 0,4'!I157</f>
    </nc>
  </rcc>
  <rcc rId="26472" sId="1">
    <oc r="J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0,4'!J157</f>
    </oc>
    <nc r="J160">
      <f>'по 6-10'!J160+'по 0,4'!J157</f>
    </nc>
  </rcc>
  <rcc rId="26473" sId="1">
    <oc r="K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0,4'!K157</f>
    </oc>
    <nc r="K160">
      <f>'по 6-10'!K160+'по 0,4'!K157</f>
    </nc>
  </rcc>
  <rcc rId="26474" sId="1">
    <oc r="L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0,4'!L157</f>
    </oc>
    <nc r="L160">
      <f>'по 6-10'!L160+'по 0,4'!L157</f>
    </nc>
  </rcc>
  <rcc rId="26475" sId="1">
    <oc r="M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0,4'!M157</f>
    </oc>
    <nc r="M160">
      <f>'по 6-10'!M160+'по 0,4'!M157</f>
    </nc>
  </rcc>
  <rcc rId="26476" sId="1">
    <oc r="N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0,4'!N157</f>
    </oc>
    <nc r="N160">
      <f>'по 6-10'!N160+'по 0,4'!N157</f>
    </nc>
  </rcc>
  <rcc rId="26477" sId="1">
    <oc r="O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0,4'!O157</f>
    </oc>
    <nc r="O160">
      <f>'по 6-10'!O160+'по 0,4'!O157</f>
    </nc>
  </rcc>
  <rcc rId="26478" sId="1">
    <oc r="P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0,4'!P157</f>
    </oc>
    <nc r="P160">
      <f>'по 6-10'!P160+'по 0,4'!P157</f>
    </nc>
  </rcc>
  <rcc rId="26479" sId="1">
    <oc r="Q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0,4'!Q157</f>
    </oc>
    <nc r="Q160">
      <f>'по 6-10'!Q160+'по 0,4'!Q157</f>
    </nc>
  </rcc>
  <rcc rId="26480" sId="1">
    <oc r="D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0,4'!D158</f>
    </oc>
    <nc r="D161">
      <f>'по 6-10'!D161+'по 0,4'!D158</f>
    </nc>
  </rcc>
  <rcc rId="26481" sId="1">
    <oc r="E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0,4'!E158</f>
    </oc>
    <nc r="E161">
      <f>'по 6-10'!E161+'по 0,4'!E158</f>
    </nc>
  </rcc>
  <rcc rId="26482" sId="1">
    <oc r="F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0,4'!F158</f>
    </oc>
    <nc r="F161">
      <f>'по 6-10'!F161+'по 0,4'!F158</f>
    </nc>
  </rcc>
  <rcc rId="26483" sId="1">
    <oc r="G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0,4'!G158</f>
    </oc>
    <nc r="G161">
      <f>'по 6-10'!G161+'по 0,4'!G158</f>
    </nc>
  </rcc>
  <rcc rId="26484" sId="1">
    <oc r="H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0,4'!H158</f>
    </oc>
    <nc r="H161">
      <f>'по 6-10'!H161+'по 0,4'!H158</f>
    </nc>
  </rcc>
  <rcc rId="26485" sId="1">
    <oc r="I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0,4'!I158</f>
    </oc>
    <nc r="I161">
      <f>'по 6-10'!I161+'по 0,4'!I158</f>
    </nc>
  </rcc>
  <rcc rId="26486" sId="1">
    <oc r="J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0,4'!J158</f>
    </oc>
    <nc r="J161">
      <f>'по 6-10'!J161+'по 0,4'!J158</f>
    </nc>
  </rcc>
  <rcc rId="26487" sId="1">
    <oc r="K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0,4'!K158</f>
    </oc>
    <nc r="K161">
      <f>'по 6-10'!K161+'по 0,4'!K158</f>
    </nc>
  </rcc>
  <rcc rId="26488" sId="1">
    <oc r="L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0,4'!L158</f>
    </oc>
    <nc r="L161">
      <f>'по 6-10'!L161+'по 0,4'!L158</f>
    </nc>
  </rcc>
  <rcc rId="26489" sId="1">
    <oc r="M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0,4'!M158</f>
    </oc>
    <nc r="M161">
      <f>'по 6-10'!M161+'по 0,4'!M158</f>
    </nc>
  </rcc>
  <rcc rId="26490" sId="1">
    <oc r="N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0,4'!N158</f>
    </oc>
    <nc r="N161">
      <f>'по 6-10'!N161+'по 0,4'!N158</f>
    </nc>
  </rcc>
  <rcc rId="26491" sId="1">
    <oc r="O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0,4'!O158</f>
    </oc>
    <nc r="O161">
      <f>'по 6-10'!O161+'по 0,4'!O158</f>
    </nc>
  </rcc>
  <rcc rId="26492" sId="1">
    <oc r="P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0,4'!P158</f>
    </oc>
    <nc r="P161">
      <f>'по 6-10'!P161+'по 0,4'!P158</f>
    </nc>
  </rcc>
  <rcc rId="26493" sId="1">
    <oc r="Q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0,4'!Q158</f>
    </oc>
    <nc r="Q161">
      <f>'по 6-10'!Q161+'по 0,4'!Q158</f>
    </nc>
  </rcc>
  <rcc rId="26494" sId="1">
    <oc r="D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0,4'!D159</f>
    </oc>
    <nc r="D162">
      <f>'по 6-10'!D162+'по 0,4'!D159</f>
    </nc>
  </rcc>
  <rcc rId="26495" sId="1">
    <oc r="E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0,4'!E159</f>
    </oc>
    <nc r="E162">
      <f>'по 6-10'!E162+'по 0,4'!E159</f>
    </nc>
  </rcc>
  <rcc rId="26496" sId="1">
    <oc r="F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0,4'!F159</f>
    </oc>
    <nc r="F162">
      <f>'по 6-10'!F162+'по 0,4'!F159</f>
    </nc>
  </rcc>
  <rcc rId="26497" sId="1">
    <oc r="G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0,4'!G159</f>
    </oc>
    <nc r="G162">
      <f>'по 6-10'!G162+'по 0,4'!G159</f>
    </nc>
  </rcc>
  <rcc rId="26498" sId="1">
    <oc r="H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0,4'!H159</f>
    </oc>
    <nc r="H162">
      <f>'по 6-10'!H162+'по 0,4'!H159</f>
    </nc>
  </rcc>
  <rcc rId="26499" sId="1">
    <oc r="I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0,4'!I159</f>
    </oc>
    <nc r="I162">
      <f>'по 6-10'!I162+'по 0,4'!I159</f>
    </nc>
  </rcc>
  <rcc rId="26500" sId="1">
    <oc r="J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0,4'!J159</f>
    </oc>
    <nc r="J162">
      <f>'по 6-10'!J162+'по 0,4'!J159</f>
    </nc>
  </rcc>
  <rcc rId="26501" sId="1">
    <oc r="K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0,4'!K159</f>
    </oc>
    <nc r="K162">
      <f>'по 6-10'!K162+'по 0,4'!K159</f>
    </nc>
  </rcc>
  <rcc rId="26502" sId="1">
    <oc r="L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0,4'!L159</f>
    </oc>
    <nc r="L162">
      <f>'по 6-10'!L162+'по 0,4'!L159</f>
    </nc>
  </rcc>
  <rcc rId="26503" sId="1">
    <oc r="M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0,4'!M159</f>
    </oc>
    <nc r="M162">
      <f>'по 6-10'!M162+'по 0,4'!M159</f>
    </nc>
  </rcc>
  <rcc rId="26504" sId="1">
    <oc r="N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0,4'!N159</f>
    </oc>
    <nc r="N162">
      <f>'по 6-10'!N162+'по 0,4'!N159</f>
    </nc>
  </rcc>
  <rcc rId="26505" sId="1">
    <oc r="O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0,4'!O159</f>
    </oc>
    <nc r="O162">
      <f>'по 6-10'!O162+'по 0,4'!O159</f>
    </nc>
  </rcc>
  <rcc rId="26506" sId="1">
    <oc r="P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0,4'!P159</f>
    </oc>
    <nc r="P162">
      <f>'по 6-10'!P162+'по 0,4'!P159</f>
    </nc>
  </rcc>
  <rcc rId="26507" sId="1">
    <oc r="Q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0,4'!Q159</f>
    </oc>
    <nc r="Q162">
      <f>'по 6-10'!Q162+'по 0,4'!Q159</f>
    </nc>
  </rcc>
  <rcc rId="26508" sId="1">
    <oc r="D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0,4'!D160</f>
    </oc>
    <nc r="D163">
      <f>'по 6-10'!D163+'по 0,4'!D160</f>
    </nc>
  </rcc>
  <rcc rId="26509" sId="1">
    <oc r="E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0,4'!E160</f>
    </oc>
    <nc r="E163">
      <f>'по 6-10'!E163+'по 0,4'!E160</f>
    </nc>
  </rcc>
  <rcc rId="26510" sId="1">
    <oc r="F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0,4'!F160</f>
    </oc>
    <nc r="F163">
      <f>'по 6-10'!F163+'по 0,4'!F160</f>
    </nc>
  </rcc>
  <rcc rId="26511" sId="1">
    <oc r="G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0,4'!G160</f>
    </oc>
    <nc r="G163">
      <f>'по 6-10'!G163+'по 0,4'!G160</f>
    </nc>
  </rcc>
  <rcc rId="26512" sId="1">
    <oc r="H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0,4'!H160</f>
    </oc>
    <nc r="H163">
      <f>'по 6-10'!H163+'по 0,4'!H160</f>
    </nc>
  </rcc>
  <rcc rId="26513" sId="1">
    <oc r="I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0,4'!I160</f>
    </oc>
    <nc r="I163">
      <f>'по 6-10'!I163+'по 0,4'!I160</f>
    </nc>
  </rcc>
  <rcc rId="26514" sId="1">
    <oc r="J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0,4'!J160</f>
    </oc>
    <nc r="J163">
      <f>'по 6-10'!J163+'по 0,4'!J160</f>
    </nc>
  </rcc>
  <rcc rId="26515" sId="1">
    <oc r="K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0,4'!K160</f>
    </oc>
    <nc r="K163">
      <f>'по 6-10'!K163+'по 0,4'!K160</f>
    </nc>
  </rcc>
  <rcc rId="26516" sId="1">
    <oc r="L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0,4'!L160</f>
    </oc>
    <nc r="L163">
      <f>'по 6-10'!L163+'по 0,4'!L160</f>
    </nc>
  </rcc>
  <rcc rId="26517" sId="1">
    <oc r="M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0,4'!M160</f>
    </oc>
    <nc r="M163">
      <f>'по 6-10'!M163+'по 0,4'!M160</f>
    </nc>
  </rcc>
  <rcc rId="26518" sId="1">
    <oc r="N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0,4'!N160</f>
    </oc>
    <nc r="N163">
      <f>'по 6-10'!N163+'по 0,4'!N160</f>
    </nc>
  </rcc>
  <rcc rId="26519" sId="1">
    <oc r="O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0,4'!O160</f>
    </oc>
    <nc r="O163">
      <f>'по 6-10'!O163+'по 0,4'!O160</f>
    </nc>
  </rcc>
  <rcc rId="26520" sId="1">
    <oc r="P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0,4'!P160</f>
    </oc>
    <nc r="P163">
      <f>'по 6-10'!P163+'по 0,4'!P160</f>
    </nc>
  </rcc>
  <rcc rId="26521" sId="1">
    <oc r="Q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0,4'!Q160</f>
    </oc>
    <nc r="Q163">
      <f>'по 6-10'!Q163+'по 0,4'!Q160</f>
    </nc>
  </rcc>
  <rcc rId="26522" sId="1">
    <oc r="D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0,4'!D161</f>
    </oc>
    <nc r="D164">
      <f>'по 6-10'!D164+'по 0,4'!D161</f>
    </nc>
  </rcc>
  <rcc rId="26523" sId="1">
    <oc r="E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0,4'!E161</f>
    </oc>
    <nc r="E164">
      <f>'по 6-10'!E164+'по 0,4'!E161</f>
    </nc>
  </rcc>
  <rcc rId="26524" sId="1">
    <oc r="F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0,4'!F161</f>
    </oc>
    <nc r="F164">
      <f>'по 6-10'!F164+'по 0,4'!F161</f>
    </nc>
  </rcc>
  <rcc rId="26525" sId="1">
    <oc r="G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0,4'!G161</f>
    </oc>
    <nc r="G164">
      <f>'по 6-10'!G164+'по 0,4'!G161</f>
    </nc>
  </rcc>
  <rcc rId="26526" sId="1">
    <oc r="H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0,4'!H161</f>
    </oc>
    <nc r="H164">
      <f>'по 6-10'!H164+'по 0,4'!H161</f>
    </nc>
  </rcc>
  <rcc rId="26527" sId="1">
    <oc r="I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0,4'!I161</f>
    </oc>
    <nc r="I164">
      <f>'по 6-10'!I164+'по 0,4'!I161</f>
    </nc>
  </rcc>
  <rcc rId="26528" sId="1">
    <oc r="J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0,4'!J161</f>
    </oc>
    <nc r="J164">
      <f>'по 6-10'!J164+'по 0,4'!J161</f>
    </nc>
  </rcc>
  <rcc rId="26529" sId="1">
    <oc r="K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0,4'!K161</f>
    </oc>
    <nc r="K164">
      <f>'по 6-10'!K164+'по 0,4'!K161</f>
    </nc>
  </rcc>
  <rcc rId="26530" sId="1">
    <oc r="L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0,4'!L161</f>
    </oc>
    <nc r="L164">
      <f>'по 6-10'!L164+'по 0,4'!L161</f>
    </nc>
  </rcc>
  <rcc rId="26531" sId="1">
    <oc r="M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0,4'!M161</f>
    </oc>
    <nc r="M164">
      <f>'по 6-10'!M164+'по 0,4'!M161</f>
    </nc>
  </rcc>
  <rcc rId="26532" sId="1">
    <oc r="N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0,4'!N161</f>
    </oc>
    <nc r="N164">
      <f>'по 6-10'!N164+'по 0,4'!N161</f>
    </nc>
  </rcc>
  <rcc rId="26533" sId="1">
    <oc r="O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0,4'!O161</f>
    </oc>
    <nc r="O164">
      <f>'по 6-10'!O164+'по 0,4'!O161</f>
    </nc>
  </rcc>
  <rcc rId="26534" sId="1">
    <oc r="P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0,4'!P161</f>
    </oc>
    <nc r="P164">
      <f>'по 6-10'!P164+'по 0,4'!P161</f>
    </nc>
  </rcc>
  <rcc rId="26535" sId="1">
    <oc r="Q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0,4'!Q161</f>
    </oc>
    <nc r="Q164">
      <f>'по 6-10'!Q164+'по 0,4'!Q161</f>
    </nc>
  </rcc>
  <rcc rId="26536" sId="1">
    <oc r="D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0,4'!D162</f>
    </oc>
    <nc r="D165">
      <f>'по 6-10'!D165+'по 0,4'!D162</f>
    </nc>
  </rcc>
  <rcc rId="26537" sId="1">
    <oc r="E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0,4'!E162</f>
    </oc>
    <nc r="E165">
      <f>'по 6-10'!E165+'по 0,4'!E162</f>
    </nc>
  </rcc>
  <rcc rId="26538" sId="1">
    <oc r="F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0,4'!F162</f>
    </oc>
    <nc r="F165">
      <f>'по 6-10'!F165+'по 0,4'!F162</f>
    </nc>
  </rcc>
  <rcc rId="26539" sId="1">
    <oc r="G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0,4'!G162</f>
    </oc>
    <nc r="G165">
      <f>'по 6-10'!G165+'по 0,4'!G162</f>
    </nc>
  </rcc>
  <rcc rId="26540" sId="1">
    <oc r="H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0,4'!H162</f>
    </oc>
    <nc r="H165">
      <f>'по 6-10'!H165+'по 0,4'!H162</f>
    </nc>
  </rcc>
  <rcc rId="26541" sId="1">
    <oc r="I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0,4'!I162</f>
    </oc>
    <nc r="I165">
      <f>'по 6-10'!I165+'по 0,4'!I162</f>
    </nc>
  </rcc>
  <rcc rId="26542" sId="1">
    <oc r="J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0,4'!J162</f>
    </oc>
    <nc r="J165">
      <f>'по 6-10'!J165+'по 0,4'!J162</f>
    </nc>
  </rcc>
  <rcc rId="26543" sId="1">
    <oc r="K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0,4'!K162</f>
    </oc>
    <nc r="K165">
      <f>'по 6-10'!K165+'по 0,4'!K162</f>
    </nc>
  </rcc>
  <rcc rId="26544" sId="1">
    <oc r="L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0,4'!L162</f>
    </oc>
    <nc r="L165">
      <f>'по 6-10'!L165+'по 0,4'!L162</f>
    </nc>
  </rcc>
  <rcc rId="26545" sId="1">
    <oc r="M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0,4'!M162</f>
    </oc>
    <nc r="M165">
      <f>'по 6-10'!M165+'по 0,4'!M162</f>
    </nc>
  </rcc>
  <rcc rId="26546" sId="1">
    <oc r="N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0,4'!N162</f>
    </oc>
    <nc r="N165">
      <f>'по 6-10'!N165+'по 0,4'!N162</f>
    </nc>
  </rcc>
  <rcc rId="26547" sId="1">
    <oc r="O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0,4'!O162</f>
    </oc>
    <nc r="O165">
      <f>'по 6-10'!O165+'по 0,4'!O162</f>
    </nc>
  </rcc>
  <rcc rId="26548" sId="1">
    <oc r="P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0,4'!P162</f>
    </oc>
    <nc r="P165">
      <f>'по 6-10'!P165+'по 0,4'!P162</f>
    </nc>
  </rcc>
  <rcc rId="26549" sId="1">
    <oc r="Q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0,4'!Q162</f>
    </oc>
    <nc r="Q165">
      <f>'по 6-10'!Q165+'по 0,4'!Q162</f>
    </nc>
  </rcc>
  <rcc rId="26550" sId="1">
    <oc r="D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0,4'!D163</f>
    </oc>
    <nc r="D166">
      <f>'по 6-10'!D166+'по 0,4'!D163</f>
    </nc>
  </rcc>
  <rcc rId="26551" sId="1">
    <oc r="E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0,4'!E163</f>
    </oc>
    <nc r="E166">
      <f>'по 6-10'!E166+'по 0,4'!E163</f>
    </nc>
  </rcc>
  <rcc rId="26552" sId="1">
    <oc r="F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0,4'!F163</f>
    </oc>
    <nc r="F166">
      <f>'по 6-10'!F166+'по 0,4'!F163</f>
    </nc>
  </rcc>
  <rcc rId="26553" sId="1">
    <oc r="G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0,4'!G163</f>
    </oc>
    <nc r="G166">
      <f>'по 6-10'!G166+'по 0,4'!G163</f>
    </nc>
  </rcc>
  <rcc rId="26554" sId="1">
    <oc r="H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0,4'!H163</f>
    </oc>
    <nc r="H166">
      <f>'по 6-10'!H166+'по 0,4'!H163</f>
    </nc>
  </rcc>
  <rcc rId="26555" sId="1">
    <oc r="I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0,4'!I163</f>
    </oc>
    <nc r="I166">
      <f>'по 6-10'!I166+'по 0,4'!I163</f>
    </nc>
  </rcc>
  <rcc rId="26556" sId="1">
    <oc r="J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0,4'!J163</f>
    </oc>
    <nc r="J166">
      <f>'по 6-10'!J166+'по 0,4'!J163</f>
    </nc>
  </rcc>
  <rcc rId="26557" sId="1">
    <oc r="K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0,4'!K163</f>
    </oc>
    <nc r="K166">
      <f>'по 6-10'!K166+'по 0,4'!K163</f>
    </nc>
  </rcc>
  <rcc rId="26558" sId="1">
    <oc r="L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0,4'!L163</f>
    </oc>
    <nc r="L166">
      <f>'по 6-10'!L166+'по 0,4'!L163</f>
    </nc>
  </rcc>
  <rcc rId="26559" sId="1">
    <oc r="M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0,4'!M163</f>
    </oc>
    <nc r="M166">
      <f>'по 6-10'!M166+'по 0,4'!M163</f>
    </nc>
  </rcc>
  <rcc rId="26560" sId="1">
    <oc r="N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0,4'!N163</f>
    </oc>
    <nc r="N166">
      <f>'по 6-10'!N166+'по 0,4'!N163</f>
    </nc>
  </rcc>
  <rcc rId="26561" sId="1">
    <oc r="O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0,4'!O163</f>
    </oc>
    <nc r="O166">
      <f>'по 6-10'!O166+'по 0,4'!O163</f>
    </nc>
  </rcc>
  <rcc rId="26562" sId="1">
    <oc r="P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0,4'!P163</f>
    </oc>
    <nc r="P166">
      <f>'по 6-10'!P166+'по 0,4'!P163</f>
    </nc>
  </rcc>
  <rcc rId="26563" sId="1">
    <oc r="Q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0,4'!Q163</f>
    </oc>
    <nc r="Q166">
      <f>'по 6-10'!Q166+'по 0,4'!Q163</f>
    </nc>
  </rcc>
  <rcc rId="26564" sId="1">
    <oc r="D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0,4'!D164</f>
    </oc>
    <nc r="D167">
      <f>'по 6-10'!D167+'по 0,4'!D164</f>
    </nc>
  </rcc>
  <rcc rId="26565" sId="1">
    <oc r="E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0,4'!E164</f>
    </oc>
    <nc r="E167">
      <f>'по 6-10'!E167+'по 0,4'!E164</f>
    </nc>
  </rcc>
  <rcc rId="26566" sId="1">
    <oc r="F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0,4'!F164</f>
    </oc>
    <nc r="F167">
      <f>'по 6-10'!F167+'по 0,4'!F164</f>
    </nc>
  </rcc>
  <rcc rId="26567" sId="1">
    <oc r="G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0,4'!G164</f>
    </oc>
    <nc r="G167">
      <f>'по 6-10'!G167+'по 0,4'!G164</f>
    </nc>
  </rcc>
  <rcc rId="26568" sId="1">
    <oc r="H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0,4'!H164</f>
    </oc>
    <nc r="H167">
      <f>'по 6-10'!H167+'по 0,4'!H164</f>
    </nc>
  </rcc>
  <rcc rId="26569" sId="1">
    <oc r="I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0,4'!I164</f>
    </oc>
    <nc r="I167">
      <f>'по 6-10'!I167+'по 0,4'!I164</f>
    </nc>
  </rcc>
  <rcc rId="26570" sId="1">
    <oc r="J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0,4'!J164</f>
    </oc>
    <nc r="J167">
      <f>'по 6-10'!J167+'по 0,4'!J164</f>
    </nc>
  </rcc>
  <rcc rId="26571" sId="1">
    <oc r="K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0,4'!K164</f>
    </oc>
    <nc r="K167">
      <f>'по 6-10'!K167+'по 0,4'!K164</f>
    </nc>
  </rcc>
  <rcc rId="26572" sId="1">
    <oc r="L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0,4'!L164</f>
    </oc>
    <nc r="L167">
      <f>'по 6-10'!L167+'по 0,4'!L164</f>
    </nc>
  </rcc>
  <rcc rId="26573" sId="1">
    <oc r="M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0,4'!M164</f>
    </oc>
    <nc r="M167">
      <f>'по 6-10'!M167+'по 0,4'!M164</f>
    </nc>
  </rcc>
  <rcc rId="26574" sId="1">
    <oc r="N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0,4'!N164</f>
    </oc>
    <nc r="N167">
      <f>'по 6-10'!N167+'по 0,4'!N164</f>
    </nc>
  </rcc>
  <rcc rId="26575" sId="1">
    <oc r="O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0,4'!O164</f>
    </oc>
    <nc r="O167">
      <f>'по 6-10'!O167+'по 0,4'!O164</f>
    </nc>
  </rcc>
  <rcc rId="26576" sId="1">
    <oc r="P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0,4'!P164</f>
    </oc>
    <nc r="P167">
      <f>'по 6-10'!P167+'по 0,4'!P164</f>
    </nc>
  </rcc>
  <rcc rId="26577" sId="1">
    <oc r="Q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0,4'!Q164</f>
    </oc>
    <nc r="Q167">
      <f>'по 6-10'!Q167+'по 0,4'!Q164</f>
    </nc>
  </rcc>
  <rcc rId="26578" sId="1">
    <oc r="D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0,4'!D165</f>
    </oc>
    <nc r="D168">
      <f>'по 6-10'!D168+'по 0,4'!D165</f>
    </nc>
  </rcc>
  <rcc rId="26579" sId="1">
    <oc r="E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0,4'!E165</f>
    </oc>
    <nc r="E168">
      <f>'по 6-10'!E168+'по 0,4'!E165</f>
    </nc>
  </rcc>
  <rcc rId="26580" sId="1">
    <oc r="F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0,4'!F165</f>
    </oc>
    <nc r="F168">
      <f>'по 6-10'!F168+'по 0,4'!F165</f>
    </nc>
  </rcc>
  <rcc rId="26581" sId="1">
    <oc r="G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0,4'!G165</f>
    </oc>
    <nc r="G168">
      <f>'по 6-10'!G168+'по 0,4'!G165</f>
    </nc>
  </rcc>
  <rcc rId="26582" sId="1">
    <oc r="H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0,4'!H165</f>
    </oc>
    <nc r="H168">
      <f>'по 6-10'!H168+'по 0,4'!H165</f>
    </nc>
  </rcc>
  <rcc rId="26583" sId="1">
    <oc r="I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0,4'!I165</f>
    </oc>
    <nc r="I168">
      <f>'по 6-10'!I168+'по 0,4'!I165</f>
    </nc>
  </rcc>
  <rcc rId="26584" sId="1">
    <oc r="J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0,4'!J165</f>
    </oc>
    <nc r="J168">
      <f>'по 6-10'!J168+'по 0,4'!J165</f>
    </nc>
  </rcc>
  <rcc rId="26585" sId="1">
    <oc r="K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0,4'!K165</f>
    </oc>
    <nc r="K168">
      <f>'по 6-10'!K168+'по 0,4'!K165</f>
    </nc>
  </rcc>
  <rcc rId="26586" sId="1">
    <oc r="L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0,4'!L165</f>
    </oc>
    <nc r="L168">
      <f>'по 6-10'!L168+'по 0,4'!L165</f>
    </nc>
  </rcc>
  <rcc rId="26587" sId="1">
    <oc r="M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0,4'!M165</f>
    </oc>
    <nc r="M168">
      <f>'по 6-10'!M168+'по 0,4'!M165</f>
    </nc>
  </rcc>
  <rcc rId="26588" sId="1">
    <oc r="N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0,4'!N165</f>
    </oc>
    <nc r="N168">
      <f>'по 6-10'!N168+'по 0,4'!N165</f>
    </nc>
  </rcc>
  <rcc rId="26589" sId="1">
    <oc r="O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0,4'!O165</f>
    </oc>
    <nc r="O168">
      <f>'по 6-10'!O168+'по 0,4'!O165</f>
    </nc>
  </rcc>
  <rcc rId="26590" sId="1">
    <oc r="P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0,4'!P165</f>
    </oc>
    <nc r="P168">
      <f>'по 6-10'!P168+'по 0,4'!P165</f>
    </nc>
  </rcc>
  <rcc rId="26591" sId="1">
    <oc r="Q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0,4'!Q165</f>
    </oc>
    <nc r="Q168">
      <f>'по 6-10'!Q168+'по 0,4'!Q165</f>
    </nc>
  </rcc>
  <rcc rId="26592" sId="1">
    <oc r="D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0,4'!D166</f>
    </oc>
    <nc r="D169">
      <f>'по 6-10'!D169+'по 0,4'!D166</f>
    </nc>
  </rcc>
  <rcc rId="26593" sId="1">
    <oc r="E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0,4'!E166</f>
    </oc>
    <nc r="E169">
      <f>'по 6-10'!E169+'по 0,4'!E166</f>
    </nc>
  </rcc>
  <rcc rId="26594" sId="1">
    <oc r="F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0,4'!F166</f>
    </oc>
    <nc r="F169">
      <f>'по 6-10'!F169+'по 0,4'!F166</f>
    </nc>
  </rcc>
  <rcc rId="26595" sId="1">
    <oc r="G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0,4'!G166</f>
    </oc>
    <nc r="G169">
      <f>'по 6-10'!G169+'по 0,4'!G166</f>
    </nc>
  </rcc>
  <rcc rId="26596" sId="1">
    <oc r="H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0,4'!H166</f>
    </oc>
    <nc r="H169">
      <f>'по 6-10'!H169+'по 0,4'!H166</f>
    </nc>
  </rcc>
  <rcc rId="26597" sId="1">
    <oc r="I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0,4'!I166</f>
    </oc>
    <nc r="I169">
      <f>'по 6-10'!I169+'по 0,4'!I166</f>
    </nc>
  </rcc>
  <rcc rId="26598" sId="1">
    <oc r="J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0,4'!J166</f>
    </oc>
    <nc r="J169">
      <f>'по 6-10'!J169+'по 0,4'!J166</f>
    </nc>
  </rcc>
  <rcc rId="26599" sId="1">
    <oc r="K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0,4'!K166</f>
    </oc>
    <nc r="K169">
      <f>'по 6-10'!K169+'по 0,4'!K166</f>
    </nc>
  </rcc>
  <rcc rId="26600" sId="1">
    <oc r="L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0,4'!L166</f>
    </oc>
    <nc r="L169">
      <f>'по 6-10'!L169+'по 0,4'!L166</f>
    </nc>
  </rcc>
  <rcc rId="26601" sId="1">
    <oc r="M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0,4'!M166</f>
    </oc>
    <nc r="M169">
      <f>'по 6-10'!M169+'по 0,4'!M166</f>
    </nc>
  </rcc>
  <rcc rId="26602" sId="1">
    <oc r="N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0,4'!N166</f>
    </oc>
    <nc r="N169">
      <f>'по 6-10'!N169+'по 0,4'!N166</f>
    </nc>
  </rcc>
  <rcc rId="26603" sId="1">
    <oc r="O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0,4'!O166</f>
    </oc>
    <nc r="O169">
      <f>'по 6-10'!O169+'по 0,4'!O166</f>
    </nc>
  </rcc>
  <rcc rId="26604" sId="1">
    <oc r="P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0,4'!P166</f>
    </oc>
    <nc r="P169">
      <f>'по 6-10'!P169+'по 0,4'!P166</f>
    </nc>
  </rcc>
  <rcc rId="26605" sId="1">
    <oc r="Q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0,4'!Q166</f>
    </oc>
    <nc r="Q169">
      <f>'по 6-10'!Q169+'по 0,4'!Q166</f>
    </nc>
  </rcc>
  <rcc rId="26606" sId="1">
    <oc r="D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0,4'!D167</f>
    </oc>
    <nc r="D170">
      <f>'по 6-10'!D170+'по 0,4'!D167</f>
    </nc>
  </rcc>
  <rcc rId="26607" sId="1">
    <oc r="E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0,4'!E167</f>
    </oc>
    <nc r="E170">
      <f>'по 6-10'!E170+'по 0,4'!E167</f>
    </nc>
  </rcc>
  <rcc rId="26608" sId="1">
    <oc r="F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0,4'!F167</f>
    </oc>
    <nc r="F170">
      <f>'по 6-10'!F170+'по 0,4'!F167</f>
    </nc>
  </rcc>
  <rcc rId="26609" sId="1">
    <oc r="G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0,4'!G167</f>
    </oc>
    <nc r="G170">
      <f>'по 6-10'!G170+'по 0,4'!G167</f>
    </nc>
  </rcc>
  <rcc rId="26610" sId="1">
    <oc r="H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0,4'!H167</f>
    </oc>
    <nc r="H170">
      <f>'по 6-10'!H170+'по 0,4'!H167</f>
    </nc>
  </rcc>
  <rcc rId="26611" sId="1">
    <oc r="I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0,4'!I167</f>
    </oc>
    <nc r="I170">
      <f>'по 6-10'!I170+'по 0,4'!I167</f>
    </nc>
  </rcc>
  <rcc rId="26612" sId="1">
    <oc r="J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0,4'!J167</f>
    </oc>
    <nc r="J170">
      <f>'по 6-10'!J170+'по 0,4'!J167</f>
    </nc>
  </rcc>
  <rcc rId="26613" sId="1">
    <oc r="K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0,4'!K167</f>
    </oc>
    <nc r="K170">
      <f>'по 6-10'!K170+'по 0,4'!K167</f>
    </nc>
  </rcc>
  <rcc rId="26614" sId="1">
    <oc r="L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0,4'!L167</f>
    </oc>
    <nc r="L170">
      <f>'по 6-10'!L170+'по 0,4'!L167</f>
    </nc>
  </rcc>
  <rcc rId="26615" sId="1">
    <oc r="M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0,4'!M167</f>
    </oc>
    <nc r="M170">
      <f>'по 6-10'!M170+'по 0,4'!M167</f>
    </nc>
  </rcc>
  <rcc rId="26616" sId="1">
    <oc r="N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0,4'!N167</f>
    </oc>
    <nc r="N170">
      <f>'по 6-10'!N170+'по 0,4'!N167</f>
    </nc>
  </rcc>
  <rcc rId="26617" sId="1">
    <oc r="O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0,4'!O167</f>
    </oc>
    <nc r="O170">
      <f>'по 6-10'!O170+'по 0,4'!O167</f>
    </nc>
  </rcc>
  <rcc rId="26618" sId="1">
    <oc r="P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0,4'!P167</f>
    </oc>
    <nc r="P170">
      <f>'по 6-10'!P170+'по 0,4'!P167</f>
    </nc>
  </rcc>
  <rcc rId="26619" sId="1">
    <oc r="Q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0,4'!Q167</f>
    </oc>
    <nc r="Q170">
      <f>'по 6-10'!Q170+'по 0,4'!Q167</f>
    </nc>
  </rcc>
  <rcc rId="26620" sId="1">
    <oc r="D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0,4'!D168</f>
    </oc>
    <nc r="D171">
      <f>'по 6-10'!D171+'по 0,4'!D168</f>
    </nc>
  </rcc>
  <rcc rId="26621" sId="1">
    <oc r="E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0,4'!E168</f>
    </oc>
    <nc r="E171">
      <f>'по 6-10'!E171+'по 0,4'!E168</f>
    </nc>
  </rcc>
  <rcc rId="26622" sId="1">
    <oc r="F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0,4'!F168</f>
    </oc>
    <nc r="F171">
      <f>'по 6-10'!F171+'по 0,4'!F168</f>
    </nc>
  </rcc>
  <rcc rId="26623" sId="1">
    <oc r="G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0,4'!G168</f>
    </oc>
    <nc r="G171">
      <f>'по 6-10'!G171+'по 0,4'!G168</f>
    </nc>
  </rcc>
  <rcc rId="26624" sId="1">
    <oc r="H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0,4'!H168</f>
    </oc>
    <nc r="H171">
      <f>'по 6-10'!H171+'по 0,4'!H168</f>
    </nc>
  </rcc>
  <rcc rId="26625" sId="1">
    <oc r="I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0,4'!I168</f>
    </oc>
    <nc r="I171">
      <f>'по 6-10'!I171+'по 0,4'!I168</f>
    </nc>
  </rcc>
  <rcc rId="26626" sId="1">
    <oc r="J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0,4'!J168</f>
    </oc>
    <nc r="J171">
      <f>'по 6-10'!J171+'по 0,4'!J168</f>
    </nc>
  </rcc>
  <rcc rId="26627" sId="1">
    <oc r="K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0,4'!K168</f>
    </oc>
    <nc r="K171">
      <f>'по 6-10'!K171+'по 0,4'!K168</f>
    </nc>
  </rcc>
  <rcc rId="26628" sId="1">
    <oc r="L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0,4'!L168</f>
    </oc>
    <nc r="L171">
      <f>'по 6-10'!L171+'по 0,4'!L168</f>
    </nc>
  </rcc>
  <rcc rId="26629" sId="1">
    <oc r="M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0,4'!M168</f>
    </oc>
    <nc r="M171">
      <f>'по 6-10'!M171+'по 0,4'!M168</f>
    </nc>
  </rcc>
  <rcc rId="26630" sId="1">
    <oc r="N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0,4'!N168</f>
    </oc>
    <nc r="N171">
      <f>'по 6-10'!N171+'по 0,4'!N168</f>
    </nc>
  </rcc>
  <rcc rId="26631" sId="1">
    <oc r="O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0,4'!O168</f>
    </oc>
    <nc r="O171">
      <f>'по 6-10'!O171+'по 0,4'!O168</f>
    </nc>
  </rcc>
  <rcc rId="26632" sId="1">
    <oc r="P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0,4'!P168</f>
    </oc>
    <nc r="P171">
      <f>'по 6-10'!P171+'по 0,4'!P168</f>
    </nc>
  </rcc>
  <rcc rId="26633" sId="1">
    <oc r="Q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0,4'!Q168</f>
    </oc>
    <nc r="Q171">
      <f>'по 6-10'!Q171+'по 0,4'!Q168</f>
    </nc>
  </rcc>
  <rcc rId="26634" sId="1">
    <oc r="D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0,4'!D169</f>
    </oc>
    <nc r="D172">
      <f>'по 6-10'!D172+'по 0,4'!D169</f>
    </nc>
  </rcc>
  <rcc rId="26635" sId="1">
    <oc r="E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0,4'!E169</f>
    </oc>
    <nc r="E172">
      <f>'по 6-10'!E172+'по 0,4'!E169</f>
    </nc>
  </rcc>
  <rcc rId="26636" sId="1">
    <oc r="F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0,4'!F169</f>
    </oc>
    <nc r="F172">
      <f>'по 6-10'!F172+'по 0,4'!F169</f>
    </nc>
  </rcc>
  <rcc rId="26637" sId="1">
    <oc r="G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0,4'!G169</f>
    </oc>
    <nc r="G172">
      <f>'по 6-10'!G172+'по 0,4'!G169</f>
    </nc>
  </rcc>
  <rcc rId="26638" sId="1">
    <oc r="H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0,4'!H169</f>
    </oc>
    <nc r="H172">
      <f>'по 6-10'!H172+'по 0,4'!H169</f>
    </nc>
  </rcc>
  <rcc rId="26639" sId="1">
    <oc r="I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0,4'!I169</f>
    </oc>
    <nc r="I172">
      <f>'по 6-10'!I172+'по 0,4'!I169</f>
    </nc>
  </rcc>
  <rcc rId="26640" sId="1">
    <oc r="J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0,4'!J169</f>
    </oc>
    <nc r="J172">
      <f>'по 6-10'!J172+'по 0,4'!J169</f>
    </nc>
  </rcc>
  <rcc rId="26641" sId="1">
    <oc r="K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0,4'!K169</f>
    </oc>
    <nc r="K172">
      <f>'по 6-10'!K172+'по 0,4'!K169</f>
    </nc>
  </rcc>
  <rcc rId="26642" sId="1">
    <oc r="L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0,4'!L169</f>
    </oc>
    <nc r="L172">
      <f>'по 6-10'!L172+'по 0,4'!L169</f>
    </nc>
  </rcc>
  <rcc rId="26643" sId="1">
    <oc r="M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0,4'!M169</f>
    </oc>
    <nc r="M172">
      <f>'по 6-10'!M172+'по 0,4'!M169</f>
    </nc>
  </rcc>
  <rcc rId="26644" sId="1">
    <oc r="N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0,4'!N169</f>
    </oc>
    <nc r="N172">
      <f>'по 6-10'!N172+'по 0,4'!N169</f>
    </nc>
  </rcc>
  <rcc rId="26645" sId="1">
    <oc r="O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0,4'!O169</f>
    </oc>
    <nc r="O172">
      <f>'по 6-10'!O172+'по 0,4'!O169</f>
    </nc>
  </rcc>
  <rcc rId="26646" sId="1">
    <oc r="P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0,4'!P169</f>
    </oc>
    <nc r="P172">
      <f>'по 6-10'!P172+'по 0,4'!P169</f>
    </nc>
  </rcc>
  <rcc rId="26647" sId="1">
    <oc r="Q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0,4'!Q169</f>
    </oc>
    <nc r="Q172">
      <f>'по 6-10'!Q172+'по 0,4'!Q169</f>
    </nc>
  </rcc>
  <rcc rId="26648" sId="1">
    <oc r="D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0,4'!D170</f>
    </oc>
    <nc r="D173">
      <f>'по 6-10'!D173+'по 0,4'!D170</f>
    </nc>
  </rcc>
  <rcc rId="26649" sId="1">
    <oc r="E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0,4'!E170</f>
    </oc>
    <nc r="E173">
      <f>'по 6-10'!E173+'по 0,4'!E170</f>
    </nc>
  </rcc>
  <rcc rId="26650" sId="1">
    <oc r="F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0,4'!F170</f>
    </oc>
    <nc r="F173">
      <f>'по 6-10'!F173+'по 0,4'!F170</f>
    </nc>
  </rcc>
  <rcc rId="26651" sId="1">
    <oc r="G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0,4'!G170</f>
    </oc>
    <nc r="G173">
      <f>'по 6-10'!G173+'по 0,4'!G170</f>
    </nc>
  </rcc>
  <rcc rId="26652" sId="1">
    <oc r="H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0,4'!H170</f>
    </oc>
    <nc r="H173">
      <f>'по 6-10'!H173+'по 0,4'!H170</f>
    </nc>
  </rcc>
  <rcc rId="26653" sId="1">
    <oc r="I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0,4'!I170</f>
    </oc>
    <nc r="I173">
      <f>'по 6-10'!I173+'по 0,4'!I170</f>
    </nc>
  </rcc>
  <rcc rId="26654" sId="1">
    <oc r="J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0,4'!J170</f>
    </oc>
    <nc r="J173">
      <f>'по 6-10'!J173+'по 0,4'!J170</f>
    </nc>
  </rcc>
  <rcc rId="26655" sId="1">
    <oc r="K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0,4'!K170</f>
    </oc>
    <nc r="K173">
      <f>'по 6-10'!K173+'по 0,4'!K170</f>
    </nc>
  </rcc>
  <rcc rId="26656" sId="1">
    <oc r="L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0,4'!L170</f>
    </oc>
    <nc r="L173">
      <f>'по 6-10'!L173+'по 0,4'!L170</f>
    </nc>
  </rcc>
  <rcc rId="26657" sId="1">
    <oc r="M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0,4'!M170</f>
    </oc>
    <nc r="M173">
      <f>'по 6-10'!M173+'по 0,4'!M170</f>
    </nc>
  </rcc>
  <rcc rId="26658" sId="1">
    <oc r="N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0,4'!N170</f>
    </oc>
    <nc r="N173">
      <f>'по 6-10'!N173+'по 0,4'!N170</f>
    </nc>
  </rcc>
  <rcc rId="26659" sId="1">
    <oc r="O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0,4'!O170</f>
    </oc>
    <nc r="O173">
      <f>'по 6-10'!O173+'по 0,4'!O170</f>
    </nc>
  </rcc>
  <rcc rId="26660" sId="1">
    <oc r="P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0,4'!P170</f>
    </oc>
    <nc r="P173">
      <f>'по 6-10'!P173+'по 0,4'!P170</f>
    </nc>
  </rcc>
  <rcc rId="26661" sId="1">
    <oc r="Q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0,4'!Q170</f>
    </oc>
    <nc r="Q173">
      <f>'по 6-10'!Q173+'по 0,4'!Q170</f>
    </nc>
  </rcc>
  <rcc rId="26662" sId="1">
    <oc r="D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0,4'!D171</f>
    </oc>
    <nc r="D174">
      <f>'по 6-10'!D174+'по 0,4'!D171</f>
    </nc>
  </rcc>
  <rcc rId="26663" sId="1">
    <oc r="E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0,4'!E171</f>
    </oc>
    <nc r="E174">
      <f>'по 6-10'!E174+'по 0,4'!E171</f>
    </nc>
  </rcc>
  <rcc rId="26664" sId="1">
    <oc r="F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0,4'!F171</f>
    </oc>
    <nc r="F174">
      <f>'по 6-10'!F174+'по 0,4'!F171</f>
    </nc>
  </rcc>
  <rcc rId="26665" sId="1">
    <oc r="G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0,4'!G171</f>
    </oc>
    <nc r="G174">
      <f>'по 6-10'!G174+'по 0,4'!G171</f>
    </nc>
  </rcc>
  <rcc rId="26666" sId="1">
    <oc r="H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0,4'!H171</f>
    </oc>
    <nc r="H174">
      <f>'по 6-10'!H174+'по 0,4'!H171</f>
    </nc>
  </rcc>
  <rcc rId="26667" sId="1">
    <oc r="I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0,4'!I171</f>
    </oc>
    <nc r="I174">
      <f>'по 6-10'!I174+'по 0,4'!I171</f>
    </nc>
  </rcc>
  <rcc rId="26668" sId="1">
    <oc r="J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0,4'!J171</f>
    </oc>
    <nc r="J174">
      <f>'по 6-10'!J174+'по 0,4'!J171</f>
    </nc>
  </rcc>
  <rcc rId="26669" sId="1">
    <oc r="K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0,4'!K171</f>
    </oc>
    <nc r="K174">
      <f>'по 6-10'!K174+'по 0,4'!K171</f>
    </nc>
  </rcc>
  <rcc rId="26670" sId="1">
    <oc r="L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0,4'!L171</f>
    </oc>
    <nc r="L174">
      <f>'по 6-10'!L174+'по 0,4'!L171</f>
    </nc>
  </rcc>
  <rcc rId="26671" sId="1">
    <oc r="M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0,4'!M171</f>
    </oc>
    <nc r="M174">
      <f>'по 6-10'!M174+'по 0,4'!M171</f>
    </nc>
  </rcc>
  <rcc rId="26672" sId="1">
    <oc r="N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0,4'!N171</f>
    </oc>
    <nc r="N174">
      <f>'по 6-10'!N174+'по 0,4'!N171</f>
    </nc>
  </rcc>
  <rcc rId="26673" sId="1">
    <oc r="O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0,4'!O171</f>
    </oc>
    <nc r="O174">
      <f>'по 6-10'!O174+'по 0,4'!O171</f>
    </nc>
  </rcc>
  <rcc rId="26674" sId="1">
    <oc r="P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0,4'!P171</f>
    </oc>
    <nc r="P174">
      <f>'по 6-10'!P174+'по 0,4'!P171</f>
    </nc>
  </rcc>
  <rcc rId="26675" sId="1">
    <oc r="Q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0,4'!Q171</f>
    </oc>
    <nc r="Q174">
      <f>'по 6-10'!Q174+'по 0,4'!Q171</f>
    </nc>
  </rcc>
  <rcc rId="26676" sId="1">
    <oc r="D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0,4'!D172</f>
    </oc>
    <nc r="D175">
      <f>'по 6-10'!D175+'по 0,4'!D172</f>
    </nc>
  </rcc>
  <rcc rId="26677" sId="1">
    <oc r="E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0,4'!E172</f>
    </oc>
    <nc r="E175">
      <f>'по 6-10'!E175+'по 0,4'!E172</f>
    </nc>
  </rcc>
  <rcc rId="26678" sId="1">
    <oc r="F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0,4'!F172</f>
    </oc>
    <nc r="F175">
      <f>'по 6-10'!F175+'по 0,4'!F172</f>
    </nc>
  </rcc>
  <rcc rId="26679" sId="1">
    <oc r="G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0,4'!G172</f>
    </oc>
    <nc r="G175">
      <f>'по 6-10'!G175+'по 0,4'!G172</f>
    </nc>
  </rcc>
  <rcc rId="26680" sId="1">
    <oc r="H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0,4'!H172</f>
    </oc>
    <nc r="H175">
      <f>'по 6-10'!H175+'по 0,4'!H172</f>
    </nc>
  </rcc>
  <rcc rId="26681" sId="1">
    <oc r="I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0,4'!I172</f>
    </oc>
    <nc r="I175">
      <f>'по 6-10'!I175+'по 0,4'!I172</f>
    </nc>
  </rcc>
  <rcc rId="26682" sId="1">
    <oc r="J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0,4'!J172</f>
    </oc>
    <nc r="J175">
      <f>'по 6-10'!J175+'по 0,4'!J172</f>
    </nc>
  </rcc>
  <rcc rId="26683" sId="1">
    <oc r="K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0,4'!K172</f>
    </oc>
    <nc r="K175">
      <f>'по 6-10'!K175+'по 0,4'!K172</f>
    </nc>
  </rcc>
  <rcc rId="26684" sId="1">
    <oc r="L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0,4'!L172</f>
    </oc>
    <nc r="L175">
      <f>'по 6-10'!L175+'по 0,4'!L172</f>
    </nc>
  </rcc>
  <rcc rId="26685" sId="1">
    <oc r="M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0,4'!M172</f>
    </oc>
    <nc r="M175">
      <f>'по 6-10'!M175+'по 0,4'!M172</f>
    </nc>
  </rcc>
  <rcc rId="26686" sId="1">
    <oc r="N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0,4'!N172</f>
    </oc>
    <nc r="N175">
      <f>'по 6-10'!N175+'по 0,4'!N172</f>
    </nc>
  </rcc>
  <rcc rId="26687" sId="1">
    <oc r="O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0,4'!O172</f>
    </oc>
    <nc r="O175">
      <f>'по 6-10'!O175+'по 0,4'!O172</f>
    </nc>
  </rcc>
  <rcc rId="26688" sId="1">
    <oc r="P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0,4'!P172</f>
    </oc>
    <nc r="P175">
      <f>'по 6-10'!P175+'по 0,4'!P172</f>
    </nc>
  </rcc>
  <rcc rId="26689" sId="1">
    <oc r="Q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0,4'!Q172</f>
    </oc>
    <nc r="Q175">
      <f>'по 6-10'!Q175+'по 0,4'!Q172</f>
    </nc>
  </rcc>
  <rcc rId="26690" sId="1">
    <oc r="D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0,4'!D173</f>
    </oc>
    <nc r="D176">
      <f>'по 6-10'!D176+'по 0,4'!D173</f>
    </nc>
  </rcc>
  <rcc rId="26691" sId="1">
    <oc r="E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0,4'!E173</f>
    </oc>
    <nc r="E176">
      <f>'по 6-10'!E176+'по 0,4'!E173</f>
    </nc>
  </rcc>
  <rcc rId="26692" sId="1">
    <oc r="F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0,4'!F173</f>
    </oc>
    <nc r="F176">
      <f>'по 6-10'!F176+'по 0,4'!F173</f>
    </nc>
  </rcc>
  <rcc rId="26693" sId="1">
    <oc r="G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0,4'!G173</f>
    </oc>
    <nc r="G176">
      <f>'по 6-10'!G176+'по 0,4'!G173</f>
    </nc>
  </rcc>
  <rcc rId="26694" sId="1">
    <oc r="H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0,4'!H173</f>
    </oc>
    <nc r="H176">
      <f>'по 6-10'!H176+'по 0,4'!H173</f>
    </nc>
  </rcc>
  <rcc rId="26695" sId="1">
    <oc r="I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0,4'!I173</f>
    </oc>
    <nc r="I176">
      <f>'по 6-10'!I176+'по 0,4'!I173</f>
    </nc>
  </rcc>
  <rcc rId="26696" sId="1">
    <oc r="J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0,4'!J173</f>
    </oc>
    <nc r="J176">
      <f>'по 6-10'!J176+'по 0,4'!J173</f>
    </nc>
  </rcc>
  <rcc rId="26697" sId="1">
    <oc r="K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0,4'!K173</f>
    </oc>
    <nc r="K176">
      <f>'по 6-10'!K176+'по 0,4'!K173</f>
    </nc>
  </rcc>
  <rcc rId="26698" sId="1">
    <oc r="L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0,4'!L173</f>
    </oc>
    <nc r="L176">
      <f>'по 6-10'!L176+'по 0,4'!L173</f>
    </nc>
  </rcc>
  <rcc rId="26699" sId="1">
    <oc r="M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0,4'!M173</f>
    </oc>
    <nc r="M176">
      <f>'по 6-10'!M176+'по 0,4'!M173</f>
    </nc>
  </rcc>
  <rcc rId="26700" sId="1">
    <oc r="N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0,4'!N173</f>
    </oc>
    <nc r="N176">
      <f>'по 6-10'!N176+'по 0,4'!N173</f>
    </nc>
  </rcc>
  <rcc rId="26701" sId="1">
    <oc r="O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0,4'!O173</f>
    </oc>
    <nc r="O176">
      <f>'по 6-10'!O176+'по 0,4'!O173</f>
    </nc>
  </rcc>
  <rcc rId="26702" sId="1">
    <oc r="P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0,4'!P173</f>
    </oc>
    <nc r="P176">
      <f>'по 6-10'!P176+'по 0,4'!P173</f>
    </nc>
  </rcc>
  <rcc rId="26703" sId="1">
    <oc r="Q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0,4'!Q173</f>
    </oc>
    <nc r="Q176">
      <f>'по 6-10'!Q176+'по 0,4'!Q173</f>
    </nc>
  </rcc>
  <rcc rId="26704" sId="1">
    <oc r="D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0,4'!D174</f>
    </oc>
    <nc r="D177">
      <f>'по 6-10'!D177+'по 0,4'!D174</f>
    </nc>
  </rcc>
  <rcc rId="26705" sId="1">
    <oc r="E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0,4'!E174</f>
    </oc>
    <nc r="E177">
      <f>'по 6-10'!E177+'по 0,4'!E174</f>
    </nc>
  </rcc>
  <rcc rId="26706" sId="1">
    <oc r="F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0,4'!F174</f>
    </oc>
    <nc r="F177">
      <f>'по 6-10'!F177+'по 0,4'!F174</f>
    </nc>
  </rcc>
  <rcc rId="26707" sId="1">
    <oc r="G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0,4'!G174</f>
    </oc>
    <nc r="G177">
      <f>'по 6-10'!G177+'по 0,4'!G174</f>
    </nc>
  </rcc>
  <rcc rId="26708" sId="1">
    <oc r="H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0,4'!H174</f>
    </oc>
    <nc r="H177">
      <f>'по 6-10'!H177+'по 0,4'!H174</f>
    </nc>
  </rcc>
  <rcc rId="26709" sId="1">
    <oc r="I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0,4'!I174</f>
    </oc>
    <nc r="I177">
      <f>'по 6-10'!I177+'по 0,4'!I174</f>
    </nc>
  </rcc>
  <rcc rId="26710" sId="1">
    <oc r="J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0,4'!J174</f>
    </oc>
    <nc r="J177">
      <f>'по 6-10'!J177+'по 0,4'!J174</f>
    </nc>
  </rcc>
  <rcc rId="26711" sId="1">
    <oc r="K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0,4'!K174</f>
    </oc>
    <nc r="K177">
      <f>'по 6-10'!K177+'по 0,4'!K174</f>
    </nc>
  </rcc>
  <rcc rId="26712" sId="1">
    <oc r="L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0,4'!L174</f>
    </oc>
    <nc r="L177">
      <f>'по 6-10'!L177+'по 0,4'!L174</f>
    </nc>
  </rcc>
  <rcc rId="26713" sId="1">
    <oc r="M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0,4'!M174</f>
    </oc>
    <nc r="M177">
      <f>'по 6-10'!M177+'по 0,4'!M174</f>
    </nc>
  </rcc>
  <rcc rId="26714" sId="1">
    <oc r="N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0,4'!N174</f>
    </oc>
    <nc r="N177">
      <f>'по 6-10'!N177+'по 0,4'!N174</f>
    </nc>
  </rcc>
  <rcc rId="26715" sId="1">
    <oc r="O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0,4'!O174</f>
    </oc>
    <nc r="O177">
      <f>'по 6-10'!O177+'по 0,4'!O174</f>
    </nc>
  </rcc>
  <rcc rId="26716" sId="1">
    <oc r="P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0,4'!P174</f>
    </oc>
    <nc r="P177">
      <f>'по 6-10'!P177+'по 0,4'!P174</f>
    </nc>
  </rcc>
  <rcc rId="26717" sId="1">
    <oc r="Q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0,4'!Q174</f>
    </oc>
    <nc r="Q177">
      <f>'по 6-10'!Q177+'по 0,4'!Q174</f>
    </nc>
  </rcc>
  <rcc rId="26718" sId="1">
    <oc r="D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0,4'!D175</f>
    </oc>
    <nc r="D178">
      <f>'по 6-10'!D178+'по 0,4'!D175</f>
    </nc>
  </rcc>
  <rcc rId="26719" sId="1">
    <oc r="E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0,4'!E175</f>
    </oc>
    <nc r="E178">
      <f>'по 6-10'!E178+'по 0,4'!E175</f>
    </nc>
  </rcc>
  <rcc rId="26720" sId="1">
    <oc r="F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0,4'!F175</f>
    </oc>
    <nc r="F178">
      <f>'по 6-10'!F178+'по 0,4'!F175</f>
    </nc>
  </rcc>
  <rcc rId="26721" sId="1">
    <oc r="G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0,4'!G175</f>
    </oc>
    <nc r="G178">
      <f>'по 6-10'!G178+'по 0,4'!G175</f>
    </nc>
  </rcc>
  <rcc rId="26722" sId="1">
    <oc r="H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0,4'!H175</f>
    </oc>
    <nc r="H178">
      <f>'по 6-10'!H178+'по 0,4'!H175</f>
    </nc>
  </rcc>
  <rcc rId="26723" sId="1">
    <oc r="I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0,4'!I175</f>
    </oc>
    <nc r="I178">
      <f>'по 6-10'!I178+'по 0,4'!I175</f>
    </nc>
  </rcc>
  <rcc rId="26724" sId="1">
    <oc r="J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0,4'!J175</f>
    </oc>
    <nc r="J178">
      <f>'по 6-10'!J178+'по 0,4'!J175</f>
    </nc>
  </rcc>
  <rcc rId="26725" sId="1">
    <oc r="K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0,4'!K175</f>
    </oc>
    <nc r="K178">
      <f>'по 6-10'!K178+'по 0,4'!K175</f>
    </nc>
  </rcc>
  <rcc rId="26726" sId="1">
    <oc r="L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0,4'!L175</f>
    </oc>
    <nc r="L178">
      <f>'по 6-10'!L178+'по 0,4'!L175</f>
    </nc>
  </rcc>
  <rcc rId="26727" sId="1">
    <oc r="M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0,4'!M175</f>
    </oc>
    <nc r="M178">
      <f>'по 6-10'!M178+'по 0,4'!M175</f>
    </nc>
  </rcc>
  <rcc rId="26728" sId="1">
    <oc r="N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0,4'!N175</f>
    </oc>
    <nc r="N178">
      <f>'по 6-10'!N178+'по 0,4'!N175</f>
    </nc>
  </rcc>
  <rcc rId="26729" sId="1">
    <oc r="O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0,4'!O175</f>
    </oc>
    <nc r="O178">
      <f>'по 6-10'!O178+'по 0,4'!O175</f>
    </nc>
  </rcc>
  <rcc rId="26730" sId="1">
    <oc r="P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0,4'!P175</f>
    </oc>
    <nc r="P178">
      <f>'по 6-10'!P178+'по 0,4'!P175</f>
    </nc>
  </rcc>
  <rcc rId="26731" sId="1">
    <oc r="Q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0,4'!Q175</f>
    </oc>
    <nc r="Q178">
      <f>'по 6-10'!Q178+'по 0,4'!Q175</f>
    </nc>
  </rcc>
  <rcc rId="26732" sId="1">
    <oc r="D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0,4'!D176</f>
    </oc>
    <nc r="D179">
      <f>'по 6-10'!D179+'по 0,4'!D176</f>
    </nc>
  </rcc>
  <rcc rId="26733" sId="1">
    <oc r="E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0,4'!E176</f>
    </oc>
    <nc r="E179">
      <f>'по 6-10'!E179+'по 0,4'!E176</f>
    </nc>
  </rcc>
  <rcc rId="26734" sId="1">
    <oc r="F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0,4'!F176</f>
    </oc>
    <nc r="F179">
      <f>'по 6-10'!F179+'по 0,4'!F176</f>
    </nc>
  </rcc>
  <rcc rId="26735" sId="1">
    <oc r="G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0,4'!G176</f>
    </oc>
    <nc r="G179">
      <f>'по 6-10'!G179+'по 0,4'!G176</f>
    </nc>
  </rcc>
  <rcc rId="26736" sId="1">
    <oc r="H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0,4'!H176</f>
    </oc>
    <nc r="H179">
      <f>'по 6-10'!H179+'по 0,4'!H176</f>
    </nc>
  </rcc>
  <rcc rId="26737" sId="1">
    <oc r="I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0,4'!I176</f>
    </oc>
    <nc r="I179">
      <f>'по 6-10'!I179+'по 0,4'!I176</f>
    </nc>
  </rcc>
  <rcc rId="26738" sId="1">
    <oc r="J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0,4'!J176</f>
    </oc>
    <nc r="J179">
      <f>'по 6-10'!J179+'по 0,4'!J176</f>
    </nc>
  </rcc>
  <rcc rId="26739" sId="1">
    <oc r="K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0,4'!K176</f>
    </oc>
    <nc r="K179">
      <f>'по 6-10'!K179+'по 0,4'!K176</f>
    </nc>
  </rcc>
  <rcc rId="26740" sId="1">
    <oc r="L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0,4'!L176</f>
    </oc>
    <nc r="L179">
      <f>'по 6-10'!L179+'по 0,4'!L176</f>
    </nc>
  </rcc>
  <rcc rId="26741" sId="1">
    <oc r="M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0,4'!M176</f>
    </oc>
    <nc r="M179">
      <f>'по 6-10'!M179+'по 0,4'!M176</f>
    </nc>
  </rcc>
  <rcc rId="26742" sId="1">
    <oc r="N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0,4'!N176</f>
    </oc>
    <nc r="N179">
      <f>'по 6-10'!N179+'по 0,4'!N176</f>
    </nc>
  </rcc>
  <rcc rId="26743" sId="1">
    <oc r="O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0,4'!O176</f>
    </oc>
    <nc r="O179">
      <f>'по 6-10'!O179+'по 0,4'!O176</f>
    </nc>
  </rcc>
  <rcc rId="26744" sId="1">
    <oc r="P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0,4'!P176</f>
    </oc>
    <nc r="P179">
      <f>'по 6-10'!P179+'по 0,4'!P176</f>
    </nc>
  </rcc>
  <rcc rId="26745" sId="1">
    <oc r="Q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0,4'!Q176</f>
    </oc>
    <nc r="Q179">
      <f>'по 6-10'!Q179+'по 0,4'!Q176</f>
    </nc>
  </rcc>
  <rcc rId="26746" sId="1">
    <oc r="D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0,4'!D177</f>
    </oc>
    <nc r="D180">
      <f>'по 6-10'!D180+'по 0,4'!D177</f>
    </nc>
  </rcc>
  <rcc rId="26747" sId="1">
    <oc r="E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0,4'!E177</f>
    </oc>
    <nc r="E180">
      <f>'по 6-10'!E180+'по 0,4'!E177</f>
    </nc>
  </rcc>
  <rcc rId="26748" sId="1">
    <oc r="F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0,4'!F177</f>
    </oc>
    <nc r="F180">
      <f>'по 6-10'!F180+'по 0,4'!F177</f>
    </nc>
  </rcc>
  <rcc rId="26749" sId="1">
    <oc r="G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0,4'!G177</f>
    </oc>
    <nc r="G180">
      <f>'по 6-10'!G180+'по 0,4'!G177</f>
    </nc>
  </rcc>
  <rcc rId="26750" sId="1">
    <oc r="H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0,4'!H177</f>
    </oc>
    <nc r="H180">
      <f>'по 6-10'!H180+'по 0,4'!H177</f>
    </nc>
  </rcc>
  <rcc rId="26751" sId="1">
    <oc r="I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0,4'!I177</f>
    </oc>
    <nc r="I180">
      <f>'по 6-10'!I180+'по 0,4'!I177</f>
    </nc>
  </rcc>
  <rcc rId="26752" sId="1">
    <oc r="J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0,4'!J177</f>
    </oc>
    <nc r="J180">
      <f>'по 6-10'!J180+'по 0,4'!J177</f>
    </nc>
  </rcc>
  <rcc rId="26753" sId="1">
    <oc r="K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0,4'!K177</f>
    </oc>
    <nc r="K180">
      <f>'по 6-10'!K180+'по 0,4'!K177</f>
    </nc>
  </rcc>
  <rcc rId="26754" sId="1">
    <oc r="L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0,4'!L177</f>
    </oc>
    <nc r="L180">
      <f>'по 6-10'!L180+'по 0,4'!L177</f>
    </nc>
  </rcc>
  <rcc rId="26755" sId="1">
    <oc r="M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0,4'!M177</f>
    </oc>
    <nc r="M180">
      <f>'по 6-10'!M180+'по 0,4'!M177</f>
    </nc>
  </rcc>
  <rcc rId="26756" sId="1">
    <oc r="N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0,4'!N177</f>
    </oc>
    <nc r="N180">
      <f>'по 6-10'!N180+'по 0,4'!N177</f>
    </nc>
  </rcc>
  <rcc rId="26757" sId="1">
    <oc r="O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0,4'!O177</f>
    </oc>
    <nc r="O180">
      <f>'по 6-10'!O180+'по 0,4'!O177</f>
    </nc>
  </rcc>
  <rcc rId="26758" sId="1">
    <oc r="P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0,4'!P177</f>
    </oc>
    <nc r="P180">
      <f>'по 6-10'!P180+'по 0,4'!P177</f>
    </nc>
  </rcc>
  <rcc rId="26759" sId="1">
    <oc r="Q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0,4'!Q177</f>
    </oc>
    <nc r="Q180">
      <f>'по 6-10'!Q180+'по 0,4'!Q177</f>
    </nc>
  </rcc>
  <rcc rId="26760" sId="1">
    <oc r="D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0,4'!D178</f>
    </oc>
    <nc r="D181">
      <f>'по 6-10'!D181+'по 0,4'!D178</f>
    </nc>
  </rcc>
  <rcc rId="26761" sId="1">
    <oc r="E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0,4'!E178</f>
    </oc>
    <nc r="E181">
      <f>'по 6-10'!E181+'по 0,4'!E178</f>
    </nc>
  </rcc>
  <rcc rId="26762" sId="1">
    <oc r="F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0,4'!F178</f>
    </oc>
    <nc r="F181">
      <f>'по 6-10'!F181+'по 0,4'!F178</f>
    </nc>
  </rcc>
  <rcc rId="26763" sId="1">
    <oc r="G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0,4'!G178</f>
    </oc>
    <nc r="G181">
      <f>'по 6-10'!G181+'по 0,4'!G178</f>
    </nc>
  </rcc>
  <rcc rId="26764" sId="1">
    <oc r="H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0,4'!H178</f>
    </oc>
    <nc r="H181">
      <f>'по 6-10'!H181+'по 0,4'!H178</f>
    </nc>
  </rcc>
  <rcc rId="26765" sId="1">
    <oc r="I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0,4'!I178</f>
    </oc>
    <nc r="I181">
      <f>'по 6-10'!I181+'по 0,4'!I178</f>
    </nc>
  </rcc>
  <rcc rId="26766" sId="1">
    <oc r="J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0,4'!J178</f>
    </oc>
    <nc r="J181">
      <f>'по 6-10'!J181+'по 0,4'!J178</f>
    </nc>
  </rcc>
  <rcc rId="26767" sId="1">
    <oc r="K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0,4'!K178</f>
    </oc>
    <nc r="K181">
      <f>'по 6-10'!K181+'по 0,4'!K178</f>
    </nc>
  </rcc>
  <rcc rId="26768" sId="1">
    <oc r="L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0,4'!L178</f>
    </oc>
    <nc r="L181">
      <f>'по 6-10'!L181+'по 0,4'!L178</f>
    </nc>
  </rcc>
  <rcc rId="26769" sId="1">
    <oc r="M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0,4'!M178</f>
    </oc>
    <nc r="M181">
      <f>'по 6-10'!M181+'по 0,4'!M178</f>
    </nc>
  </rcc>
  <rcc rId="26770" sId="1">
    <oc r="N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0,4'!N178</f>
    </oc>
    <nc r="N181">
      <f>'по 6-10'!N181+'по 0,4'!N178</f>
    </nc>
  </rcc>
  <rcc rId="26771" sId="1">
    <oc r="O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0,4'!O178</f>
    </oc>
    <nc r="O181">
      <f>'по 6-10'!O181+'по 0,4'!O178</f>
    </nc>
  </rcc>
  <rcc rId="26772" sId="1">
    <oc r="P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0,4'!P178</f>
    </oc>
    <nc r="P181">
      <f>'по 6-10'!P181+'по 0,4'!P178</f>
    </nc>
  </rcc>
  <rcc rId="26773" sId="1">
    <oc r="Q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0,4'!Q178</f>
    </oc>
    <nc r="Q181">
      <f>'по 6-10'!Q181+'по 0,4'!Q178</f>
    </nc>
  </rcc>
  <rcc rId="26774" sId="1">
    <oc r="D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0,4'!D179</f>
    </oc>
    <nc r="D182">
      <f>'по 6-10'!D182+'по 0,4'!D179</f>
    </nc>
  </rcc>
  <rcc rId="26775" sId="1">
    <oc r="E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0,4'!E179</f>
    </oc>
    <nc r="E182">
      <f>'по 6-10'!E182+'по 0,4'!E179</f>
    </nc>
  </rcc>
  <rcc rId="26776" sId="1">
    <oc r="F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0,4'!F179</f>
    </oc>
    <nc r="F182">
      <f>'по 6-10'!F182+'по 0,4'!F179</f>
    </nc>
  </rcc>
  <rcc rId="26777" sId="1">
    <oc r="G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0,4'!G179</f>
    </oc>
    <nc r="G182">
      <f>'по 6-10'!G182+'по 0,4'!G179</f>
    </nc>
  </rcc>
  <rcc rId="26778" sId="1">
    <oc r="H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0,4'!H179</f>
    </oc>
    <nc r="H182">
      <f>'по 6-10'!H182+'по 0,4'!H179</f>
    </nc>
  </rcc>
  <rcc rId="26779" sId="1">
    <oc r="I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0,4'!I179</f>
    </oc>
    <nc r="I182">
      <f>'по 6-10'!I182+'по 0,4'!I179</f>
    </nc>
  </rcc>
  <rcc rId="26780" sId="1">
    <oc r="J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0,4'!J179</f>
    </oc>
    <nc r="J182">
      <f>'по 6-10'!J182+'по 0,4'!J179</f>
    </nc>
  </rcc>
  <rcc rId="26781" sId="1">
    <oc r="K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0,4'!K179</f>
    </oc>
    <nc r="K182">
      <f>'по 6-10'!K182+'по 0,4'!K179</f>
    </nc>
  </rcc>
  <rcc rId="26782" sId="1">
    <oc r="L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0,4'!L179</f>
    </oc>
    <nc r="L182">
      <f>'по 6-10'!L182+'по 0,4'!L179</f>
    </nc>
  </rcc>
  <rcc rId="26783" sId="1">
    <oc r="M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0,4'!M179</f>
    </oc>
    <nc r="M182">
      <f>'по 6-10'!M182+'по 0,4'!M179</f>
    </nc>
  </rcc>
  <rcc rId="26784" sId="1">
    <oc r="N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0,4'!N179</f>
    </oc>
    <nc r="N182">
      <f>'по 6-10'!N182+'по 0,4'!N179</f>
    </nc>
  </rcc>
  <rcc rId="26785" sId="1">
    <oc r="O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0,4'!O179</f>
    </oc>
    <nc r="O182">
      <f>'по 6-10'!O182+'по 0,4'!O179</f>
    </nc>
  </rcc>
  <rcc rId="26786" sId="1">
    <oc r="P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0,4'!P179</f>
    </oc>
    <nc r="P182">
      <f>'по 6-10'!P182+'по 0,4'!P179</f>
    </nc>
  </rcc>
  <rcc rId="26787" sId="1">
    <oc r="Q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0,4'!Q179</f>
    </oc>
    <nc r="Q182">
      <f>'по 6-10'!Q182+'по 0,4'!Q179</f>
    </nc>
  </rcc>
  <rcc rId="26788" sId="1">
    <oc r="D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0,4'!D180</f>
    </oc>
    <nc r="D183">
      <f>'по 6-10'!D183+'по 0,4'!D180</f>
    </nc>
  </rcc>
  <rcc rId="26789" sId="1">
    <oc r="E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0,4'!E180</f>
    </oc>
    <nc r="E183">
      <f>'по 6-10'!E183+'по 0,4'!E180</f>
    </nc>
  </rcc>
  <rcc rId="26790" sId="1">
    <oc r="F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0,4'!F180</f>
    </oc>
    <nc r="F183">
      <f>'по 6-10'!F183+'по 0,4'!F180</f>
    </nc>
  </rcc>
  <rcc rId="26791" sId="1">
    <oc r="G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0,4'!G180</f>
    </oc>
    <nc r="G183">
      <f>'по 6-10'!G183+'по 0,4'!G180</f>
    </nc>
  </rcc>
  <rcc rId="26792" sId="1">
    <oc r="H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0,4'!H180</f>
    </oc>
    <nc r="H183">
      <f>'по 6-10'!H183+'по 0,4'!H180</f>
    </nc>
  </rcc>
  <rcc rId="26793" sId="1">
    <oc r="I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0,4'!I180</f>
    </oc>
    <nc r="I183">
      <f>'по 6-10'!I183+'по 0,4'!I180</f>
    </nc>
  </rcc>
  <rcc rId="26794" sId="1">
    <oc r="J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0,4'!J180</f>
    </oc>
    <nc r="J183">
      <f>'по 6-10'!J183+'по 0,4'!J180</f>
    </nc>
  </rcc>
  <rcc rId="26795" sId="1">
    <oc r="K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0,4'!K180</f>
    </oc>
    <nc r="K183">
      <f>'по 6-10'!K183+'по 0,4'!K180</f>
    </nc>
  </rcc>
  <rcc rId="26796" sId="1">
    <oc r="L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0,4'!L180</f>
    </oc>
    <nc r="L183">
      <f>'по 6-10'!L183+'по 0,4'!L180</f>
    </nc>
  </rcc>
  <rcc rId="26797" sId="1">
    <oc r="M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0,4'!M180</f>
    </oc>
    <nc r="M183">
      <f>'по 6-10'!M183+'по 0,4'!M180</f>
    </nc>
  </rcc>
  <rcc rId="26798" sId="1">
    <oc r="N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0,4'!N180</f>
    </oc>
    <nc r="N183">
      <f>'по 6-10'!N183+'по 0,4'!N180</f>
    </nc>
  </rcc>
  <rcc rId="26799" sId="1">
    <oc r="O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0,4'!O180</f>
    </oc>
    <nc r="O183">
      <f>'по 6-10'!O183+'по 0,4'!O180</f>
    </nc>
  </rcc>
  <rcc rId="26800" sId="1">
    <oc r="P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0,4'!P180</f>
    </oc>
    <nc r="P183">
      <f>'по 6-10'!P183+'по 0,4'!P180</f>
    </nc>
  </rcc>
  <rcc rId="26801" sId="1">
    <oc r="Q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0,4'!Q180</f>
    </oc>
    <nc r="Q183">
      <f>'по 6-10'!Q183+'по 0,4'!Q180</f>
    </nc>
  </rcc>
  <rcc rId="26802" sId="1">
    <oc r="D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0,4'!D181</f>
    </oc>
    <nc r="D184">
      <f>'по 6-10'!D184+'по 0,4'!D181</f>
    </nc>
  </rcc>
  <rcc rId="26803" sId="1">
    <oc r="E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0,4'!E181</f>
    </oc>
    <nc r="E184">
      <f>'по 6-10'!E184+'по 0,4'!E181</f>
    </nc>
  </rcc>
  <rcc rId="26804" sId="1">
    <oc r="F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0,4'!F181</f>
    </oc>
    <nc r="F184">
      <f>'по 6-10'!F184+'по 0,4'!F181</f>
    </nc>
  </rcc>
  <rcc rId="26805" sId="1">
    <oc r="G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0,4'!G181</f>
    </oc>
    <nc r="G184">
      <f>'по 6-10'!G184+'по 0,4'!G181</f>
    </nc>
  </rcc>
  <rcc rId="26806" sId="1">
    <oc r="H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0,4'!H181</f>
    </oc>
    <nc r="H184">
      <f>'по 6-10'!H184+'по 0,4'!H181</f>
    </nc>
  </rcc>
  <rcc rId="26807" sId="1">
    <oc r="I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0,4'!I181</f>
    </oc>
    <nc r="I184">
      <f>'по 6-10'!I184+'по 0,4'!I181</f>
    </nc>
  </rcc>
  <rcc rId="26808" sId="1">
    <oc r="J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0,4'!J181</f>
    </oc>
    <nc r="J184">
      <f>'по 6-10'!J184+'по 0,4'!J181</f>
    </nc>
  </rcc>
  <rcc rId="26809" sId="1">
    <oc r="K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0,4'!K181</f>
    </oc>
    <nc r="K184">
      <f>'по 6-10'!K184+'по 0,4'!K181</f>
    </nc>
  </rcc>
  <rcc rId="26810" sId="1">
    <oc r="L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0,4'!L181</f>
    </oc>
    <nc r="L184">
      <f>'по 6-10'!L184+'по 0,4'!L181</f>
    </nc>
  </rcc>
  <rcc rId="26811" sId="1">
    <oc r="M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0,4'!M181</f>
    </oc>
    <nc r="M184">
      <f>'по 6-10'!M184+'по 0,4'!M181</f>
    </nc>
  </rcc>
  <rcc rId="26812" sId="1">
    <oc r="N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0,4'!N181</f>
    </oc>
    <nc r="N184">
      <f>'по 6-10'!N184+'по 0,4'!N181</f>
    </nc>
  </rcc>
  <rcc rId="26813" sId="1">
    <oc r="O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0,4'!O181</f>
    </oc>
    <nc r="O184">
      <f>'по 6-10'!O184+'по 0,4'!O181</f>
    </nc>
  </rcc>
  <rcc rId="26814" sId="1">
    <oc r="P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0,4'!P181</f>
    </oc>
    <nc r="P184">
      <f>'по 6-10'!P184+'по 0,4'!P181</f>
    </nc>
  </rcc>
  <rcc rId="26815" sId="1">
    <oc r="Q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0,4'!Q181</f>
    </oc>
    <nc r="Q184">
      <f>'по 6-10'!Q184+'по 0,4'!Q181</f>
    </nc>
  </rcc>
  <rcc rId="26816" sId="1">
    <oc r="D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0,4'!D184</f>
    </oc>
    <nc r="D187">
      <f>'по 6-10'!D187+'по 0,4'!D184</f>
    </nc>
  </rcc>
  <rcc rId="26817" sId="1">
    <oc r="E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0,4'!E184</f>
    </oc>
    <nc r="E187">
      <f>'по 6-10'!E187+'по 0,4'!E184</f>
    </nc>
  </rcc>
  <rcc rId="26818" sId="1">
    <oc r="F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0,4'!F184</f>
    </oc>
    <nc r="F187">
      <f>'по 6-10'!F187+'по 0,4'!F184</f>
    </nc>
  </rcc>
  <rcc rId="26819" sId="1">
    <oc r="G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0,4'!G184</f>
    </oc>
    <nc r="G187">
      <f>'по 6-10'!G187+'по 0,4'!G184</f>
    </nc>
  </rcc>
  <rcc rId="26820" sId="1">
    <oc r="H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0,4'!H184</f>
    </oc>
    <nc r="H187">
      <f>'по 6-10'!H187+'по 0,4'!H184</f>
    </nc>
  </rcc>
  <rcc rId="26821" sId="1">
    <oc r="I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0,4'!I184</f>
    </oc>
    <nc r="I187">
      <f>'по 6-10'!I187+'по 0,4'!I184</f>
    </nc>
  </rcc>
  <rcc rId="26822" sId="1">
    <oc r="J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0,4'!J184</f>
    </oc>
    <nc r="J187">
      <f>'по 6-10'!J187+'по 0,4'!J184</f>
    </nc>
  </rcc>
  <rcc rId="26823" sId="1">
    <oc r="K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0,4'!K184</f>
    </oc>
    <nc r="K187">
      <f>'по 6-10'!K187+'по 0,4'!K184</f>
    </nc>
  </rcc>
  <rcc rId="26824" sId="1">
    <oc r="L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0,4'!L184</f>
    </oc>
    <nc r="L187">
      <f>'по 6-10'!L187+'по 0,4'!L184</f>
    </nc>
  </rcc>
  <rcc rId="26825" sId="1">
    <oc r="M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0,4'!M184</f>
    </oc>
    <nc r="M187">
      <f>'по 6-10'!M187+'по 0,4'!M184</f>
    </nc>
  </rcc>
  <rcc rId="26826" sId="1">
    <oc r="N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0,4'!N184</f>
    </oc>
    <nc r="N187">
      <f>'по 6-10'!N187+'по 0,4'!N184</f>
    </nc>
  </rcc>
  <rcc rId="26827" sId="1">
    <oc r="O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0,4'!O184</f>
    </oc>
    <nc r="O187">
      <f>'по 6-10'!O187+'по 0,4'!O184</f>
    </nc>
  </rcc>
  <rcc rId="26828" sId="1">
    <oc r="P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0,4'!P184</f>
    </oc>
    <nc r="P187">
      <f>'по 6-10'!P187+'по 0,4'!P184</f>
    </nc>
  </rcc>
  <rcc rId="26829" sId="1">
    <oc r="Q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0,4'!Q184</f>
    </oc>
    <nc r="Q187">
      <f>'по 6-10'!Q187+'по 0,4'!Q184</f>
    </nc>
  </rcc>
  <rcc rId="26830" sId="1">
    <oc r="D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0,4'!D185</f>
    </oc>
    <nc r="D188">
      <f>'по 6-10'!D188+'по 0,4'!D185</f>
    </nc>
  </rcc>
  <rcc rId="26831" sId="1">
    <oc r="E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0,4'!E185</f>
    </oc>
    <nc r="E188">
      <f>'по 6-10'!E188+'по 0,4'!E185</f>
    </nc>
  </rcc>
  <rcc rId="26832" sId="1">
    <oc r="F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0,4'!F185</f>
    </oc>
    <nc r="F188">
      <f>'по 6-10'!F188+'по 0,4'!F185</f>
    </nc>
  </rcc>
  <rcc rId="26833" sId="1">
    <oc r="G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0,4'!G185</f>
    </oc>
    <nc r="G188">
      <f>'по 6-10'!G188+'по 0,4'!G185</f>
    </nc>
  </rcc>
  <rcc rId="26834" sId="1">
    <oc r="H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0,4'!H185</f>
    </oc>
    <nc r="H188">
      <f>'по 6-10'!H188+'по 0,4'!H185</f>
    </nc>
  </rcc>
  <rcc rId="26835" sId="1">
    <oc r="I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0,4'!I185</f>
    </oc>
    <nc r="I188">
      <f>'по 6-10'!I188+'по 0,4'!I185</f>
    </nc>
  </rcc>
  <rcc rId="26836" sId="1">
    <oc r="J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0,4'!J185</f>
    </oc>
    <nc r="J188">
      <f>'по 6-10'!J188+'по 0,4'!J185</f>
    </nc>
  </rcc>
  <rcc rId="26837" sId="1">
    <oc r="K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0,4'!K185</f>
    </oc>
    <nc r="K188">
      <f>'по 6-10'!K188+'по 0,4'!K185</f>
    </nc>
  </rcc>
  <rcc rId="26838" sId="1">
    <oc r="L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0,4'!L185</f>
    </oc>
    <nc r="L188">
      <f>'по 6-10'!L188+'по 0,4'!L185</f>
    </nc>
  </rcc>
  <rcc rId="26839" sId="1">
    <oc r="M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0,4'!M185</f>
    </oc>
    <nc r="M188">
      <f>'по 6-10'!M188+'по 0,4'!M185</f>
    </nc>
  </rcc>
  <rcc rId="26840" sId="1">
    <oc r="N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0,4'!N185</f>
    </oc>
    <nc r="N188">
      <f>'по 6-10'!N188+'по 0,4'!N185</f>
    </nc>
  </rcc>
  <rcc rId="26841" sId="1">
    <oc r="O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0,4'!O185</f>
    </oc>
    <nc r="O188">
      <f>'по 6-10'!O188+'по 0,4'!O185</f>
    </nc>
  </rcc>
  <rcc rId="26842" sId="1">
    <oc r="P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0,4'!P185</f>
    </oc>
    <nc r="P188">
      <f>'по 6-10'!P188+'по 0,4'!P185</f>
    </nc>
  </rcc>
  <rcc rId="26843" sId="1">
    <oc r="Q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0,4'!Q185</f>
    </oc>
    <nc r="Q188">
      <f>'по 6-10'!Q188+'по 0,4'!Q185</f>
    </nc>
  </rcc>
  <rcc rId="26844" sId="1">
    <oc r="D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0,4'!D186</f>
    </oc>
    <nc r="D189">
      <f>'по 6-10'!D189+'по 0,4'!D186</f>
    </nc>
  </rcc>
  <rcc rId="26845" sId="1">
    <oc r="E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0,4'!E186</f>
    </oc>
    <nc r="E189">
      <f>'по 6-10'!E189+'по 0,4'!E186</f>
    </nc>
  </rcc>
  <rcc rId="26846" sId="1">
    <oc r="F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0,4'!F186</f>
    </oc>
    <nc r="F189">
      <f>'по 6-10'!F189+'по 0,4'!F186</f>
    </nc>
  </rcc>
  <rcc rId="26847" sId="1">
    <oc r="G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0,4'!G186</f>
    </oc>
    <nc r="G189">
      <f>'по 6-10'!G189+'по 0,4'!G186</f>
    </nc>
  </rcc>
  <rcc rId="26848" sId="1">
    <oc r="H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0,4'!H186</f>
    </oc>
    <nc r="H189">
      <f>'по 6-10'!H189+'по 0,4'!H186</f>
    </nc>
  </rcc>
  <rcc rId="26849" sId="1">
    <oc r="I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0,4'!I186</f>
    </oc>
    <nc r="I189">
      <f>'по 6-10'!I189+'по 0,4'!I186</f>
    </nc>
  </rcc>
  <rcc rId="26850" sId="1">
    <oc r="J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0,4'!J186</f>
    </oc>
    <nc r="J189">
      <f>'по 6-10'!J189+'по 0,4'!J186</f>
    </nc>
  </rcc>
  <rcc rId="26851" sId="1">
    <oc r="K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0,4'!K186</f>
    </oc>
    <nc r="K189">
      <f>'по 6-10'!K189+'по 0,4'!K186</f>
    </nc>
  </rcc>
  <rcc rId="26852" sId="1">
    <oc r="L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0,4'!L186</f>
    </oc>
    <nc r="L189">
      <f>'по 6-10'!L189+'по 0,4'!L186</f>
    </nc>
  </rcc>
  <rcc rId="26853" sId="1">
    <oc r="M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0,4'!M186</f>
    </oc>
    <nc r="M189">
      <f>'по 6-10'!M189+'по 0,4'!M186</f>
    </nc>
  </rcc>
  <rcc rId="26854" sId="1">
    <oc r="N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0,4'!N186</f>
    </oc>
    <nc r="N189">
      <f>'по 6-10'!N189+'по 0,4'!N186</f>
    </nc>
  </rcc>
  <rcc rId="26855" sId="1">
    <oc r="O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0,4'!O186</f>
    </oc>
    <nc r="O189">
      <f>'по 6-10'!O189+'по 0,4'!O186</f>
    </nc>
  </rcc>
  <rcc rId="26856" sId="1">
    <oc r="P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0,4'!P186</f>
    </oc>
    <nc r="P189">
      <f>'по 6-10'!P189+'по 0,4'!P186</f>
    </nc>
  </rcc>
  <rcc rId="26857" sId="1">
    <oc r="Q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0,4'!Q186</f>
    </oc>
    <nc r="Q189">
      <f>'по 6-10'!Q189+'по 0,4'!Q186</f>
    </nc>
  </rcc>
  <rcc rId="26858" sId="1">
    <oc r="D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0,4'!D187</f>
    </oc>
    <nc r="D190">
      <f>'по 6-10'!D190+'по 0,4'!D187</f>
    </nc>
  </rcc>
  <rcc rId="26859" sId="1">
    <oc r="E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0,4'!E187</f>
    </oc>
    <nc r="E190">
      <f>'по 6-10'!E190+'по 0,4'!E187</f>
    </nc>
  </rcc>
  <rcc rId="26860" sId="1">
    <oc r="F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0,4'!F187</f>
    </oc>
    <nc r="F190">
      <f>'по 6-10'!F190+'по 0,4'!F187</f>
    </nc>
  </rcc>
  <rcc rId="26861" sId="1">
    <oc r="G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0,4'!G187</f>
    </oc>
    <nc r="G190">
      <f>'по 6-10'!G190+'по 0,4'!G187</f>
    </nc>
  </rcc>
  <rcc rId="26862" sId="1">
    <oc r="H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0,4'!H187</f>
    </oc>
    <nc r="H190">
      <f>'по 6-10'!H190+'по 0,4'!H187</f>
    </nc>
  </rcc>
  <rcc rId="26863" sId="1">
    <oc r="I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0,4'!I187</f>
    </oc>
    <nc r="I190">
      <f>'по 6-10'!I190+'по 0,4'!I187</f>
    </nc>
  </rcc>
  <rcc rId="26864" sId="1">
    <oc r="J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0,4'!J187</f>
    </oc>
    <nc r="J190">
      <f>'по 6-10'!J190+'по 0,4'!J187</f>
    </nc>
  </rcc>
  <rcc rId="26865" sId="1">
    <oc r="K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0,4'!K187</f>
    </oc>
    <nc r="K190">
      <f>'по 6-10'!K190+'по 0,4'!K187</f>
    </nc>
  </rcc>
  <rcc rId="26866" sId="1">
    <oc r="L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0,4'!L187</f>
    </oc>
    <nc r="L190">
      <f>'по 6-10'!L190+'по 0,4'!L187</f>
    </nc>
  </rcc>
  <rcc rId="26867" sId="1">
    <oc r="M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0,4'!M187</f>
    </oc>
    <nc r="M190">
      <f>'по 6-10'!M190+'по 0,4'!M187</f>
    </nc>
  </rcc>
  <rcc rId="26868" sId="1">
    <oc r="N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0,4'!N187</f>
    </oc>
    <nc r="N190">
      <f>'по 6-10'!N190+'по 0,4'!N187</f>
    </nc>
  </rcc>
  <rcc rId="26869" sId="1">
    <oc r="O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0,4'!O187</f>
    </oc>
    <nc r="O190">
      <f>'по 6-10'!O190+'по 0,4'!O187</f>
    </nc>
  </rcc>
  <rcc rId="26870" sId="1">
    <oc r="P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0,4'!P187</f>
    </oc>
    <nc r="P190">
      <f>'по 6-10'!P190+'по 0,4'!P187</f>
    </nc>
  </rcc>
  <rcc rId="26871" sId="1">
    <oc r="Q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0,4'!Q187</f>
    </oc>
    <nc r="Q190">
      <f>'по 6-10'!Q190+'по 0,4'!Q187</f>
    </nc>
  </rcc>
  <rcc rId="26872" sId="1">
    <oc r="D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0,4'!D188</f>
    </oc>
    <nc r="D191">
      <f>'по 6-10'!D191+'по 0,4'!D188</f>
    </nc>
  </rcc>
  <rcc rId="26873" sId="1">
    <oc r="E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0,4'!E188</f>
    </oc>
    <nc r="E191">
      <f>'по 6-10'!E191+'по 0,4'!E188</f>
    </nc>
  </rcc>
  <rcc rId="26874" sId="1">
    <oc r="F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0,4'!F188</f>
    </oc>
    <nc r="F191">
      <f>'по 6-10'!F191+'по 0,4'!F188</f>
    </nc>
  </rcc>
  <rcc rId="26875" sId="1">
    <oc r="G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0,4'!G188</f>
    </oc>
    <nc r="G191">
      <f>'по 6-10'!G191+'по 0,4'!G188</f>
    </nc>
  </rcc>
  <rcc rId="26876" sId="1">
    <oc r="H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0,4'!H188</f>
    </oc>
    <nc r="H191">
      <f>'по 6-10'!H191+'по 0,4'!H188</f>
    </nc>
  </rcc>
  <rcc rId="26877" sId="1">
    <oc r="I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0,4'!I188</f>
    </oc>
    <nc r="I191">
      <f>'по 6-10'!I191+'по 0,4'!I188</f>
    </nc>
  </rcc>
  <rcc rId="26878" sId="1">
    <oc r="J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0,4'!J188</f>
    </oc>
    <nc r="J191">
      <f>'по 6-10'!J191+'по 0,4'!J188</f>
    </nc>
  </rcc>
  <rcc rId="26879" sId="1">
    <oc r="K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0,4'!K188</f>
    </oc>
    <nc r="K191">
      <f>'по 6-10'!K191+'по 0,4'!K188</f>
    </nc>
  </rcc>
  <rcc rId="26880" sId="1">
    <oc r="L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0,4'!L188</f>
    </oc>
    <nc r="L191">
      <f>'по 6-10'!L191+'по 0,4'!L188</f>
    </nc>
  </rcc>
  <rcc rId="26881" sId="1">
    <oc r="M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0,4'!M188</f>
    </oc>
    <nc r="M191">
      <f>'по 6-10'!M191+'по 0,4'!M188</f>
    </nc>
  </rcc>
  <rcc rId="26882" sId="1">
    <oc r="N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0,4'!N188</f>
    </oc>
    <nc r="N191">
      <f>'по 6-10'!N191+'по 0,4'!N188</f>
    </nc>
  </rcc>
  <rcc rId="26883" sId="1">
    <oc r="O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0,4'!O188</f>
    </oc>
    <nc r="O191">
      <f>'по 6-10'!O191+'по 0,4'!O188</f>
    </nc>
  </rcc>
  <rcc rId="26884" sId="1">
    <oc r="P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0,4'!P188</f>
    </oc>
    <nc r="P191">
      <f>'по 6-10'!P191+'по 0,4'!P188</f>
    </nc>
  </rcc>
  <rcc rId="26885" sId="1">
    <oc r="Q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0,4'!Q188</f>
    </oc>
    <nc r="Q191">
      <f>'по 6-10'!Q191+'по 0,4'!Q188</f>
    </nc>
  </rcc>
  <rcc rId="26886" sId="1">
    <oc r="D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0,4'!D189</f>
    </oc>
    <nc r="D192">
      <f>'по 6-10'!D192+'по 0,4'!D189</f>
    </nc>
  </rcc>
  <rcc rId="26887" sId="1">
    <oc r="E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0,4'!E189</f>
    </oc>
    <nc r="E192">
      <f>'по 6-10'!E192+'по 0,4'!E189</f>
    </nc>
  </rcc>
  <rcc rId="26888" sId="1">
    <oc r="F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0,4'!F189</f>
    </oc>
    <nc r="F192">
      <f>'по 6-10'!F192+'по 0,4'!F189</f>
    </nc>
  </rcc>
  <rcc rId="26889" sId="1">
    <oc r="G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0,4'!G189</f>
    </oc>
    <nc r="G192">
      <f>'по 6-10'!G192+'по 0,4'!G189</f>
    </nc>
  </rcc>
  <rcc rId="26890" sId="1">
    <oc r="H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0,4'!H189</f>
    </oc>
    <nc r="H192">
      <f>'по 6-10'!H192+'по 0,4'!H189</f>
    </nc>
  </rcc>
  <rcc rId="26891" sId="1">
    <oc r="I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0,4'!I189</f>
    </oc>
    <nc r="I192">
      <f>'по 6-10'!I192+'по 0,4'!I189</f>
    </nc>
  </rcc>
  <rcc rId="26892" sId="1">
    <oc r="J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0,4'!J189</f>
    </oc>
    <nc r="J192">
      <f>'по 6-10'!J192+'по 0,4'!J189</f>
    </nc>
  </rcc>
  <rcc rId="26893" sId="1">
    <oc r="K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0,4'!K189</f>
    </oc>
    <nc r="K192">
      <f>'по 6-10'!K192+'по 0,4'!K189</f>
    </nc>
  </rcc>
  <rcc rId="26894" sId="1">
    <oc r="L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0,4'!L189</f>
    </oc>
    <nc r="L192">
      <f>'по 6-10'!L192+'по 0,4'!L189</f>
    </nc>
  </rcc>
  <rcc rId="26895" sId="1">
    <oc r="M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0,4'!M189</f>
    </oc>
    <nc r="M192">
      <f>'по 6-10'!M192+'по 0,4'!M189</f>
    </nc>
  </rcc>
  <rcc rId="26896" sId="1">
    <oc r="N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0,4'!N189</f>
    </oc>
    <nc r="N192">
      <f>'по 6-10'!N192+'по 0,4'!N189</f>
    </nc>
  </rcc>
  <rcc rId="26897" sId="1">
    <oc r="O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0,4'!O189</f>
    </oc>
    <nc r="O192">
      <f>'по 6-10'!O192+'по 0,4'!O189</f>
    </nc>
  </rcc>
  <rcc rId="26898" sId="1">
    <oc r="P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0,4'!P189</f>
    </oc>
    <nc r="P192">
      <f>'по 6-10'!P192+'по 0,4'!P189</f>
    </nc>
  </rcc>
  <rcc rId="26899" sId="1">
    <oc r="Q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0,4'!Q189</f>
    </oc>
    <nc r="Q192">
      <f>'по 6-10'!Q192+'по 0,4'!Q189</f>
    </nc>
  </rcc>
  <rcc rId="26900" sId="1">
    <oc r="D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0,4'!D190</f>
    </oc>
    <nc r="D193">
      <f>'по 6-10'!D193+'по 0,4'!D190</f>
    </nc>
  </rcc>
  <rcc rId="26901" sId="1">
    <oc r="E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0,4'!E190</f>
    </oc>
    <nc r="E193">
      <f>'по 6-10'!E193+'по 0,4'!E190</f>
    </nc>
  </rcc>
  <rcc rId="26902" sId="1">
    <oc r="F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0,4'!F190</f>
    </oc>
    <nc r="F193">
      <f>'по 6-10'!F193+'по 0,4'!F190</f>
    </nc>
  </rcc>
  <rcc rId="26903" sId="1">
    <oc r="G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0,4'!G190</f>
    </oc>
    <nc r="G193">
      <f>'по 6-10'!G193+'по 0,4'!G190</f>
    </nc>
  </rcc>
  <rcc rId="26904" sId="1">
    <oc r="H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0,4'!H190</f>
    </oc>
    <nc r="H193">
      <f>'по 6-10'!H193+'по 0,4'!H190</f>
    </nc>
  </rcc>
  <rcc rId="26905" sId="1">
    <oc r="I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0,4'!I190</f>
    </oc>
    <nc r="I193">
      <f>'по 6-10'!I193+'по 0,4'!I190</f>
    </nc>
  </rcc>
  <rcc rId="26906" sId="1">
    <oc r="J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0,4'!J190</f>
    </oc>
    <nc r="J193">
      <f>'по 6-10'!J193+'по 0,4'!J190</f>
    </nc>
  </rcc>
  <rcc rId="26907" sId="1">
    <oc r="K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0,4'!K190</f>
    </oc>
    <nc r="K193">
      <f>'по 6-10'!K193+'по 0,4'!K190</f>
    </nc>
  </rcc>
  <rcc rId="26908" sId="1">
    <oc r="L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0,4'!L190</f>
    </oc>
    <nc r="L193">
      <f>'по 6-10'!L193+'по 0,4'!L190</f>
    </nc>
  </rcc>
  <rcc rId="26909" sId="1">
    <oc r="M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0,4'!M190</f>
    </oc>
    <nc r="M193">
      <f>'по 6-10'!M193+'по 0,4'!M190</f>
    </nc>
  </rcc>
  <rcc rId="26910" sId="1">
    <oc r="N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0,4'!N190</f>
    </oc>
    <nc r="N193">
      <f>'по 6-10'!N193+'по 0,4'!N190</f>
    </nc>
  </rcc>
  <rcc rId="26911" sId="1">
    <oc r="O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0,4'!O190</f>
    </oc>
    <nc r="O193">
      <f>'по 6-10'!O193+'по 0,4'!O190</f>
    </nc>
  </rcc>
  <rcc rId="26912" sId="1">
    <oc r="P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0,4'!P190</f>
    </oc>
    <nc r="P193">
      <f>'по 6-10'!P193+'по 0,4'!P190</f>
    </nc>
  </rcc>
  <rcc rId="26913" sId="1">
    <oc r="Q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0,4'!Q190</f>
    </oc>
    <nc r="Q193">
      <f>'по 6-10'!Q193+'по 0,4'!Q190</f>
    </nc>
  </rcc>
  <rcc rId="26914" sId="1">
    <oc r="D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0,4'!D191</f>
    </oc>
    <nc r="D194">
      <f>'по 6-10'!D194+'по 0,4'!D191</f>
    </nc>
  </rcc>
  <rcc rId="26915" sId="1">
    <oc r="E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0,4'!E191</f>
    </oc>
    <nc r="E194">
      <f>'по 6-10'!E194+'по 0,4'!E191</f>
    </nc>
  </rcc>
  <rcc rId="26916" sId="1">
    <oc r="F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0,4'!F191</f>
    </oc>
    <nc r="F194">
      <f>'по 6-10'!F194+'по 0,4'!F191</f>
    </nc>
  </rcc>
  <rcc rId="26917" sId="1">
    <oc r="G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0,4'!G191</f>
    </oc>
    <nc r="G194">
      <f>'по 6-10'!G194+'по 0,4'!G191</f>
    </nc>
  </rcc>
  <rcc rId="26918" sId="1">
    <oc r="H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0,4'!H191</f>
    </oc>
    <nc r="H194">
      <f>'по 6-10'!H194+'по 0,4'!H191</f>
    </nc>
  </rcc>
  <rcc rId="26919" sId="1">
    <oc r="I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0,4'!I191</f>
    </oc>
    <nc r="I194">
      <f>'по 6-10'!I194+'по 0,4'!I191</f>
    </nc>
  </rcc>
  <rcc rId="26920" sId="1">
    <oc r="J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0,4'!J191</f>
    </oc>
    <nc r="J194">
      <f>'по 6-10'!J194+'по 0,4'!J191</f>
    </nc>
  </rcc>
  <rcc rId="26921" sId="1">
    <oc r="K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0,4'!K191</f>
    </oc>
    <nc r="K194">
      <f>'по 6-10'!K194+'по 0,4'!K191</f>
    </nc>
  </rcc>
  <rcc rId="26922" sId="1">
    <oc r="L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0,4'!L191</f>
    </oc>
    <nc r="L194">
      <f>'по 6-10'!L194+'по 0,4'!L191</f>
    </nc>
  </rcc>
  <rcc rId="26923" sId="1">
    <oc r="M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0,4'!M191</f>
    </oc>
    <nc r="M194">
      <f>'по 6-10'!M194+'по 0,4'!M191</f>
    </nc>
  </rcc>
  <rcc rId="26924" sId="1">
    <oc r="N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0,4'!N191</f>
    </oc>
    <nc r="N194">
      <f>'по 6-10'!N194+'по 0,4'!N191</f>
    </nc>
  </rcc>
  <rcc rId="26925" sId="1">
    <oc r="O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0,4'!O191</f>
    </oc>
    <nc r="O194">
      <f>'по 6-10'!O194+'по 0,4'!O191</f>
    </nc>
  </rcc>
  <rcc rId="26926" sId="1">
    <oc r="P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0,4'!P191</f>
    </oc>
    <nc r="P194">
      <f>'по 6-10'!P194+'по 0,4'!P191</f>
    </nc>
  </rcc>
  <rcc rId="26927" sId="1">
    <oc r="Q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0,4'!Q191</f>
    </oc>
    <nc r="Q194">
      <f>'по 6-10'!Q194+'по 0,4'!Q191</f>
    </nc>
  </rcc>
  <rcc rId="26928" sId="1">
    <oc r="D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0,4'!D194</f>
    </oc>
    <nc r="D197">
      <f>'по 6-10'!D197+'по 0,4'!D194</f>
    </nc>
  </rcc>
  <rcc rId="26929" sId="1">
    <oc r="E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0,4'!E194</f>
    </oc>
    <nc r="E197">
      <f>'по 6-10'!E197+'по 0,4'!E194</f>
    </nc>
  </rcc>
  <rcc rId="26930" sId="1">
    <oc r="F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0,4'!F194</f>
    </oc>
    <nc r="F197">
      <f>'по 6-10'!F197+'по 0,4'!F194</f>
    </nc>
  </rcc>
  <rcc rId="26931" sId="1">
    <oc r="G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0,4'!G194</f>
    </oc>
    <nc r="G197">
      <f>'по 6-10'!G197+'по 0,4'!G194</f>
    </nc>
  </rcc>
  <rcc rId="26932" sId="1">
    <oc r="H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0,4'!H194</f>
    </oc>
    <nc r="H197">
      <f>'по 6-10'!H197+'по 0,4'!H194</f>
    </nc>
  </rcc>
  <rcc rId="26933" sId="1">
    <oc r="I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0,4'!I194</f>
    </oc>
    <nc r="I197">
      <f>'по 6-10'!I197+'по 0,4'!I194</f>
    </nc>
  </rcc>
  <rcc rId="26934" sId="1">
    <oc r="J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0,4'!J194</f>
    </oc>
    <nc r="J197">
      <f>'по 6-10'!J197+'по 0,4'!J194</f>
    </nc>
  </rcc>
  <rcc rId="26935" sId="1">
    <oc r="K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0,4'!K194</f>
    </oc>
    <nc r="K197">
      <f>'по 6-10'!K197+'по 0,4'!K194</f>
    </nc>
  </rcc>
  <rcc rId="26936" sId="1">
    <oc r="L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0,4'!L194</f>
    </oc>
    <nc r="L197">
      <f>'по 6-10'!L197+'по 0,4'!L194</f>
    </nc>
  </rcc>
  <rcc rId="26937" sId="1">
    <oc r="M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0,4'!M194</f>
    </oc>
    <nc r="M197">
      <f>'по 6-10'!M197+'по 0,4'!M194</f>
    </nc>
  </rcc>
  <rcc rId="26938" sId="1">
    <oc r="N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0,4'!N194</f>
    </oc>
    <nc r="N197">
      <f>'по 6-10'!N197+'по 0,4'!N194</f>
    </nc>
  </rcc>
  <rcc rId="26939" sId="1">
    <oc r="O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0,4'!O194</f>
    </oc>
    <nc r="O197">
      <f>'по 6-10'!O197+'по 0,4'!O194</f>
    </nc>
  </rcc>
  <rcc rId="26940" sId="1">
    <oc r="P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0,4'!P194</f>
    </oc>
    <nc r="P197">
      <f>'по 6-10'!P197+'по 0,4'!P194</f>
    </nc>
  </rcc>
  <rcc rId="26941" sId="1">
    <oc r="Q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0,4'!Q194</f>
    </oc>
    <nc r="Q197">
      <f>'по 6-10'!Q197+'по 0,4'!Q194</f>
    </nc>
  </rcc>
  <rcc rId="26942" sId="1">
    <oc r="D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0,4'!D195</f>
    </oc>
    <nc r="D198">
      <f>'по 6-10'!D198+'по 0,4'!D195</f>
    </nc>
  </rcc>
  <rcc rId="26943" sId="1">
    <oc r="E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0,4'!E195</f>
    </oc>
    <nc r="E198">
      <f>'по 6-10'!E198+'по 0,4'!E195</f>
    </nc>
  </rcc>
  <rcc rId="26944" sId="1">
    <oc r="F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0,4'!F195</f>
    </oc>
    <nc r="F198">
      <f>'по 6-10'!F198+'по 0,4'!F195</f>
    </nc>
  </rcc>
  <rcc rId="26945" sId="1">
    <oc r="G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0,4'!G195</f>
    </oc>
    <nc r="G198">
      <f>'по 6-10'!G198+'по 0,4'!G195</f>
    </nc>
  </rcc>
  <rcc rId="26946" sId="1">
    <oc r="H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0,4'!H195</f>
    </oc>
    <nc r="H198">
      <f>'по 6-10'!H198+'по 0,4'!H195</f>
    </nc>
  </rcc>
  <rcc rId="26947" sId="1">
    <oc r="I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0,4'!I195</f>
    </oc>
    <nc r="I198">
      <f>'по 6-10'!I198+'по 0,4'!I195</f>
    </nc>
  </rcc>
  <rcc rId="26948" sId="1">
    <oc r="J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0,4'!J195</f>
    </oc>
    <nc r="J198">
      <f>'по 6-10'!J198+'по 0,4'!J195</f>
    </nc>
  </rcc>
  <rcc rId="26949" sId="1">
    <oc r="K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0,4'!K195</f>
    </oc>
    <nc r="K198">
      <f>'по 6-10'!K198+'по 0,4'!K195</f>
    </nc>
  </rcc>
  <rcc rId="26950" sId="1">
    <oc r="L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0,4'!L195</f>
    </oc>
    <nc r="L198">
      <f>'по 6-10'!L198+'по 0,4'!L195</f>
    </nc>
  </rcc>
  <rcc rId="26951" sId="1">
    <oc r="M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0,4'!M195</f>
    </oc>
    <nc r="M198">
      <f>'по 6-10'!M198+'по 0,4'!M195</f>
    </nc>
  </rcc>
  <rcc rId="26952" sId="1">
    <oc r="N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0,4'!N195</f>
    </oc>
    <nc r="N198">
      <f>'по 6-10'!N198+'по 0,4'!N195</f>
    </nc>
  </rcc>
  <rcc rId="26953" sId="1">
    <oc r="O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0,4'!O195</f>
    </oc>
    <nc r="O198">
      <f>'по 6-10'!O198+'по 0,4'!O195</f>
    </nc>
  </rcc>
  <rcc rId="26954" sId="1">
    <oc r="P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0,4'!P195</f>
    </oc>
    <nc r="P198">
      <f>'по 6-10'!P198+'по 0,4'!P195</f>
    </nc>
  </rcc>
  <rcc rId="26955" sId="1">
    <oc r="Q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0,4'!Q195</f>
    </oc>
    <nc r="Q198">
      <f>'по 6-10'!Q198+'по 0,4'!Q195</f>
    </nc>
  </rcc>
  <rcc rId="26956" sId="1">
    <oc r="D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0,4'!D196</f>
    </oc>
    <nc r="D199">
      <f>'по 6-10'!D199+'по 0,4'!D196</f>
    </nc>
  </rcc>
  <rcc rId="26957" sId="1">
    <oc r="E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0,4'!E196</f>
    </oc>
    <nc r="E199">
      <f>'по 6-10'!E199+'по 0,4'!E196</f>
    </nc>
  </rcc>
  <rcc rId="26958" sId="1">
    <oc r="F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0,4'!F196</f>
    </oc>
    <nc r="F199">
      <f>'по 6-10'!F199+'по 0,4'!F196</f>
    </nc>
  </rcc>
  <rcc rId="26959" sId="1">
    <oc r="G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0,4'!G196</f>
    </oc>
    <nc r="G199">
      <f>'по 6-10'!G199+'по 0,4'!G196</f>
    </nc>
  </rcc>
  <rcc rId="26960" sId="1">
    <oc r="H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0,4'!H196</f>
    </oc>
    <nc r="H199">
      <f>'по 6-10'!H199+'по 0,4'!H196</f>
    </nc>
  </rcc>
  <rcc rId="26961" sId="1">
    <oc r="I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0,4'!I196</f>
    </oc>
    <nc r="I199">
      <f>'по 6-10'!I199+'по 0,4'!I196</f>
    </nc>
  </rcc>
  <rcc rId="26962" sId="1">
    <oc r="J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0,4'!J196</f>
    </oc>
    <nc r="J199">
      <f>'по 6-10'!J199+'по 0,4'!J196</f>
    </nc>
  </rcc>
  <rcc rId="26963" sId="1">
    <oc r="K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0,4'!K196</f>
    </oc>
    <nc r="K199">
      <f>'по 6-10'!K199+'по 0,4'!K196</f>
    </nc>
  </rcc>
  <rcc rId="26964" sId="1">
    <oc r="L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0,4'!L196</f>
    </oc>
    <nc r="L199">
      <f>'по 6-10'!L199+'по 0,4'!L196</f>
    </nc>
  </rcc>
  <rcc rId="26965" sId="1">
    <oc r="M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0,4'!M196</f>
    </oc>
    <nc r="M199">
      <f>'по 6-10'!M199+'по 0,4'!M196</f>
    </nc>
  </rcc>
  <rcc rId="26966" sId="1">
    <oc r="N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0,4'!N196</f>
    </oc>
    <nc r="N199">
      <f>'по 6-10'!N199+'по 0,4'!N196</f>
    </nc>
  </rcc>
  <rcc rId="26967" sId="1">
    <oc r="O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0,4'!O196</f>
    </oc>
    <nc r="O199">
      <f>'по 6-10'!O199+'по 0,4'!O196</f>
    </nc>
  </rcc>
  <rcc rId="26968" sId="1">
    <oc r="P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0,4'!P196</f>
    </oc>
    <nc r="P199">
      <f>'по 6-10'!P199+'по 0,4'!P196</f>
    </nc>
  </rcc>
  <rcc rId="26969" sId="1">
    <oc r="Q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0,4'!Q196</f>
    </oc>
    <nc r="Q199">
      <f>'по 6-10'!Q199+'по 0,4'!Q196</f>
    </nc>
  </rcc>
  <rcc rId="26970" sId="1">
    <oc r="D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0,4'!D197</f>
    </oc>
    <nc r="D200">
      <f>'по 6-10'!D200+'по 0,4'!D197</f>
    </nc>
  </rcc>
  <rcc rId="26971" sId="1">
    <oc r="E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0,4'!E197</f>
    </oc>
    <nc r="E200">
      <f>'по 6-10'!E200+'по 0,4'!E197</f>
    </nc>
  </rcc>
  <rcc rId="26972" sId="1">
    <oc r="F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0,4'!F197</f>
    </oc>
    <nc r="F200">
      <f>'по 6-10'!F200+'по 0,4'!F197</f>
    </nc>
  </rcc>
  <rcc rId="26973" sId="1">
    <oc r="G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0,4'!G197</f>
    </oc>
    <nc r="G200">
      <f>'по 6-10'!G200+'по 0,4'!G197</f>
    </nc>
  </rcc>
  <rcc rId="26974" sId="1">
    <oc r="H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0,4'!H197</f>
    </oc>
    <nc r="H200">
      <f>'по 6-10'!H200+'по 0,4'!H197</f>
    </nc>
  </rcc>
  <rcc rId="26975" sId="1">
    <oc r="I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0,4'!I197</f>
    </oc>
    <nc r="I200">
      <f>'по 6-10'!I200+'по 0,4'!I197</f>
    </nc>
  </rcc>
  <rcc rId="26976" sId="1">
    <oc r="J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0,4'!J197</f>
    </oc>
    <nc r="J200">
      <f>'по 6-10'!J200+'по 0,4'!J197</f>
    </nc>
  </rcc>
  <rcc rId="26977" sId="1">
    <oc r="K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0,4'!K197</f>
    </oc>
    <nc r="K200">
      <f>'по 6-10'!K200+'по 0,4'!K197</f>
    </nc>
  </rcc>
  <rcc rId="26978" sId="1">
    <oc r="L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0,4'!L197</f>
    </oc>
    <nc r="L200">
      <f>'по 6-10'!L200+'по 0,4'!L197</f>
    </nc>
  </rcc>
  <rcc rId="26979" sId="1">
    <oc r="M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0,4'!M197</f>
    </oc>
    <nc r="M200">
      <f>'по 6-10'!M200+'по 0,4'!M197</f>
    </nc>
  </rcc>
  <rcc rId="26980" sId="1">
    <oc r="N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0,4'!N197</f>
    </oc>
    <nc r="N200">
      <f>'по 6-10'!N200+'по 0,4'!N197</f>
    </nc>
  </rcc>
  <rcc rId="26981" sId="1">
    <oc r="O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0,4'!O197</f>
    </oc>
    <nc r="O200">
      <f>'по 6-10'!O200+'по 0,4'!O197</f>
    </nc>
  </rcc>
  <rcc rId="26982" sId="1">
    <oc r="P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0,4'!P197</f>
    </oc>
    <nc r="P200">
      <f>'по 6-10'!P200+'по 0,4'!P197</f>
    </nc>
  </rcc>
  <rcc rId="26983" sId="1">
    <oc r="Q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0,4'!Q197</f>
    </oc>
    <nc r="Q200">
      <f>'по 6-10'!Q200+'по 0,4'!Q197</f>
    </nc>
  </rcc>
  <rcc rId="26984" sId="1">
    <oc r="D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0,4'!D198</f>
    </oc>
    <nc r="D201">
      <f>'по 6-10'!D201+'по 0,4'!D198</f>
    </nc>
  </rcc>
  <rcc rId="26985" sId="1">
    <oc r="E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0,4'!E198</f>
    </oc>
    <nc r="E201">
      <f>'по 6-10'!E201+'по 0,4'!E198</f>
    </nc>
  </rcc>
  <rcc rId="26986" sId="1">
    <oc r="F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0,4'!F198</f>
    </oc>
    <nc r="F201">
      <f>'по 6-10'!F201+'по 0,4'!F198</f>
    </nc>
  </rcc>
  <rcc rId="26987" sId="1">
    <oc r="G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0,4'!G198</f>
    </oc>
    <nc r="G201">
      <f>'по 6-10'!G201+'по 0,4'!G198</f>
    </nc>
  </rcc>
  <rcc rId="26988" sId="1">
    <oc r="H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0,4'!H198</f>
    </oc>
    <nc r="H201">
      <f>'по 6-10'!H201+'по 0,4'!H198</f>
    </nc>
  </rcc>
  <rcc rId="26989" sId="1">
    <oc r="I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0,4'!I198</f>
    </oc>
    <nc r="I201">
      <f>'по 6-10'!I201+'по 0,4'!I198</f>
    </nc>
  </rcc>
  <rcc rId="26990" sId="1">
    <oc r="J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0,4'!J198</f>
    </oc>
    <nc r="J201">
      <f>'по 6-10'!J201+'по 0,4'!J198</f>
    </nc>
  </rcc>
  <rcc rId="26991" sId="1">
    <oc r="K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0,4'!K198</f>
    </oc>
    <nc r="K201">
      <f>'по 6-10'!K201+'по 0,4'!K198</f>
    </nc>
  </rcc>
  <rcc rId="26992" sId="1">
    <oc r="L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0,4'!L198</f>
    </oc>
    <nc r="L201">
      <f>'по 6-10'!L201+'по 0,4'!L198</f>
    </nc>
  </rcc>
  <rcc rId="26993" sId="1">
    <oc r="M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0,4'!M198</f>
    </oc>
    <nc r="M201">
      <f>'по 6-10'!M201+'по 0,4'!M198</f>
    </nc>
  </rcc>
  <rcc rId="26994" sId="1">
    <oc r="N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0,4'!N198</f>
    </oc>
    <nc r="N201">
      <f>'по 6-10'!N201+'по 0,4'!N198</f>
    </nc>
  </rcc>
  <rcc rId="26995" sId="1">
    <oc r="O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0,4'!O198</f>
    </oc>
    <nc r="O201">
      <f>'по 6-10'!O201+'по 0,4'!O198</f>
    </nc>
  </rcc>
  <rcc rId="26996" sId="1">
    <oc r="P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0,4'!P198</f>
    </oc>
    <nc r="P201">
      <f>'по 6-10'!P201+'по 0,4'!P198</f>
    </nc>
  </rcc>
  <rcc rId="26997" sId="1">
    <oc r="Q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0,4'!Q198</f>
    </oc>
    <nc r="Q201">
      <f>'по 6-10'!Q201+'по 0,4'!Q198</f>
    </nc>
  </rcc>
  <rcc rId="26998" sId="1">
    <oc r="D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0,4'!D199</f>
    </oc>
    <nc r="D202">
      <f>'по 6-10'!D202+'по 0,4'!D199</f>
    </nc>
  </rcc>
  <rcc rId="26999" sId="1">
    <oc r="E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0,4'!E199</f>
    </oc>
    <nc r="E202">
      <f>'по 6-10'!E202+'по 0,4'!E199</f>
    </nc>
  </rcc>
  <rcc rId="27000" sId="1">
    <oc r="F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0,4'!F199</f>
    </oc>
    <nc r="F202">
      <f>'по 6-10'!F202+'по 0,4'!F199</f>
    </nc>
  </rcc>
  <rcc rId="27001" sId="1">
    <oc r="G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0,4'!G199</f>
    </oc>
    <nc r="G202">
      <f>'по 6-10'!G202+'по 0,4'!G199</f>
    </nc>
  </rcc>
  <rcc rId="27002" sId="1">
    <oc r="H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0,4'!H199</f>
    </oc>
    <nc r="H202">
      <f>'по 6-10'!H202+'по 0,4'!H199</f>
    </nc>
  </rcc>
  <rcc rId="27003" sId="1">
    <oc r="I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0,4'!I199</f>
    </oc>
    <nc r="I202">
      <f>'по 6-10'!I202+'по 0,4'!I199</f>
    </nc>
  </rcc>
  <rcc rId="27004" sId="1">
    <oc r="J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0,4'!J199</f>
    </oc>
    <nc r="J202">
      <f>'по 6-10'!J202+'по 0,4'!J199</f>
    </nc>
  </rcc>
  <rcc rId="27005" sId="1">
    <oc r="K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0,4'!K199</f>
    </oc>
    <nc r="K202">
      <f>'по 6-10'!K202+'по 0,4'!K199</f>
    </nc>
  </rcc>
  <rcc rId="27006" sId="1">
    <oc r="L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0,4'!L199</f>
    </oc>
    <nc r="L202">
      <f>'по 6-10'!L202+'по 0,4'!L199</f>
    </nc>
  </rcc>
  <rcc rId="27007" sId="1">
    <oc r="M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0,4'!M199</f>
    </oc>
    <nc r="M202">
      <f>'по 6-10'!M202+'по 0,4'!M199</f>
    </nc>
  </rcc>
  <rcc rId="27008" sId="1">
    <oc r="N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0,4'!N199</f>
    </oc>
    <nc r="N202">
      <f>'по 6-10'!N202+'по 0,4'!N199</f>
    </nc>
  </rcc>
  <rcc rId="27009" sId="1">
    <oc r="O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0,4'!O199</f>
    </oc>
    <nc r="O202">
      <f>'по 6-10'!O202+'по 0,4'!O199</f>
    </nc>
  </rcc>
  <rcc rId="27010" sId="1">
    <oc r="P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0,4'!P199</f>
    </oc>
    <nc r="P202">
      <f>'по 6-10'!P202+'по 0,4'!P199</f>
    </nc>
  </rcc>
  <rcc rId="27011" sId="1">
    <oc r="Q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0,4'!Q199</f>
    </oc>
    <nc r="Q202">
      <f>'по 6-10'!Q202+'по 0,4'!Q199</f>
    </nc>
  </rcc>
  <rcc rId="27012" sId="1">
    <oc r="D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0,4'!D202</f>
    </oc>
    <nc r="D205">
      <f>'по 6-10'!D205+'по 0,4'!D202</f>
    </nc>
  </rcc>
  <rcc rId="27013" sId="1">
    <oc r="E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0,4'!E202</f>
    </oc>
    <nc r="E205">
      <f>'по 6-10'!E205+'по 0,4'!E202</f>
    </nc>
  </rcc>
  <rcc rId="27014" sId="1">
    <oc r="F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0,4'!F202</f>
    </oc>
    <nc r="F205">
      <f>'по 6-10'!F205+'по 0,4'!F202</f>
    </nc>
  </rcc>
  <rcc rId="27015" sId="1">
    <oc r="G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0,4'!G202</f>
    </oc>
    <nc r="G205">
      <f>'по 6-10'!G205+'по 0,4'!G202</f>
    </nc>
  </rcc>
  <rcc rId="27016" sId="1">
    <oc r="H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0,4'!H202</f>
    </oc>
    <nc r="H205">
      <f>'по 6-10'!H205+'по 0,4'!H202</f>
    </nc>
  </rcc>
  <rcc rId="27017" sId="1">
    <oc r="I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0,4'!I202</f>
    </oc>
    <nc r="I205">
      <f>'по 6-10'!I205+'по 0,4'!I202</f>
    </nc>
  </rcc>
  <rcc rId="27018" sId="1">
    <oc r="J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0,4'!J202</f>
    </oc>
    <nc r="J205">
      <f>'по 6-10'!J205+'по 0,4'!J202</f>
    </nc>
  </rcc>
  <rcc rId="27019" sId="1">
    <oc r="K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0,4'!K202</f>
    </oc>
    <nc r="K205">
      <f>'по 6-10'!K205+'по 0,4'!K202</f>
    </nc>
  </rcc>
  <rcc rId="27020" sId="1">
    <oc r="L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0,4'!L202</f>
    </oc>
    <nc r="L205">
      <f>'по 6-10'!L205+'по 0,4'!L202</f>
    </nc>
  </rcc>
  <rcc rId="27021" sId="1">
    <oc r="M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0,4'!M202</f>
    </oc>
    <nc r="M205">
      <f>'по 6-10'!M205+'по 0,4'!M202</f>
    </nc>
  </rcc>
  <rcc rId="27022" sId="1">
    <oc r="N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0,4'!N202</f>
    </oc>
    <nc r="N205">
      <f>'по 6-10'!N205+'по 0,4'!N202</f>
    </nc>
  </rcc>
  <rcc rId="27023" sId="1">
    <oc r="O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0,4'!O202</f>
    </oc>
    <nc r="O205">
      <f>'по 6-10'!O205+'по 0,4'!O202</f>
    </nc>
  </rcc>
  <rcc rId="27024" sId="1">
    <oc r="P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0,4'!P202</f>
    </oc>
    <nc r="P205">
      <f>'по 6-10'!P205+'по 0,4'!P202</f>
    </nc>
  </rcc>
  <rcc rId="27025" sId="1">
    <oc r="Q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0,4'!Q202</f>
    </oc>
    <nc r="Q205">
      <f>'по 6-10'!Q205+'по 0,4'!Q202</f>
    </nc>
  </rcc>
  <rcc rId="27026" sId="1">
    <oc r="D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0,4'!D203</f>
    </oc>
    <nc r="D206">
      <f>'по 6-10'!D206+'по 0,4'!D203</f>
    </nc>
  </rcc>
  <rcc rId="27027" sId="1">
    <oc r="E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0,4'!E203</f>
    </oc>
    <nc r="E206">
      <f>'по 6-10'!E206+'по 0,4'!E203</f>
    </nc>
  </rcc>
  <rcc rId="27028" sId="1">
    <oc r="F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0,4'!F203</f>
    </oc>
    <nc r="F206">
      <f>'по 6-10'!F206+'по 0,4'!F203</f>
    </nc>
  </rcc>
  <rcc rId="27029" sId="1">
    <oc r="G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0,4'!G203</f>
    </oc>
    <nc r="G206">
      <f>'по 6-10'!G206+'по 0,4'!G203</f>
    </nc>
  </rcc>
  <rcc rId="27030" sId="1">
    <oc r="H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0,4'!H203</f>
    </oc>
    <nc r="H206">
      <f>'по 6-10'!H206+'по 0,4'!H203</f>
    </nc>
  </rcc>
  <rcc rId="27031" sId="1">
    <oc r="I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0,4'!I203</f>
    </oc>
    <nc r="I206">
      <f>'по 6-10'!I206+'по 0,4'!I203</f>
    </nc>
  </rcc>
  <rcc rId="27032" sId="1">
    <oc r="J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0,4'!J203</f>
    </oc>
    <nc r="J206">
      <f>'по 6-10'!J206+'по 0,4'!J203</f>
    </nc>
  </rcc>
  <rcc rId="27033" sId="1">
    <oc r="K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0,4'!K203</f>
    </oc>
    <nc r="K206">
      <f>'по 6-10'!K206+'по 0,4'!K203</f>
    </nc>
  </rcc>
  <rcc rId="27034" sId="1">
    <oc r="L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0,4'!L203</f>
    </oc>
    <nc r="L206">
      <f>'по 6-10'!L206+'по 0,4'!L203</f>
    </nc>
  </rcc>
  <rcc rId="27035" sId="1">
    <oc r="M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0,4'!M203</f>
    </oc>
    <nc r="M206">
      <f>'по 6-10'!M206+'по 0,4'!M203</f>
    </nc>
  </rcc>
  <rcc rId="27036" sId="1">
    <oc r="N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0,4'!N203</f>
    </oc>
    <nc r="N206">
      <f>'по 6-10'!N206+'по 0,4'!N203</f>
    </nc>
  </rcc>
  <rcc rId="27037" sId="1">
    <oc r="O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0,4'!O203</f>
    </oc>
    <nc r="O206">
      <f>'по 6-10'!O206+'по 0,4'!O203</f>
    </nc>
  </rcc>
  <rcc rId="27038" sId="1">
    <oc r="P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0,4'!P203</f>
    </oc>
    <nc r="P206">
      <f>'по 6-10'!P206+'по 0,4'!P203</f>
    </nc>
  </rcc>
  <rcc rId="27039" sId="1">
    <oc r="Q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0,4'!Q203</f>
    </oc>
    <nc r="Q206">
      <f>'по 6-10'!Q206+'по 0,4'!Q203</f>
    </nc>
  </rcc>
  <rcc rId="27040" sId="1">
    <oc r="D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0,4'!D204</f>
    </oc>
    <nc r="D207">
      <f>'по 6-10'!D207+'по 0,4'!D204</f>
    </nc>
  </rcc>
  <rcc rId="27041" sId="1">
    <oc r="E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0,4'!E204</f>
    </oc>
    <nc r="E207">
      <f>'по 6-10'!E207+'по 0,4'!E204</f>
    </nc>
  </rcc>
  <rcc rId="27042" sId="1">
    <oc r="F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0,4'!F204</f>
    </oc>
    <nc r="F207">
      <f>'по 6-10'!F207+'по 0,4'!F204</f>
    </nc>
  </rcc>
  <rcc rId="27043" sId="1">
    <oc r="G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0,4'!G204</f>
    </oc>
    <nc r="G207">
      <f>'по 6-10'!G207+'по 0,4'!G204</f>
    </nc>
  </rcc>
  <rcc rId="27044" sId="1">
    <oc r="H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0,4'!H204</f>
    </oc>
    <nc r="H207">
      <f>'по 6-10'!H207+'по 0,4'!H204</f>
    </nc>
  </rcc>
  <rcc rId="27045" sId="1">
    <oc r="I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0,4'!I204</f>
    </oc>
    <nc r="I207">
      <f>'по 6-10'!I207+'по 0,4'!I204</f>
    </nc>
  </rcc>
  <rcc rId="27046" sId="1">
    <oc r="J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0,4'!J204</f>
    </oc>
    <nc r="J207">
      <f>'по 6-10'!J207+'по 0,4'!J204</f>
    </nc>
  </rcc>
  <rcc rId="27047" sId="1">
    <oc r="K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0,4'!K204</f>
    </oc>
    <nc r="K207">
      <f>'по 6-10'!K207+'по 0,4'!K204</f>
    </nc>
  </rcc>
  <rcc rId="27048" sId="1">
    <oc r="L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0,4'!L204</f>
    </oc>
    <nc r="L207">
      <f>'по 6-10'!L207+'по 0,4'!L204</f>
    </nc>
  </rcc>
  <rcc rId="27049" sId="1">
    <oc r="M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0,4'!M204</f>
    </oc>
    <nc r="M207">
      <f>'по 6-10'!M207+'по 0,4'!M204</f>
    </nc>
  </rcc>
  <rcc rId="27050" sId="1">
    <oc r="N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0,4'!N204</f>
    </oc>
    <nc r="N207">
      <f>'по 6-10'!N207+'по 0,4'!N204</f>
    </nc>
  </rcc>
  <rcc rId="27051" sId="1">
    <oc r="O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0,4'!O204</f>
    </oc>
    <nc r="O207">
      <f>'по 6-10'!O207+'по 0,4'!O204</f>
    </nc>
  </rcc>
  <rcc rId="27052" sId="1">
    <oc r="P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0,4'!P204</f>
    </oc>
    <nc r="P207">
      <f>'по 6-10'!P207+'по 0,4'!P204</f>
    </nc>
  </rcc>
  <rcc rId="27053" sId="1">
    <oc r="Q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0,4'!Q204</f>
    </oc>
    <nc r="Q207">
      <f>'по 6-10'!Q207+'по 0,4'!Q204</f>
    </nc>
  </rcc>
  <rcc rId="27054" sId="1">
    <oc r="D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0,4'!D205</f>
    </oc>
    <nc r="D208">
      <f>'по 6-10'!D208+'по 0,4'!D205</f>
    </nc>
  </rcc>
  <rcc rId="27055" sId="1">
    <oc r="E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0,4'!E205</f>
    </oc>
    <nc r="E208">
      <f>'по 6-10'!E208+'по 0,4'!E205</f>
    </nc>
  </rcc>
  <rcc rId="27056" sId="1">
    <oc r="F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0,4'!F205</f>
    </oc>
    <nc r="F208">
      <f>'по 6-10'!F208+'по 0,4'!F205</f>
    </nc>
  </rcc>
  <rcc rId="27057" sId="1">
    <oc r="G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0,4'!G205</f>
    </oc>
    <nc r="G208">
      <f>'по 6-10'!G208+'по 0,4'!G205</f>
    </nc>
  </rcc>
  <rcc rId="27058" sId="1">
    <oc r="H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0,4'!H205</f>
    </oc>
    <nc r="H208">
      <f>'по 6-10'!H208+'по 0,4'!H205</f>
    </nc>
  </rcc>
  <rcc rId="27059" sId="1">
    <oc r="I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0,4'!I205</f>
    </oc>
    <nc r="I208">
      <f>'по 6-10'!I208+'по 0,4'!I205</f>
    </nc>
  </rcc>
  <rcc rId="27060" sId="1">
    <oc r="J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0,4'!J205</f>
    </oc>
    <nc r="J208">
      <f>'по 6-10'!J208+'по 0,4'!J205</f>
    </nc>
  </rcc>
  <rcc rId="27061" sId="1">
    <oc r="K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0,4'!K205</f>
    </oc>
    <nc r="K208">
      <f>'по 6-10'!K208+'по 0,4'!K205</f>
    </nc>
  </rcc>
  <rcc rId="27062" sId="1">
    <oc r="L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0,4'!L205</f>
    </oc>
    <nc r="L208">
      <f>'по 6-10'!L208+'по 0,4'!L205</f>
    </nc>
  </rcc>
  <rcc rId="27063" sId="1">
    <oc r="M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0,4'!M205</f>
    </oc>
    <nc r="M208">
      <f>'по 6-10'!M208+'по 0,4'!M205</f>
    </nc>
  </rcc>
  <rcc rId="27064" sId="1">
    <oc r="N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0,4'!N205</f>
    </oc>
    <nc r="N208">
      <f>'по 6-10'!N208+'по 0,4'!N205</f>
    </nc>
  </rcc>
  <rcc rId="27065" sId="1">
    <oc r="O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0,4'!O205</f>
    </oc>
    <nc r="O208">
      <f>'по 6-10'!O208+'по 0,4'!O205</f>
    </nc>
  </rcc>
  <rcc rId="27066" sId="1">
    <oc r="P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0,4'!P205</f>
    </oc>
    <nc r="P208">
      <f>'по 6-10'!P208+'по 0,4'!P205</f>
    </nc>
  </rcc>
  <rcc rId="27067" sId="1">
    <oc r="Q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0,4'!Q205</f>
    </oc>
    <nc r="Q208">
      <f>'по 6-10'!Q208+'по 0,4'!Q205</f>
    </nc>
  </rcc>
  <rcc rId="27068" sId="1">
    <oc r="D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0,4'!D206</f>
    </oc>
    <nc r="D209">
      <f>'по 6-10'!D209+'по 0,4'!D206</f>
    </nc>
  </rcc>
  <rcc rId="27069" sId="1">
    <oc r="E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0,4'!E206</f>
    </oc>
    <nc r="E209">
      <f>'по 6-10'!E209+'по 0,4'!E206</f>
    </nc>
  </rcc>
  <rcc rId="27070" sId="1">
    <oc r="F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0,4'!F206</f>
    </oc>
    <nc r="F209">
      <f>'по 6-10'!F209+'по 0,4'!F206</f>
    </nc>
  </rcc>
  <rcc rId="27071" sId="1">
    <oc r="G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0,4'!G206</f>
    </oc>
    <nc r="G209">
      <f>'по 6-10'!G209+'по 0,4'!G206</f>
    </nc>
  </rcc>
  <rcc rId="27072" sId="1">
    <oc r="H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0,4'!H206</f>
    </oc>
    <nc r="H209">
      <f>'по 6-10'!H209+'по 0,4'!H206</f>
    </nc>
  </rcc>
  <rcc rId="27073" sId="1">
    <oc r="I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0,4'!I206</f>
    </oc>
    <nc r="I209">
      <f>'по 6-10'!I209+'по 0,4'!I206</f>
    </nc>
  </rcc>
  <rcc rId="27074" sId="1">
    <oc r="J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0,4'!J206</f>
    </oc>
    <nc r="J209">
      <f>'по 6-10'!J209+'по 0,4'!J206</f>
    </nc>
  </rcc>
  <rcc rId="27075" sId="1">
    <oc r="K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0,4'!K206</f>
    </oc>
    <nc r="K209">
      <f>'по 6-10'!K209+'по 0,4'!K206</f>
    </nc>
  </rcc>
  <rcc rId="27076" sId="1">
    <oc r="L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0,4'!L206</f>
    </oc>
    <nc r="L209">
      <f>'по 6-10'!L209+'по 0,4'!L206</f>
    </nc>
  </rcc>
  <rcc rId="27077" sId="1">
    <oc r="M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0,4'!M206</f>
    </oc>
    <nc r="M209">
      <f>'по 6-10'!M209+'по 0,4'!M206</f>
    </nc>
  </rcc>
  <rcc rId="27078" sId="1">
    <oc r="N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0,4'!N206</f>
    </oc>
    <nc r="N209">
      <f>'по 6-10'!N209+'по 0,4'!N206</f>
    </nc>
  </rcc>
  <rcc rId="27079" sId="1">
    <oc r="O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0,4'!O206</f>
    </oc>
    <nc r="O209">
      <f>'по 6-10'!O209+'по 0,4'!O206</f>
    </nc>
  </rcc>
  <rcc rId="27080" sId="1">
    <oc r="P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0,4'!P206</f>
    </oc>
    <nc r="P209">
      <f>'по 6-10'!P209+'по 0,4'!P206</f>
    </nc>
  </rcc>
  <rcc rId="27081" sId="1">
    <oc r="Q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0,4'!Q206</f>
    </oc>
    <nc r="Q209">
      <f>'по 6-10'!Q209+'по 0,4'!Q206</f>
    </nc>
  </rcc>
  <rcc rId="27082" sId="1">
    <oc r="D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0,4'!D207</f>
    </oc>
    <nc r="D210">
      <f>'по 6-10'!D210+'по 0,4'!D207</f>
    </nc>
  </rcc>
  <rcc rId="27083" sId="1">
    <oc r="E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0,4'!E207</f>
    </oc>
    <nc r="E210">
      <f>'по 6-10'!E210+'по 0,4'!E207</f>
    </nc>
  </rcc>
  <rcc rId="27084" sId="1">
    <oc r="F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0,4'!F207</f>
    </oc>
    <nc r="F210">
      <f>'по 6-10'!F210+'по 0,4'!F207</f>
    </nc>
  </rcc>
  <rcc rId="27085" sId="1">
    <oc r="G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0,4'!G207</f>
    </oc>
    <nc r="G210">
      <f>'по 6-10'!G210+'по 0,4'!G207</f>
    </nc>
  </rcc>
  <rcc rId="27086" sId="1">
    <oc r="H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0,4'!H207</f>
    </oc>
    <nc r="H210">
      <f>'по 6-10'!H210+'по 0,4'!H207</f>
    </nc>
  </rcc>
  <rcc rId="27087" sId="1">
    <oc r="I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0,4'!I207</f>
    </oc>
    <nc r="I210">
      <f>'по 6-10'!I210+'по 0,4'!I207</f>
    </nc>
  </rcc>
  <rcc rId="27088" sId="1">
    <oc r="J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0,4'!J207</f>
    </oc>
    <nc r="J210">
      <f>'по 6-10'!J210+'по 0,4'!J207</f>
    </nc>
  </rcc>
  <rcc rId="27089" sId="1">
    <oc r="K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0,4'!K207</f>
    </oc>
    <nc r="K210">
      <f>'по 6-10'!K210+'по 0,4'!K207</f>
    </nc>
  </rcc>
  <rcc rId="27090" sId="1">
    <oc r="L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0,4'!L207</f>
    </oc>
    <nc r="L210">
      <f>'по 6-10'!L210+'по 0,4'!L207</f>
    </nc>
  </rcc>
  <rcc rId="27091" sId="1">
    <oc r="M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0,4'!M207</f>
    </oc>
    <nc r="M210">
      <f>'по 6-10'!M210+'по 0,4'!M207</f>
    </nc>
  </rcc>
  <rcc rId="27092" sId="1">
    <oc r="N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0,4'!N207</f>
    </oc>
    <nc r="N210">
      <f>'по 6-10'!N210+'по 0,4'!N207</f>
    </nc>
  </rcc>
  <rcc rId="27093" sId="1">
    <oc r="O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0,4'!O207</f>
    </oc>
    <nc r="O210">
      <f>'по 6-10'!O210+'по 0,4'!O207</f>
    </nc>
  </rcc>
  <rcc rId="27094" sId="1">
    <oc r="P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0,4'!P207</f>
    </oc>
    <nc r="P210">
      <f>'по 6-10'!P210+'по 0,4'!P207</f>
    </nc>
  </rcc>
  <rcc rId="27095" sId="1">
    <oc r="Q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0,4'!Q207</f>
    </oc>
    <nc r="Q210">
      <f>'по 6-10'!Q210+'по 0,4'!Q207</f>
    </nc>
  </rcc>
  <rcc rId="27096" sId="1">
    <oc r="D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0,4'!D208</f>
    </oc>
    <nc r="D211">
      <f>'по 6-10'!D211+'по 0,4'!D208</f>
    </nc>
  </rcc>
  <rcc rId="27097" sId="1">
    <oc r="E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0,4'!E208</f>
    </oc>
    <nc r="E211">
      <f>'по 6-10'!E211+'по 0,4'!E208</f>
    </nc>
  </rcc>
  <rcc rId="27098" sId="1">
    <oc r="F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0,4'!F208</f>
    </oc>
    <nc r="F211">
      <f>'по 6-10'!F211+'по 0,4'!F208</f>
    </nc>
  </rcc>
  <rcc rId="27099" sId="1">
    <oc r="G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0,4'!G208</f>
    </oc>
    <nc r="G211">
      <f>'по 6-10'!G211+'по 0,4'!G208</f>
    </nc>
  </rcc>
  <rcc rId="27100" sId="1">
    <oc r="H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0,4'!H208</f>
    </oc>
    <nc r="H211">
      <f>'по 6-10'!H211+'по 0,4'!H208</f>
    </nc>
  </rcc>
  <rcc rId="27101" sId="1">
    <oc r="I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0,4'!I208</f>
    </oc>
    <nc r="I211">
      <f>'по 6-10'!I211+'по 0,4'!I208</f>
    </nc>
  </rcc>
  <rcc rId="27102" sId="1">
    <oc r="J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0,4'!J208</f>
    </oc>
    <nc r="J211">
      <f>'по 6-10'!J211+'по 0,4'!J208</f>
    </nc>
  </rcc>
  <rcc rId="27103" sId="1">
    <oc r="K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0,4'!K208</f>
    </oc>
    <nc r="K211">
      <f>'по 6-10'!K211+'по 0,4'!K208</f>
    </nc>
  </rcc>
  <rcc rId="27104" sId="1">
    <oc r="L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0,4'!L208</f>
    </oc>
    <nc r="L211">
      <f>'по 6-10'!L211+'по 0,4'!L208</f>
    </nc>
  </rcc>
  <rcc rId="27105" sId="1">
    <oc r="M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0,4'!M208</f>
    </oc>
    <nc r="M211">
      <f>'по 6-10'!M211+'по 0,4'!M208</f>
    </nc>
  </rcc>
  <rcc rId="27106" sId="1">
    <oc r="N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0,4'!N208</f>
    </oc>
    <nc r="N211">
      <f>'по 6-10'!N211+'по 0,4'!N208</f>
    </nc>
  </rcc>
  <rcc rId="27107" sId="1">
    <oc r="O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0,4'!O208</f>
    </oc>
    <nc r="O211">
      <f>'по 6-10'!O211+'по 0,4'!O208</f>
    </nc>
  </rcc>
  <rcc rId="27108" sId="1">
    <oc r="P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0,4'!P208</f>
    </oc>
    <nc r="P211">
      <f>'по 6-10'!P211+'по 0,4'!P208</f>
    </nc>
  </rcc>
  <rcc rId="27109" sId="1">
    <oc r="Q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0,4'!Q208</f>
    </oc>
    <nc r="Q211">
      <f>'по 6-10'!Q211+'по 0,4'!Q208</f>
    </nc>
  </rcc>
  <rcc rId="27110" sId="1">
    <oc r="D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0,4'!D209</f>
    </oc>
    <nc r="D212">
      <f>'по 6-10'!D212+'по 0,4'!D209</f>
    </nc>
  </rcc>
  <rcc rId="27111" sId="1">
    <oc r="E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0,4'!E209</f>
    </oc>
    <nc r="E212">
      <f>'по 6-10'!E212+'по 0,4'!E209</f>
    </nc>
  </rcc>
  <rcc rId="27112" sId="1">
    <oc r="F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0,4'!F209</f>
    </oc>
    <nc r="F212">
      <f>'по 6-10'!F212+'по 0,4'!F209</f>
    </nc>
  </rcc>
  <rcc rId="27113" sId="1">
    <oc r="G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0,4'!G209</f>
    </oc>
    <nc r="G212">
      <f>'по 6-10'!G212+'по 0,4'!G209</f>
    </nc>
  </rcc>
  <rcc rId="27114" sId="1">
    <oc r="H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0,4'!H209</f>
    </oc>
    <nc r="H212">
      <f>'по 6-10'!H212+'по 0,4'!H209</f>
    </nc>
  </rcc>
  <rcc rId="27115" sId="1">
    <oc r="I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0,4'!I209</f>
    </oc>
    <nc r="I212">
      <f>'по 6-10'!I212+'по 0,4'!I209</f>
    </nc>
  </rcc>
  <rcc rId="27116" sId="1">
    <oc r="J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0,4'!J209</f>
    </oc>
    <nc r="J212">
      <f>'по 6-10'!J212+'по 0,4'!J209</f>
    </nc>
  </rcc>
  <rcc rId="27117" sId="1">
    <oc r="K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0,4'!K209</f>
    </oc>
    <nc r="K212">
      <f>'по 6-10'!K212+'по 0,4'!K209</f>
    </nc>
  </rcc>
  <rcc rId="27118" sId="1">
    <oc r="L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0,4'!L209</f>
    </oc>
    <nc r="L212">
      <f>'по 6-10'!L212+'по 0,4'!L209</f>
    </nc>
  </rcc>
  <rcc rId="27119" sId="1">
    <oc r="M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0,4'!M209</f>
    </oc>
    <nc r="M212">
      <f>'по 6-10'!M212+'по 0,4'!M209</f>
    </nc>
  </rcc>
  <rcc rId="27120" sId="1">
    <oc r="N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0,4'!N209</f>
    </oc>
    <nc r="N212">
      <f>'по 6-10'!N212+'по 0,4'!N209</f>
    </nc>
  </rcc>
  <rcc rId="27121" sId="1">
    <oc r="O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0,4'!O209</f>
    </oc>
    <nc r="O212">
      <f>'по 6-10'!O212+'по 0,4'!O209</f>
    </nc>
  </rcc>
  <rcc rId="27122" sId="1">
    <oc r="P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0,4'!P209</f>
    </oc>
    <nc r="P212">
      <f>'по 6-10'!P212+'по 0,4'!P209</f>
    </nc>
  </rcc>
  <rcc rId="27123" sId="1">
    <oc r="Q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0,4'!Q209</f>
    </oc>
    <nc r="Q212">
      <f>'по 6-10'!Q212+'по 0,4'!Q209</f>
    </nc>
  </rcc>
  <rcc rId="27124" sId="1">
    <oc r="D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0,4'!D210</f>
    </oc>
    <nc r="D213">
      <f>'по 6-10'!D213+'по 0,4'!D210</f>
    </nc>
  </rcc>
  <rcc rId="27125" sId="1">
    <oc r="E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0,4'!E210</f>
    </oc>
    <nc r="E213">
      <f>'по 6-10'!E213+'по 0,4'!E210</f>
    </nc>
  </rcc>
  <rcc rId="27126" sId="1">
    <oc r="F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0,4'!F210</f>
    </oc>
    <nc r="F213">
      <f>'по 6-10'!F213+'по 0,4'!F210</f>
    </nc>
  </rcc>
  <rcc rId="27127" sId="1">
    <oc r="G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0,4'!G210</f>
    </oc>
    <nc r="G213">
      <f>'по 6-10'!G213+'по 0,4'!G210</f>
    </nc>
  </rcc>
  <rcc rId="27128" sId="1">
    <oc r="H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0,4'!H210</f>
    </oc>
    <nc r="H213">
      <f>'по 6-10'!H213+'по 0,4'!H210</f>
    </nc>
  </rcc>
  <rcc rId="27129" sId="1">
    <oc r="I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0,4'!I210</f>
    </oc>
    <nc r="I213">
      <f>'по 6-10'!I213+'по 0,4'!I210</f>
    </nc>
  </rcc>
  <rcc rId="27130" sId="1">
    <oc r="J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0,4'!J210</f>
    </oc>
    <nc r="J213">
      <f>'по 6-10'!J213+'по 0,4'!J210</f>
    </nc>
  </rcc>
  <rcc rId="27131" sId="1">
    <oc r="K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0,4'!K210</f>
    </oc>
    <nc r="K213">
      <f>'по 6-10'!K213+'по 0,4'!K210</f>
    </nc>
  </rcc>
  <rcc rId="27132" sId="1">
    <oc r="L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0,4'!L210</f>
    </oc>
    <nc r="L213">
      <f>'по 6-10'!L213+'по 0,4'!L210</f>
    </nc>
  </rcc>
  <rcc rId="27133" sId="1">
    <oc r="M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0,4'!M210</f>
    </oc>
    <nc r="M213">
      <f>'по 6-10'!M213+'по 0,4'!M210</f>
    </nc>
  </rcc>
  <rcc rId="27134" sId="1">
    <oc r="N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0,4'!N210</f>
    </oc>
    <nc r="N213">
      <f>'по 6-10'!N213+'по 0,4'!N210</f>
    </nc>
  </rcc>
  <rcc rId="27135" sId="1">
    <oc r="O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0,4'!O210</f>
    </oc>
    <nc r="O213">
      <f>'по 6-10'!O213+'по 0,4'!O210</f>
    </nc>
  </rcc>
  <rcc rId="27136" sId="1">
    <oc r="P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0,4'!P210</f>
    </oc>
    <nc r="P213">
      <f>'по 6-10'!P213+'по 0,4'!P210</f>
    </nc>
  </rcc>
  <rcc rId="27137" sId="1">
    <oc r="Q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0,4'!Q210</f>
    </oc>
    <nc r="Q213">
      <f>'по 6-10'!Q213+'по 0,4'!Q210</f>
    </nc>
  </rcc>
  <rcc rId="27138" sId="1">
    <oc r="D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0,4'!D211</f>
    </oc>
    <nc r="D214">
      <f>'по 6-10'!D214+'по 0,4'!D211</f>
    </nc>
  </rcc>
  <rcc rId="27139" sId="1">
    <oc r="E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0,4'!E211</f>
    </oc>
    <nc r="E214">
      <f>'по 6-10'!E214+'по 0,4'!E211</f>
    </nc>
  </rcc>
  <rcc rId="27140" sId="1">
    <oc r="F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0,4'!F211</f>
    </oc>
    <nc r="F214">
      <f>'по 6-10'!F214+'по 0,4'!F211</f>
    </nc>
  </rcc>
  <rcc rId="27141" sId="1">
    <oc r="G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0,4'!G211</f>
    </oc>
    <nc r="G214">
      <f>'по 6-10'!G214+'по 0,4'!G211</f>
    </nc>
  </rcc>
  <rcc rId="27142" sId="1">
    <oc r="H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0,4'!H211</f>
    </oc>
    <nc r="H214">
      <f>'по 6-10'!H214+'по 0,4'!H211</f>
    </nc>
  </rcc>
  <rcc rId="27143" sId="1">
    <oc r="I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0,4'!I211</f>
    </oc>
    <nc r="I214">
      <f>'по 6-10'!I214+'по 0,4'!I211</f>
    </nc>
  </rcc>
  <rcc rId="27144" sId="1">
    <oc r="J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0,4'!J211</f>
    </oc>
    <nc r="J214">
      <f>'по 6-10'!J214+'по 0,4'!J211</f>
    </nc>
  </rcc>
  <rcc rId="27145" sId="1">
    <oc r="K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0,4'!K211</f>
    </oc>
    <nc r="K214">
      <f>'по 6-10'!K214+'по 0,4'!K211</f>
    </nc>
  </rcc>
  <rcc rId="27146" sId="1">
    <oc r="L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0,4'!L211</f>
    </oc>
    <nc r="L214">
      <f>'по 6-10'!L214+'по 0,4'!L211</f>
    </nc>
  </rcc>
  <rcc rId="27147" sId="1">
    <oc r="M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0,4'!M211</f>
    </oc>
    <nc r="M214">
      <f>'по 6-10'!M214+'по 0,4'!M211</f>
    </nc>
  </rcc>
  <rcc rId="27148" sId="1">
    <oc r="N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0,4'!N211</f>
    </oc>
    <nc r="N214">
      <f>'по 6-10'!N214+'по 0,4'!N211</f>
    </nc>
  </rcc>
  <rcc rId="27149" sId="1">
    <oc r="O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0,4'!O211</f>
    </oc>
    <nc r="O214">
      <f>'по 6-10'!O214+'по 0,4'!O211</f>
    </nc>
  </rcc>
  <rcc rId="27150" sId="1">
    <oc r="P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0,4'!P211</f>
    </oc>
    <nc r="P214">
      <f>'по 6-10'!P214+'по 0,4'!P211</f>
    </nc>
  </rcc>
  <rcc rId="27151" sId="1">
    <oc r="Q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0,4'!Q211</f>
    </oc>
    <nc r="Q214">
      <f>'по 6-10'!Q214+'по 0,4'!Q211</f>
    </nc>
  </rcc>
  <rcc rId="27152" sId="1">
    <oc r="D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0,4'!D212</f>
    </oc>
    <nc r="D215">
      <f>'по 6-10'!D215+'по 0,4'!D212</f>
    </nc>
  </rcc>
  <rcc rId="27153" sId="1">
    <oc r="E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0,4'!E212</f>
    </oc>
    <nc r="E215">
      <f>'по 6-10'!E215+'по 0,4'!E212</f>
    </nc>
  </rcc>
  <rcc rId="27154" sId="1">
    <oc r="F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0,4'!F212</f>
    </oc>
    <nc r="F215">
      <f>'по 6-10'!F215+'по 0,4'!F212</f>
    </nc>
  </rcc>
  <rcc rId="27155" sId="1">
    <oc r="G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0,4'!G212</f>
    </oc>
    <nc r="G215">
      <f>'по 6-10'!G215+'по 0,4'!G212</f>
    </nc>
  </rcc>
  <rcc rId="27156" sId="1">
    <oc r="H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0,4'!H212</f>
    </oc>
    <nc r="H215">
      <f>'по 6-10'!H215+'по 0,4'!H212</f>
    </nc>
  </rcc>
  <rcc rId="27157" sId="1">
    <oc r="I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0,4'!I212</f>
    </oc>
    <nc r="I215">
      <f>'по 6-10'!I215+'по 0,4'!I212</f>
    </nc>
  </rcc>
  <rcc rId="27158" sId="1">
    <oc r="J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0,4'!J212</f>
    </oc>
    <nc r="J215">
      <f>'по 6-10'!J215+'по 0,4'!J212</f>
    </nc>
  </rcc>
  <rcc rId="27159" sId="1">
    <oc r="K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0,4'!K212</f>
    </oc>
    <nc r="K215">
      <f>'по 6-10'!K215+'по 0,4'!K212</f>
    </nc>
  </rcc>
  <rcc rId="27160" sId="1">
    <oc r="L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0,4'!L212</f>
    </oc>
    <nc r="L215">
      <f>'по 6-10'!L215+'по 0,4'!L212</f>
    </nc>
  </rcc>
  <rcc rId="27161" sId="1">
    <oc r="M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0,4'!M212</f>
    </oc>
    <nc r="M215">
      <f>'по 6-10'!M215+'по 0,4'!M212</f>
    </nc>
  </rcc>
  <rcc rId="27162" sId="1">
    <oc r="N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0,4'!N212</f>
    </oc>
    <nc r="N215">
      <f>'по 6-10'!N215+'по 0,4'!N212</f>
    </nc>
  </rcc>
  <rcc rId="27163" sId="1">
    <oc r="O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0,4'!O212</f>
    </oc>
    <nc r="O215">
      <f>'по 6-10'!O215+'по 0,4'!O212</f>
    </nc>
  </rcc>
  <rcc rId="27164" sId="1">
    <oc r="P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0,4'!P212</f>
    </oc>
    <nc r="P215">
      <f>'по 6-10'!P215+'по 0,4'!P212</f>
    </nc>
  </rcc>
  <rcc rId="27165" sId="1">
    <oc r="Q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0,4'!Q212</f>
    </oc>
    <nc r="Q215">
      <f>'по 6-10'!Q215+'по 0,4'!Q212</f>
    </nc>
  </rcc>
  <rcc rId="27166" sId="1">
    <oc r="D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0,4'!D213</f>
    </oc>
    <nc r="D216">
      <f>'по 6-10'!D216+'по 0,4'!D213</f>
    </nc>
  </rcc>
  <rcc rId="27167" sId="1">
    <oc r="E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0,4'!E213</f>
    </oc>
    <nc r="E216">
      <f>'по 6-10'!E216+'по 0,4'!E213</f>
    </nc>
  </rcc>
  <rcc rId="27168" sId="1">
    <oc r="F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0,4'!F213</f>
    </oc>
    <nc r="F216">
      <f>'по 6-10'!F216+'по 0,4'!F213</f>
    </nc>
  </rcc>
  <rcc rId="27169" sId="1">
    <oc r="G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0,4'!G213</f>
    </oc>
    <nc r="G216">
      <f>'по 6-10'!G216+'по 0,4'!G213</f>
    </nc>
  </rcc>
  <rcc rId="27170" sId="1">
    <oc r="H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0,4'!H213</f>
    </oc>
    <nc r="H216">
      <f>'по 6-10'!H216+'по 0,4'!H213</f>
    </nc>
  </rcc>
  <rcc rId="27171" sId="1">
    <oc r="I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0,4'!I213</f>
    </oc>
    <nc r="I216">
      <f>'по 6-10'!I216+'по 0,4'!I213</f>
    </nc>
  </rcc>
  <rcc rId="27172" sId="1">
    <oc r="J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0,4'!J213</f>
    </oc>
    <nc r="J216">
      <f>'по 6-10'!J216+'по 0,4'!J213</f>
    </nc>
  </rcc>
  <rcc rId="27173" sId="1">
    <oc r="K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0,4'!K213</f>
    </oc>
    <nc r="K216">
      <f>'по 6-10'!K216+'по 0,4'!K213</f>
    </nc>
  </rcc>
  <rcc rId="27174" sId="1">
    <oc r="L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0,4'!L213</f>
    </oc>
    <nc r="L216">
      <f>'по 6-10'!L216+'по 0,4'!L213</f>
    </nc>
  </rcc>
  <rcc rId="27175" sId="1">
    <oc r="M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0,4'!M213</f>
    </oc>
    <nc r="M216">
      <f>'по 6-10'!M216+'по 0,4'!M213</f>
    </nc>
  </rcc>
  <rcc rId="27176" sId="1">
    <oc r="N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0,4'!N213</f>
    </oc>
    <nc r="N216">
      <f>'по 6-10'!N216+'по 0,4'!N213</f>
    </nc>
  </rcc>
  <rcc rId="27177" sId="1">
    <oc r="O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0,4'!O213</f>
    </oc>
    <nc r="O216">
      <f>'по 6-10'!O216+'по 0,4'!O213</f>
    </nc>
  </rcc>
  <rcc rId="27178" sId="1">
    <oc r="P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0,4'!P213</f>
    </oc>
    <nc r="P216">
      <f>'по 6-10'!P216+'по 0,4'!P213</f>
    </nc>
  </rcc>
  <rcc rId="27179" sId="1">
    <oc r="Q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0,4'!Q213</f>
    </oc>
    <nc r="Q216">
      <f>'по 6-10'!Q216+'по 0,4'!Q213</f>
    </nc>
  </rcc>
  <rcc rId="27180" sId="1">
    <oc r="D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0,4'!D214</f>
    </oc>
    <nc r="D217">
      <f>'по 6-10'!D217+'по 0,4'!D214</f>
    </nc>
  </rcc>
  <rcc rId="27181" sId="1">
    <oc r="E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0,4'!E214</f>
    </oc>
    <nc r="E217">
      <f>'по 6-10'!E217+'по 0,4'!E214</f>
    </nc>
  </rcc>
  <rcc rId="27182" sId="1">
    <oc r="F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0,4'!F214</f>
    </oc>
    <nc r="F217">
      <f>'по 6-10'!F217+'по 0,4'!F214</f>
    </nc>
  </rcc>
  <rcc rId="27183" sId="1">
    <oc r="G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0,4'!G214</f>
    </oc>
    <nc r="G217">
      <f>'по 6-10'!G217+'по 0,4'!G214</f>
    </nc>
  </rcc>
  <rcc rId="27184" sId="1">
    <oc r="H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0,4'!H214</f>
    </oc>
    <nc r="H217">
      <f>'по 6-10'!H217+'по 0,4'!H214</f>
    </nc>
  </rcc>
  <rcc rId="27185" sId="1">
    <oc r="I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0,4'!I214</f>
    </oc>
    <nc r="I217">
      <f>'по 6-10'!I217+'по 0,4'!I214</f>
    </nc>
  </rcc>
  <rcc rId="27186" sId="1">
    <oc r="J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0,4'!J214</f>
    </oc>
    <nc r="J217">
      <f>'по 6-10'!J217+'по 0,4'!J214</f>
    </nc>
  </rcc>
  <rcc rId="27187" sId="1">
    <oc r="K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0,4'!K214</f>
    </oc>
    <nc r="K217">
      <f>'по 6-10'!K217+'по 0,4'!K214</f>
    </nc>
  </rcc>
  <rcc rId="27188" sId="1">
    <oc r="L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0,4'!L214</f>
    </oc>
    <nc r="L217">
      <f>'по 6-10'!L217+'по 0,4'!L214</f>
    </nc>
  </rcc>
  <rcc rId="27189" sId="1">
    <oc r="M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0,4'!M214</f>
    </oc>
    <nc r="M217">
      <f>'по 6-10'!M217+'по 0,4'!M214</f>
    </nc>
  </rcc>
  <rcc rId="27190" sId="1">
    <oc r="N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0,4'!N214</f>
    </oc>
    <nc r="N217">
      <f>'по 6-10'!N217+'по 0,4'!N214</f>
    </nc>
  </rcc>
  <rcc rId="27191" sId="1">
    <oc r="O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0,4'!O214</f>
    </oc>
    <nc r="O217">
      <f>'по 6-10'!O217+'по 0,4'!O214</f>
    </nc>
  </rcc>
  <rcc rId="27192" sId="1">
    <oc r="P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0,4'!P214</f>
    </oc>
    <nc r="P217">
      <f>'по 6-10'!P217+'по 0,4'!P214</f>
    </nc>
  </rcc>
  <rcc rId="27193" sId="1">
    <oc r="Q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0,4'!Q214</f>
    </oc>
    <nc r="Q217">
      <f>'по 6-10'!Q217+'по 0,4'!Q214</f>
    </nc>
  </rcc>
  <rcc rId="27194" sId="1">
    <oc r="D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0,4'!D215</f>
    </oc>
    <nc r="D218">
      <f>'по 6-10'!D218+'по 0,4'!D215</f>
    </nc>
  </rcc>
  <rcc rId="27195" sId="1">
    <oc r="E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0,4'!E215</f>
    </oc>
    <nc r="E218">
      <f>'по 6-10'!E218+'по 0,4'!E215</f>
    </nc>
  </rcc>
  <rcc rId="27196" sId="1">
    <oc r="F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0,4'!F215</f>
    </oc>
    <nc r="F218">
      <f>'по 6-10'!F218+'по 0,4'!F215</f>
    </nc>
  </rcc>
  <rcc rId="27197" sId="1">
    <oc r="G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0,4'!G215</f>
    </oc>
    <nc r="G218">
      <f>'по 6-10'!G218+'по 0,4'!G215</f>
    </nc>
  </rcc>
  <rcc rId="27198" sId="1">
    <oc r="H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0,4'!H215</f>
    </oc>
    <nc r="H218">
      <f>'по 6-10'!H218+'по 0,4'!H215</f>
    </nc>
  </rcc>
  <rcc rId="27199" sId="1">
    <oc r="I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0,4'!I215</f>
    </oc>
    <nc r="I218">
      <f>'по 6-10'!I218+'по 0,4'!I215</f>
    </nc>
  </rcc>
  <rcc rId="27200" sId="1">
    <oc r="J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0,4'!J215</f>
    </oc>
    <nc r="J218">
      <f>'по 6-10'!J218+'по 0,4'!J215</f>
    </nc>
  </rcc>
  <rcc rId="27201" sId="1">
    <oc r="K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0,4'!K215</f>
    </oc>
    <nc r="K218">
      <f>'по 6-10'!K218+'по 0,4'!K215</f>
    </nc>
  </rcc>
  <rcc rId="27202" sId="1">
    <oc r="L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0,4'!L215</f>
    </oc>
    <nc r="L218">
      <f>'по 6-10'!L218+'по 0,4'!L215</f>
    </nc>
  </rcc>
  <rcc rId="27203" sId="1">
    <oc r="M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0,4'!M215</f>
    </oc>
    <nc r="M218">
      <f>'по 6-10'!M218+'по 0,4'!M215</f>
    </nc>
  </rcc>
  <rcc rId="27204" sId="1">
    <oc r="N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0,4'!N215</f>
    </oc>
    <nc r="N218">
      <f>'по 6-10'!N218+'по 0,4'!N215</f>
    </nc>
  </rcc>
  <rcc rId="27205" sId="1">
    <oc r="O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0,4'!O215</f>
    </oc>
    <nc r="O218">
      <f>'по 6-10'!O218+'по 0,4'!O215</f>
    </nc>
  </rcc>
  <rcc rId="27206" sId="1">
    <oc r="P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0,4'!P215</f>
    </oc>
    <nc r="P218">
      <f>'по 6-10'!P218+'по 0,4'!P215</f>
    </nc>
  </rcc>
  <rcc rId="27207" sId="1">
    <oc r="Q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0,4'!Q215</f>
    </oc>
    <nc r="Q218">
      <f>'по 6-10'!Q218+'по 0,4'!Q215</f>
    </nc>
  </rcc>
  <rcc rId="27208" sId="1">
    <oc r="D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0,4'!D216</f>
    </oc>
    <nc r="D219">
      <f>'по 6-10'!D219+'по 0,4'!D216</f>
    </nc>
  </rcc>
  <rcc rId="27209" sId="1">
    <oc r="E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0,4'!E216</f>
    </oc>
    <nc r="E219">
      <f>'по 6-10'!E219+'по 0,4'!E216</f>
    </nc>
  </rcc>
  <rcc rId="27210" sId="1">
    <oc r="F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0,4'!F216</f>
    </oc>
    <nc r="F219">
      <f>'по 6-10'!F219+'по 0,4'!F216</f>
    </nc>
  </rcc>
  <rcc rId="27211" sId="1">
    <oc r="G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0,4'!G216</f>
    </oc>
    <nc r="G219">
      <f>'по 6-10'!G219+'по 0,4'!G216</f>
    </nc>
  </rcc>
  <rcc rId="27212" sId="1">
    <oc r="H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0,4'!H216</f>
    </oc>
    <nc r="H219">
      <f>'по 6-10'!H219+'по 0,4'!H216</f>
    </nc>
  </rcc>
  <rcc rId="27213" sId="1">
    <oc r="I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0,4'!I216</f>
    </oc>
    <nc r="I219">
      <f>'по 6-10'!I219+'по 0,4'!I216</f>
    </nc>
  </rcc>
  <rcc rId="27214" sId="1">
    <oc r="J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0,4'!J216</f>
    </oc>
    <nc r="J219">
      <f>'по 6-10'!J219+'по 0,4'!J216</f>
    </nc>
  </rcc>
  <rcc rId="27215" sId="1">
    <oc r="K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0,4'!K216</f>
    </oc>
    <nc r="K219">
      <f>'по 6-10'!K219+'по 0,4'!K216</f>
    </nc>
  </rcc>
  <rcc rId="27216" sId="1">
    <oc r="L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0,4'!L216</f>
    </oc>
    <nc r="L219">
      <f>'по 6-10'!L219+'по 0,4'!L216</f>
    </nc>
  </rcc>
  <rcc rId="27217" sId="1">
    <oc r="M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0,4'!M216</f>
    </oc>
    <nc r="M219">
      <f>'по 6-10'!M219+'по 0,4'!M216</f>
    </nc>
  </rcc>
  <rcc rId="27218" sId="1">
    <oc r="N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0,4'!N216</f>
    </oc>
    <nc r="N219">
      <f>'по 6-10'!N219+'по 0,4'!N216</f>
    </nc>
  </rcc>
  <rcc rId="27219" sId="1">
    <oc r="O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0,4'!O216</f>
    </oc>
    <nc r="O219">
      <f>'по 6-10'!O219+'по 0,4'!O216</f>
    </nc>
  </rcc>
  <rcc rId="27220" sId="1">
    <oc r="P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0,4'!P216</f>
    </oc>
    <nc r="P219">
      <f>'по 6-10'!P219+'по 0,4'!P216</f>
    </nc>
  </rcc>
  <rcc rId="27221" sId="1">
    <oc r="Q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0,4'!Q216</f>
    </oc>
    <nc r="Q219">
      <f>'по 6-10'!Q219+'по 0,4'!Q216</f>
    </nc>
  </rcc>
  <rcc rId="27222" sId="1">
    <oc r="D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0,4'!D217</f>
    </oc>
    <nc r="D220">
      <f>'по 6-10'!D220+'по 0,4'!D217</f>
    </nc>
  </rcc>
  <rcc rId="27223" sId="1">
    <oc r="E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0,4'!E217</f>
    </oc>
    <nc r="E220">
      <f>'по 6-10'!E220+'по 0,4'!E217</f>
    </nc>
  </rcc>
  <rcc rId="27224" sId="1">
    <oc r="F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0,4'!F217</f>
    </oc>
    <nc r="F220">
      <f>'по 6-10'!F220+'по 0,4'!F217</f>
    </nc>
  </rcc>
  <rcc rId="27225" sId="1">
    <oc r="G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0,4'!G217</f>
    </oc>
    <nc r="G220">
      <f>'по 6-10'!G220+'по 0,4'!G217</f>
    </nc>
  </rcc>
  <rcc rId="27226" sId="1">
    <oc r="H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0,4'!H217</f>
    </oc>
    <nc r="H220">
      <f>'по 6-10'!H220+'по 0,4'!H217</f>
    </nc>
  </rcc>
  <rcc rId="27227" sId="1">
    <oc r="I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0,4'!I217</f>
    </oc>
    <nc r="I220">
      <f>'по 6-10'!I220+'по 0,4'!I217</f>
    </nc>
  </rcc>
  <rcc rId="27228" sId="1">
    <oc r="J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0,4'!J217</f>
    </oc>
    <nc r="J220">
      <f>'по 6-10'!J220+'по 0,4'!J217</f>
    </nc>
  </rcc>
  <rcc rId="27229" sId="1">
    <oc r="K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0,4'!K217</f>
    </oc>
    <nc r="K220">
      <f>'по 6-10'!K220+'по 0,4'!K217</f>
    </nc>
  </rcc>
  <rcc rId="27230" sId="1">
    <oc r="L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0,4'!L217</f>
    </oc>
    <nc r="L220">
      <f>'по 6-10'!L220+'по 0,4'!L217</f>
    </nc>
  </rcc>
  <rcc rId="27231" sId="1">
    <oc r="M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0,4'!M217</f>
    </oc>
    <nc r="M220">
      <f>'по 6-10'!M220+'по 0,4'!M217</f>
    </nc>
  </rcc>
  <rcc rId="27232" sId="1">
    <oc r="N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0,4'!N217</f>
    </oc>
    <nc r="N220">
      <f>'по 6-10'!N220+'по 0,4'!N217</f>
    </nc>
  </rcc>
  <rcc rId="27233" sId="1">
    <oc r="O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0,4'!O217</f>
    </oc>
    <nc r="O220">
      <f>'по 6-10'!O220+'по 0,4'!O217</f>
    </nc>
  </rcc>
  <rcc rId="27234" sId="1">
    <oc r="P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0,4'!P217</f>
    </oc>
    <nc r="P220">
      <f>'по 6-10'!P220+'по 0,4'!P217</f>
    </nc>
  </rcc>
  <rcc rId="27235" sId="1">
    <oc r="Q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0,4'!Q217</f>
    </oc>
    <nc r="Q220">
      <f>'по 6-10'!Q220+'по 0,4'!Q217</f>
    </nc>
  </rcc>
  <rcc rId="27236" sId="1">
    <oc r="D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0,4'!D218</f>
    </oc>
    <nc r="D221">
      <f>'по 6-10'!D221+'по 0,4'!D218</f>
    </nc>
  </rcc>
  <rcc rId="27237" sId="1">
    <oc r="E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0,4'!E218</f>
    </oc>
    <nc r="E221">
      <f>'по 6-10'!E221+'по 0,4'!E218</f>
    </nc>
  </rcc>
  <rcc rId="27238" sId="1">
    <oc r="F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0,4'!F218</f>
    </oc>
    <nc r="F221">
      <f>'по 6-10'!F221+'по 0,4'!F218</f>
    </nc>
  </rcc>
  <rcc rId="27239" sId="1">
    <oc r="G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0,4'!G218</f>
    </oc>
    <nc r="G221">
      <f>'по 6-10'!G221+'по 0,4'!G218</f>
    </nc>
  </rcc>
  <rcc rId="27240" sId="1">
    <oc r="H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0,4'!H218</f>
    </oc>
    <nc r="H221">
      <f>'по 6-10'!H221+'по 0,4'!H218</f>
    </nc>
  </rcc>
  <rcc rId="27241" sId="1">
    <oc r="I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0,4'!I218</f>
    </oc>
    <nc r="I221">
      <f>'по 6-10'!I221+'по 0,4'!I218</f>
    </nc>
  </rcc>
  <rcc rId="27242" sId="1">
    <oc r="J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0,4'!J218</f>
    </oc>
    <nc r="J221">
      <f>'по 6-10'!J221+'по 0,4'!J218</f>
    </nc>
  </rcc>
  <rcc rId="27243" sId="1">
    <oc r="K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0,4'!K218</f>
    </oc>
    <nc r="K221">
      <f>'по 6-10'!K221+'по 0,4'!K218</f>
    </nc>
  </rcc>
  <rcc rId="27244" sId="1">
    <oc r="L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0,4'!L218</f>
    </oc>
    <nc r="L221">
      <f>'по 6-10'!L221+'по 0,4'!L218</f>
    </nc>
  </rcc>
  <rcc rId="27245" sId="1">
    <oc r="M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0,4'!M218</f>
    </oc>
    <nc r="M221">
      <f>'по 6-10'!M221+'по 0,4'!M218</f>
    </nc>
  </rcc>
  <rcc rId="27246" sId="1">
    <oc r="N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0,4'!N218</f>
    </oc>
    <nc r="N221">
      <f>'по 6-10'!N221+'по 0,4'!N218</f>
    </nc>
  </rcc>
  <rcc rId="27247" sId="1">
    <oc r="O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0,4'!O218</f>
    </oc>
    <nc r="O221">
      <f>'по 6-10'!O221+'по 0,4'!O218</f>
    </nc>
  </rcc>
  <rcc rId="27248" sId="1">
    <oc r="P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0,4'!P218</f>
    </oc>
    <nc r="P221">
      <f>'по 6-10'!P221+'по 0,4'!P218</f>
    </nc>
  </rcc>
  <rcc rId="27249" sId="1">
    <oc r="Q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0,4'!Q218</f>
    </oc>
    <nc r="Q221">
      <f>'по 6-10'!Q221+'по 0,4'!Q218</f>
    </nc>
  </rcc>
  <rcc rId="27250" sId="1">
    <oc r="D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0,4'!D219</f>
    </oc>
    <nc r="D222">
      <f>'по 6-10'!D222+'по 0,4'!D219</f>
    </nc>
  </rcc>
  <rcc rId="27251" sId="1">
    <oc r="E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0,4'!E219</f>
    </oc>
    <nc r="E222">
      <f>'по 6-10'!E222+'по 0,4'!E219</f>
    </nc>
  </rcc>
  <rcc rId="27252" sId="1">
    <oc r="F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0,4'!F219</f>
    </oc>
    <nc r="F222">
      <f>'по 6-10'!F222+'по 0,4'!F219</f>
    </nc>
  </rcc>
  <rcc rId="27253" sId="1">
    <oc r="G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0,4'!G219</f>
    </oc>
    <nc r="G222">
      <f>'по 6-10'!G222+'по 0,4'!G219</f>
    </nc>
  </rcc>
  <rcc rId="27254" sId="1">
    <oc r="H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0,4'!H219</f>
    </oc>
    <nc r="H222">
      <f>'по 6-10'!H222+'по 0,4'!H219</f>
    </nc>
  </rcc>
  <rcc rId="27255" sId="1">
    <oc r="I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0,4'!I219</f>
    </oc>
    <nc r="I222">
      <f>'по 6-10'!I222+'по 0,4'!I219</f>
    </nc>
  </rcc>
  <rcc rId="27256" sId="1">
    <oc r="J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0,4'!J219</f>
    </oc>
    <nc r="J222">
      <f>'по 6-10'!J222+'по 0,4'!J219</f>
    </nc>
  </rcc>
  <rcc rId="27257" sId="1">
    <oc r="K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0,4'!K219</f>
    </oc>
    <nc r="K222">
      <f>'по 6-10'!K222+'по 0,4'!K219</f>
    </nc>
  </rcc>
  <rcc rId="27258" sId="1">
    <oc r="L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0,4'!L219</f>
    </oc>
    <nc r="L222">
      <f>'по 6-10'!L222+'по 0,4'!L219</f>
    </nc>
  </rcc>
  <rcc rId="27259" sId="1">
    <oc r="M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0,4'!M219</f>
    </oc>
    <nc r="M222">
      <f>'по 6-10'!M222+'по 0,4'!M219</f>
    </nc>
  </rcc>
  <rcc rId="27260" sId="1">
    <oc r="N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0,4'!N219</f>
    </oc>
    <nc r="N222">
      <f>'по 6-10'!N222+'по 0,4'!N219</f>
    </nc>
  </rcc>
  <rcc rId="27261" sId="1">
    <oc r="O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0,4'!O219</f>
    </oc>
    <nc r="O222">
      <f>'по 6-10'!O222+'по 0,4'!O219</f>
    </nc>
  </rcc>
  <rcc rId="27262" sId="1">
    <oc r="P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0,4'!P219</f>
    </oc>
    <nc r="P222">
      <f>'по 6-10'!P222+'по 0,4'!P219</f>
    </nc>
  </rcc>
  <rcc rId="27263" sId="1">
    <oc r="Q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0,4'!Q219</f>
    </oc>
    <nc r="Q222">
      <f>'по 6-10'!Q222+'по 0,4'!Q219</f>
    </nc>
  </rcc>
  <rcc rId="27264" sId="1">
    <oc r="D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0,4'!D220</f>
    </oc>
    <nc r="D223">
      <f>'по 6-10'!D223+'по 0,4'!D220</f>
    </nc>
  </rcc>
  <rcc rId="27265" sId="1">
    <oc r="E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0,4'!E220</f>
    </oc>
    <nc r="E223">
      <f>'по 6-10'!E223+'по 0,4'!E220</f>
    </nc>
  </rcc>
  <rcc rId="27266" sId="1">
    <oc r="F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0,4'!F220</f>
    </oc>
    <nc r="F223">
      <f>'по 6-10'!F223+'по 0,4'!F220</f>
    </nc>
  </rcc>
  <rcc rId="27267" sId="1">
    <oc r="G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0,4'!G220</f>
    </oc>
    <nc r="G223">
      <f>'по 6-10'!G223+'по 0,4'!G220</f>
    </nc>
  </rcc>
  <rcc rId="27268" sId="1">
    <oc r="H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0,4'!H220</f>
    </oc>
    <nc r="H223">
      <f>'по 6-10'!H223+'по 0,4'!H220</f>
    </nc>
  </rcc>
  <rcc rId="27269" sId="1">
    <oc r="I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0,4'!I220</f>
    </oc>
    <nc r="I223">
      <f>'по 6-10'!I223+'по 0,4'!I220</f>
    </nc>
  </rcc>
  <rcc rId="27270" sId="1">
    <oc r="J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0,4'!J220</f>
    </oc>
    <nc r="J223">
      <f>'по 6-10'!J223+'по 0,4'!J220</f>
    </nc>
  </rcc>
  <rcc rId="27271" sId="1">
    <oc r="K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0,4'!K220</f>
    </oc>
    <nc r="K223">
      <f>'по 6-10'!K223+'по 0,4'!K220</f>
    </nc>
  </rcc>
  <rcc rId="27272" sId="1">
    <oc r="L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0,4'!L220</f>
    </oc>
    <nc r="L223">
      <f>'по 6-10'!L223+'по 0,4'!L220</f>
    </nc>
  </rcc>
  <rcc rId="27273" sId="1">
    <oc r="M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0,4'!M220</f>
    </oc>
    <nc r="M223">
      <f>'по 6-10'!M223+'по 0,4'!M220</f>
    </nc>
  </rcc>
  <rcc rId="27274" sId="1">
    <oc r="N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0,4'!N220</f>
    </oc>
    <nc r="N223">
      <f>'по 6-10'!N223+'по 0,4'!N220</f>
    </nc>
  </rcc>
  <rcc rId="27275" sId="1">
    <oc r="O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0,4'!O220</f>
    </oc>
    <nc r="O223">
      <f>'по 6-10'!O223+'по 0,4'!O220</f>
    </nc>
  </rcc>
  <rcc rId="27276" sId="1">
    <oc r="P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0,4'!P220</f>
    </oc>
    <nc r="P223">
      <f>'по 6-10'!P223+'по 0,4'!P220</f>
    </nc>
  </rcc>
  <rcc rId="27277" sId="1">
    <oc r="Q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0,4'!Q220</f>
    </oc>
    <nc r="Q223">
      <f>'по 6-10'!Q223+'по 0,4'!Q220</f>
    </nc>
  </rcc>
  <rcc rId="27278" sId="1">
    <oc r="D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0,4'!D221</f>
    </oc>
    <nc r="D224">
      <f>'по 6-10'!D224+'по 0,4'!D221</f>
    </nc>
  </rcc>
  <rcc rId="27279" sId="1">
    <oc r="E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0,4'!E221</f>
    </oc>
    <nc r="E224">
      <f>'по 6-10'!E224+'по 0,4'!E221</f>
    </nc>
  </rcc>
  <rcc rId="27280" sId="1">
    <oc r="F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0,4'!F221</f>
    </oc>
    <nc r="F224">
      <f>'по 6-10'!F224+'по 0,4'!F221</f>
    </nc>
  </rcc>
  <rcc rId="27281" sId="1">
    <oc r="G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0,4'!G221</f>
    </oc>
    <nc r="G224">
      <f>'по 6-10'!G224+'по 0,4'!G221</f>
    </nc>
  </rcc>
  <rcc rId="27282" sId="1">
    <oc r="H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0,4'!H221</f>
    </oc>
    <nc r="H224">
      <f>'по 6-10'!H224+'по 0,4'!H221</f>
    </nc>
  </rcc>
  <rcc rId="27283" sId="1">
    <oc r="I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0,4'!I221</f>
    </oc>
    <nc r="I224">
      <f>'по 6-10'!I224+'по 0,4'!I221</f>
    </nc>
  </rcc>
  <rcc rId="27284" sId="1">
    <oc r="J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0,4'!J221</f>
    </oc>
    <nc r="J224">
      <f>'по 6-10'!J224+'по 0,4'!J221</f>
    </nc>
  </rcc>
  <rcc rId="27285" sId="1">
    <oc r="K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0,4'!K221</f>
    </oc>
    <nc r="K224">
      <f>'по 6-10'!K224+'по 0,4'!K221</f>
    </nc>
  </rcc>
  <rcc rId="27286" sId="1">
    <oc r="L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0,4'!L221</f>
    </oc>
    <nc r="L224">
      <f>'по 6-10'!L224+'по 0,4'!L221</f>
    </nc>
  </rcc>
  <rcc rId="27287" sId="1">
    <oc r="M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0,4'!M221</f>
    </oc>
    <nc r="M224">
      <f>'по 6-10'!M224+'по 0,4'!M221</f>
    </nc>
  </rcc>
  <rcc rId="27288" sId="1">
    <oc r="N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0,4'!N221</f>
    </oc>
    <nc r="N224">
      <f>'по 6-10'!N224+'по 0,4'!N221</f>
    </nc>
  </rcc>
  <rcc rId="27289" sId="1">
    <oc r="O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0,4'!O221</f>
    </oc>
    <nc r="O224">
      <f>'по 6-10'!O224+'по 0,4'!O221</f>
    </nc>
  </rcc>
  <rcc rId="27290" sId="1">
    <oc r="P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0,4'!P221</f>
    </oc>
    <nc r="P224">
      <f>'по 6-10'!P224+'по 0,4'!P221</f>
    </nc>
  </rcc>
  <rcc rId="27291" sId="1">
    <oc r="Q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0,4'!Q221</f>
    </oc>
    <nc r="Q224">
      <f>'по 6-10'!Q224+'по 0,4'!Q221</f>
    </nc>
  </rcc>
  <rcc rId="27292" sId="1">
    <oc r="D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0,4'!D222</f>
    </oc>
    <nc r="D225">
      <f>'по 6-10'!D225+'по 0,4'!D222</f>
    </nc>
  </rcc>
  <rcc rId="27293" sId="1">
    <oc r="E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0,4'!E222</f>
    </oc>
    <nc r="E225">
      <f>'по 6-10'!E225+'по 0,4'!E222</f>
    </nc>
  </rcc>
  <rcc rId="27294" sId="1">
    <oc r="F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0,4'!F222</f>
    </oc>
    <nc r="F225">
      <f>'по 6-10'!F225+'по 0,4'!F222</f>
    </nc>
  </rcc>
  <rcc rId="27295" sId="1">
    <oc r="G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0,4'!G222</f>
    </oc>
    <nc r="G225">
      <f>'по 6-10'!G225+'по 0,4'!G222</f>
    </nc>
  </rcc>
  <rcc rId="27296" sId="1">
    <oc r="H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0,4'!H222</f>
    </oc>
    <nc r="H225">
      <f>'по 6-10'!H225+'по 0,4'!H222</f>
    </nc>
  </rcc>
  <rcc rId="27297" sId="1">
    <oc r="I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0,4'!I222</f>
    </oc>
    <nc r="I225">
      <f>'по 6-10'!I225+'по 0,4'!I222</f>
    </nc>
  </rcc>
  <rcc rId="27298" sId="1">
    <oc r="J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0,4'!J222</f>
    </oc>
    <nc r="J225">
      <f>'по 6-10'!J225+'по 0,4'!J222</f>
    </nc>
  </rcc>
  <rcc rId="27299" sId="1">
    <oc r="K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0,4'!K222</f>
    </oc>
    <nc r="K225">
      <f>'по 6-10'!K225+'по 0,4'!K222</f>
    </nc>
  </rcc>
  <rcc rId="27300" sId="1">
    <oc r="L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0,4'!L222</f>
    </oc>
    <nc r="L225">
      <f>'по 6-10'!L225+'по 0,4'!L222</f>
    </nc>
  </rcc>
  <rcc rId="27301" sId="1">
    <oc r="M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0,4'!M222</f>
    </oc>
    <nc r="M225">
      <f>'по 6-10'!M225+'по 0,4'!M222</f>
    </nc>
  </rcc>
  <rcc rId="27302" sId="1">
    <oc r="N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0,4'!N222</f>
    </oc>
    <nc r="N225">
      <f>'по 6-10'!N225+'по 0,4'!N222</f>
    </nc>
  </rcc>
  <rcc rId="27303" sId="1">
    <oc r="O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0,4'!O222</f>
    </oc>
    <nc r="O225">
      <f>'по 6-10'!O225+'по 0,4'!O222</f>
    </nc>
  </rcc>
  <rcc rId="27304" sId="1">
    <oc r="P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0,4'!P222</f>
    </oc>
    <nc r="P225">
      <f>'по 6-10'!P225+'по 0,4'!P222</f>
    </nc>
  </rcc>
  <rcc rId="27305" sId="1">
    <oc r="Q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0,4'!Q222</f>
    </oc>
    <nc r="Q225">
      <f>'по 6-10'!Q225+'по 0,4'!Q222</f>
    </nc>
  </rcc>
  <rcc rId="27306" sId="1">
    <oc r="D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0,4'!D223</f>
    </oc>
    <nc r="D226">
      <f>'по 6-10'!D226+'по 0,4'!D223</f>
    </nc>
  </rcc>
  <rcc rId="27307" sId="1">
    <oc r="E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0,4'!E223</f>
    </oc>
    <nc r="E226">
      <f>'по 6-10'!E226+'по 0,4'!E223</f>
    </nc>
  </rcc>
  <rcc rId="27308" sId="1">
    <oc r="F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0,4'!F223</f>
    </oc>
    <nc r="F226">
      <f>'по 6-10'!F226+'по 0,4'!F223</f>
    </nc>
  </rcc>
  <rcc rId="27309" sId="1">
    <oc r="G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0,4'!G223</f>
    </oc>
    <nc r="G226">
      <f>'по 6-10'!G226+'по 0,4'!G223</f>
    </nc>
  </rcc>
  <rcc rId="27310" sId="1">
    <oc r="H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0,4'!H223</f>
    </oc>
    <nc r="H226">
      <f>'по 6-10'!H226+'по 0,4'!H223</f>
    </nc>
  </rcc>
  <rcc rId="27311" sId="1">
    <oc r="I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0,4'!I223</f>
    </oc>
    <nc r="I226">
      <f>'по 6-10'!I226+'по 0,4'!I223</f>
    </nc>
  </rcc>
  <rcc rId="27312" sId="1">
    <oc r="J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0,4'!J223</f>
    </oc>
    <nc r="J226">
      <f>'по 6-10'!J226+'по 0,4'!J223</f>
    </nc>
  </rcc>
  <rcc rId="27313" sId="1">
    <oc r="K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0,4'!K223</f>
    </oc>
    <nc r="K226">
      <f>'по 6-10'!K226+'по 0,4'!K223</f>
    </nc>
  </rcc>
  <rcc rId="27314" sId="1">
    <oc r="L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0,4'!L223</f>
    </oc>
    <nc r="L226">
      <f>'по 6-10'!L226+'по 0,4'!L223</f>
    </nc>
  </rcc>
  <rcc rId="27315" sId="1">
    <oc r="M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0,4'!M223</f>
    </oc>
    <nc r="M226">
      <f>'по 6-10'!M226+'по 0,4'!M223</f>
    </nc>
  </rcc>
  <rcc rId="27316" sId="1">
    <oc r="N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0,4'!N223</f>
    </oc>
    <nc r="N226">
      <f>'по 6-10'!N226+'по 0,4'!N223</f>
    </nc>
  </rcc>
  <rcc rId="27317" sId="1">
    <oc r="O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0,4'!O223</f>
    </oc>
    <nc r="O226">
      <f>'по 6-10'!O226+'по 0,4'!O223</f>
    </nc>
  </rcc>
  <rcc rId="27318" sId="1">
    <oc r="P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0,4'!P223</f>
    </oc>
    <nc r="P226">
      <f>'по 6-10'!P226+'по 0,4'!P223</f>
    </nc>
  </rcc>
  <rcc rId="27319" sId="1">
    <oc r="Q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0,4'!Q223</f>
    </oc>
    <nc r="Q226">
      <f>'по 6-10'!Q226+'по 0,4'!Q223</f>
    </nc>
  </rcc>
  <rcc rId="27320" sId="1">
    <oc r="D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0,4'!D224</f>
    </oc>
    <nc r="D227">
      <f>'по 6-10'!D227+'по 0,4'!D224</f>
    </nc>
  </rcc>
  <rcc rId="27321" sId="1">
    <oc r="E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0,4'!E224</f>
    </oc>
    <nc r="E227">
      <f>'по 6-10'!E227+'по 0,4'!E224</f>
    </nc>
  </rcc>
  <rcc rId="27322" sId="1">
    <oc r="F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0,4'!F224</f>
    </oc>
    <nc r="F227">
      <f>'по 6-10'!F227+'по 0,4'!F224</f>
    </nc>
  </rcc>
  <rcc rId="27323" sId="1">
    <oc r="G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0,4'!G224</f>
    </oc>
    <nc r="G227">
      <f>'по 6-10'!G227+'по 0,4'!G224</f>
    </nc>
  </rcc>
  <rcc rId="27324" sId="1">
    <oc r="H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0,4'!H224</f>
    </oc>
    <nc r="H227">
      <f>'по 6-10'!H227+'по 0,4'!H224</f>
    </nc>
  </rcc>
  <rcc rId="27325" sId="1">
    <oc r="I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0,4'!I224</f>
    </oc>
    <nc r="I227">
      <f>'по 6-10'!I227+'по 0,4'!I224</f>
    </nc>
  </rcc>
  <rcc rId="27326" sId="1">
    <oc r="J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0,4'!J224</f>
    </oc>
    <nc r="J227">
      <f>'по 6-10'!J227+'по 0,4'!J224</f>
    </nc>
  </rcc>
  <rcc rId="27327" sId="1">
    <oc r="K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0,4'!K224</f>
    </oc>
    <nc r="K227">
      <f>'по 6-10'!K227+'по 0,4'!K224</f>
    </nc>
  </rcc>
  <rcc rId="27328" sId="1">
    <oc r="L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0,4'!L224</f>
    </oc>
    <nc r="L227">
      <f>'по 6-10'!L227+'по 0,4'!L224</f>
    </nc>
  </rcc>
  <rcc rId="27329" sId="1">
    <oc r="M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0,4'!M224</f>
    </oc>
    <nc r="M227">
      <f>'по 6-10'!M227+'по 0,4'!M224</f>
    </nc>
  </rcc>
  <rcc rId="27330" sId="1">
    <oc r="N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0,4'!N224</f>
    </oc>
    <nc r="N227">
      <f>'по 6-10'!N227+'по 0,4'!N224</f>
    </nc>
  </rcc>
  <rcc rId="27331" sId="1">
    <oc r="O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0,4'!O224</f>
    </oc>
    <nc r="O227">
      <f>'по 6-10'!O227+'по 0,4'!O224</f>
    </nc>
  </rcc>
  <rcc rId="27332" sId="1">
    <oc r="P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0,4'!P224</f>
    </oc>
    <nc r="P227">
      <f>'по 6-10'!P227+'по 0,4'!P224</f>
    </nc>
  </rcc>
  <rcc rId="27333" sId="1">
    <oc r="Q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0,4'!Q224</f>
    </oc>
    <nc r="Q227">
      <f>'по 6-10'!Q227+'по 0,4'!Q224</f>
    </nc>
  </rcc>
  <rcc rId="27334" sId="1">
    <oc r="D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0,4'!D225</f>
    </oc>
    <nc r="D228">
      <f>'по 6-10'!D228+'по 0,4'!D225</f>
    </nc>
  </rcc>
  <rcc rId="27335" sId="1">
    <oc r="E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0,4'!E225</f>
    </oc>
    <nc r="E228">
      <f>'по 6-10'!E228+'по 0,4'!E225</f>
    </nc>
  </rcc>
  <rcc rId="27336" sId="1">
    <oc r="F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0,4'!F225</f>
    </oc>
    <nc r="F228">
      <f>'по 6-10'!F228+'по 0,4'!F225</f>
    </nc>
  </rcc>
  <rcc rId="27337" sId="1">
    <oc r="G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0,4'!G225</f>
    </oc>
    <nc r="G228">
      <f>'по 6-10'!G228+'по 0,4'!G225</f>
    </nc>
  </rcc>
  <rcc rId="27338" sId="1">
    <oc r="H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0,4'!H225</f>
    </oc>
    <nc r="H228">
      <f>'по 6-10'!H228+'по 0,4'!H225</f>
    </nc>
  </rcc>
  <rcc rId="27339" sId="1">
    <oc r="I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0,4'!I225</f>
    </oc>
    <nc r="I228">
      <f>'по 6-10'!I228+'по 0,4'!I225</f>
    </nc>
  </rcc>
  <rcc rId="27340" sId="1">
    <oc r="J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0,4'!J225</f>
    </oc>
    <nc r="J228">
      <f>'по 6-10'!J228+'по 0,4'!J225</f>
    </nc>
  </rcc>
  <rcc rId="27341" sId="1">
    <oc r="K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0,4'!K225</f>
    </oc>
    <nc r="K228">
      <f>'по 6-10'!K228+'по 0,4'!K225</f>
    </nc>
  </rcc>
  <rcc rId="27342" sId="1">
    <oc r="L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0,4'!L225</f>
    </oc>
    <nc r="L228">
      <f>'по 6-10'!L228+'по 0,4'!L225</f>
    </nc>
  </rcc>
  <rcc rId="27343" sId="1">
    <oc r="M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0,4'!M225</f>
    </oc>
    <nc r="M228">
      <f>'по 6-10'!M228+'по 0,4'!M225</f>
    </nc>
  </rcc>
  <rcc rId="27344" sId="1">
    <oc r="N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0,4'!N225</f>
    </oc>
    <nc r="N228">
      <f>'по 6-10'!N228+'по 0,4'!N225</f>
    </nc>
  </rcc>
  <rcc rId="27345" sId="1">
    <oc r="O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0,4'!O225</f>
    </oc>
    <nc r="O228">
      <f>'по 6-10'!O228+'по 0,4'!O225</f>
    </nc>
  </rcc>
  <rcc rId="27346" sId="1">
    <oc r="P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0,4'!P225</f>
    </oc>
    <nc r="P228">
      <f>'по 6-10'!P228+'по 0,4'!P225</f>
    </nc>
  </rcc>
  <rcc rId="27347" sId="1">
    <oc r="Q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0,4'!Q225</f>
    </oc>
    <nc r="Q228">
      <f>'по 6-10'!Q228+'по 0,4'!Q225</f>
    </nc>
  </rcc>
  <rcc rId="27348" sId="1">
    <oc r="D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0,4'!D226</f>
    </oc>
    <nc r="D229">
      <f>'по 6-10'!D229+'по 0,4'!D226</f>
    </nc>
  </rcc>
  <rcc rId="27349" sId="1">
    <oc r="E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0,4'!E226</f>
    </oc>
    <nc r="E229">
      <f>'по 6-10'!E229+'по 0,4'!E226</f>
    </nc>
  </rcc>
  <rcc rId="27350" sId="1">
    <oc r="F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0,4'!F226</f>
    </oc>
    <nc r="F229">
      <f>'по 6-10'!F229+'по 0,4'!F226</f>
    </nc>
  </rcc>
  <rcc rId="27351" sId="1">
    <oc r="G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0,4'!G226</f>
    </oc>
    <nc r="G229">
      <f>'по 6-10'!G229+'по 0,4'!G226</f>
    </nc>
  </rcc>
  <rcc rId="27352" sId="1">
    <oc r="H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0,4'!H226</f>
    </oc>
    <nc r="H229">
      <f>'по 6-10'!H229+'по 0,4'!H226</f>
    </nc>
  </rcc>
  <rcc rId="27353" sId="1">
    <oc r="I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0,4'!I226</f>
    </oc>
    <nc r="I229">
      <f>'по 6-10'!I229+'по 0,4'!I226</f>
    </nc>
  </rcc>
  <rcc rId="27354" sId="1">
    <oc r="J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0,4'!J226</f>
    </oc>
    <nc r="J229">
      <f>'по 6-10'!J229+'по 0,4'!J226</f>
    </nc>
  </rcc>
  <rcc rId="27355" sId="1">
    <oc r="K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0,4'!K226</f>
    </oc>
    <nc r="K229">
      <f>'по 6-10'!K229+'по 0,4'!K226</f>
    </nc>
  </rcc>
  <rcc rId="27356" sId="1">
    <oc r="L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0,4'!L226</f>
    </oc>
    <nc r="L229">
      <f>'по 6-10'!L229+'по 0,4'!L226</f>
    </nc>
  </rcc>
  <rcc rId="27357" sId="1">
    <oc r="M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0,4'!M226</f>
    </oc>
    <nc r="M229">
      <f>'по 6-10'!M229+'по 0,4'!M226</f>
    </nc>
  </rcc>
  <rcc rId="27358" sId="1">
    <oc r="N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0,4'!N226</f>
    </oc>
    <nc r="N229">
      <f>'по 6-10'!N229+'по 0,4'!N226</f>
    </nc>
  </rcc>
  <rcc rId="27359" sId="1">
    <oc r="O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0,4'!O226</f>
    </oc>
    <nc r="O229">
      <f>'по 6-10'!O229+'по 0,4'!O226</f>
    </nc>
  </rcc>
  <rcc rId="27360" sId="1">
    <oc r="P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0,4'!P226</f>
    </oc>
    <nc r="P229">
      <f>'по 6-10'!P229+'по 0,4'!P226</f>
    </nc>
  </rcc>
  <rcc rId="27361" sId="1">
    <oc r="Q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0,4'!Q226</f>
    </oc>
    <nc r="Q229">
      <f>'по 6-10'!Q229+'по 0,4'!Q226</f>
    </nc>
  </rcc>
  <rcc rId="27362" sId="1">
    <oc r="D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0,4'!D227</f>
    </oc>
    <nc r="D230">
      <f>'по 6-10'!D230+'по 0,4'!D227</f>
    </nc>
  </rcc>
  <rcc rId="27363" sId="1">
    <oc r="E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0,4'!E227</f>
    </oc>
    <nc r="E230">
      <f>'по 6-10'!E230+'по 0,4'!E227</f>
    </nc>
  </rcc>
  <rcc rId="27364" sId="1">
    <oc r="F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0,4'!F227</f>
    </oc>
    <nc r="F230">
      <f>'по 6-10'!F230+'по 0,4'!F227</f>
    </nc>
  </rcc>
  <rcc rId="27365" sId="1">
    <oc r="G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0,4'!G227</f>
    </oc>
    <nc r="G230">
      <f>'по 6-10'!G230+'по 0,4'!G227</f>
    </nc>
  </rcc>
  <rcc rId="27366" sId="1">
    <oc r="H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0,4'!H227</f>
    </oc>
    <nc r="H230">
      <f>'по 6-10'!H230+'по 0,4'!H227</f>
    </nc>
  </rcc>
  <rcc rId="27367" sId="1">
    <oc r="I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0,4'!I227</f>
    </oc>
    <nc r="I230">
      <f>'по 6-10'!I230+'по 0,4'!I227</f>
    </nc>
  </rcc>
  <rcc rId="27368" sId="1">
    <oc r="J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0,4'!J227</f>
    </oc>
    <nc r="J230">
      <f>'по 6-10'!J230+'по 0,4'!J227</f>
    </nc>
  </rcc>
  <rcc rId="27369" sId="1">
    <oc r="K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0,4'!K227</f>
    </oc>
    <nc r="K230">
      <f>'по 6-10'!K230+'по 0,4'!K227</f>
    </nc>
  </rcc>
  <rcc rId="27370" sId="1">
    <oc r="L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0,4'!L227</f>
    </oc>
    <nc r="L230">
      <f>'по 6-10'!L230+'по 0,4'!L227</f>
    </nc>
  </rcc>
  <rcc rId="27371" sId="1">
    <oc r="M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0,4'!M227</f>
    </oc>
    <nc r="M230">
      <f>'по 6-10'!M230+'по 0,4'!M227</f>
    </nc>
  </rcc>
  <rcc rId="27372" sId="1">
    <oc r="N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0,4'!N227</f>
    </oc>
    <nc r="N230">
      <f>'по 6-10'!N230+'по 0,4'!N227</f>
    </nc>
  </rcc>
  <rcc rId="27373" sId="1">
    <oc r="O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0,4'!O227</f>
    </oc>
    <nc r="O230">
      <f>'по 6-10'!O230+'по 0,4'!O227</f>
    </nc>
  </rcc>
  <rcc rId="27374" sId="1">
    <oc r="P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0,4'!P227</f>
    </oc>
    <nc r="P230">
      <f>'по 6-10'!P230+'по 0,4'!P227</f>
    </nc>
  </rcc>
  <rcc rId="27375" sId="1">
    <oc r="Q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0,4'!Q227</f>
    </oc>
    <nc r="Q230">
      <f>'по 6-10'!Q230+'по 0,4'!Q227</f>
    </nc>
  </rcc>
  <rcc rId="27376" sId="1">
    <oc r="D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0,4'!D228</f>
    </oc>
    <nc r="D231">
      <f>'по 6-10'!D231+'по 0,4'!D228</f>
    </nc>
  </rcc>
  <rcc rId="27377" sId="1">
    <oc r="E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0,4'!E228</f>
    </oc>
    <nc r="E231">
      <f>'по 6-10'!E231+'по 0,4'!E228</f>
    </nc>
  </rcc>
  <rcc rId="27378" sId="1">
    <oc r="F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0,4'!F228</f>
    </oc>
    <nc r="F231">
      <f>'по 6-10'!F231+'по 0,4'!F228</f>
    </nc>
  </rcc>
  <rcc rId="27379" sId="1">
    <oc r="G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0,4'!G228</f>
    </oc>
    <nc r="G231">
      <f>'по 6-10'!G231+'по 0,4'!G228</f>
    </nc>
  </rcc>
  <rcc rId="27380" sId="1">
    <oc r="H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0,4'!H228</f>
    </oc>
    <nc r="H231">
      <f>'по 6-10'!H231+'по 0,4'!H228</f>
    </nc>
  </rcc>
  <rcc rId="27381" sId="1">
    <oc r="I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0,4'!I228</f>
    </oc>
    <nc r="I231">
      <f>'по 6-10'!I231+'по 0,4'!I228</f>
    </nc>
  </rcc>
  <rcc rId="27382" sId="1">
    <oc r="J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0,4'!J228</f>
    </oc>
    <nc r="J231">
      <f>'по 6-10'!J231+'по 0,4'!J228</f>
    </nc>
  </rcc>
  <rcc rId="27383" sId="1">
    <oc r="K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0,4'!K228</f>
    </oc>
    <nc r="K231">
      <f>'по 6-10'!K231+'по 0,4'!K228</f>
    </nc>
  </rcc>
  <rcc rId="27384" sId="1">
    <oc r="L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0,4'!L228</f>
    </oc>
    <nc r="L231">
      <f>'по 6-10'!L231+'по 0,4'!L228</f>
    </nc>
  </rcc>
  <rcc rId="27385" sId="1">
    <oc r="M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0,4'!M228</f>
    </oc>
    <nc r="M231">
      <f>'по 6-10'!M231+'по 0,4'!M228</f>
    </nc>
  </rcc>
  <rcc rId="27386" sId="1">
    <oc r="N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0,4'!N228</f>
    </oc>
    <nc r="N231">
      <f>'по 6-10'!N231+'по 0,4'!N228</f>
    </nc>
  </rcc>
  <rcc rId="27387" sId="1">
    <oc r="O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0,4'!O228</f>
    </oc>
    <nc r="O231">
      <f>'по 6-10'!O231+'по 0,4'!O228</f>
    </nc>
  </rcc>
  <rcc rId="27388" sId="1">
    <oc r="P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0,4'!P228</f>
    </oc>
    <nc r="P231">
      <f>'по 6-10'!P231+'по 0,4'!P228</f>
    </nc>
  </rcc>
  <rcc rId="27389" sId="1">
    <oc r="Q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0,4'!Q228</f>
    </oc>
    <nc r="Q231">
      <f>'по 6-10'!Q231+'по 0,4'!Q228</f>
    </nc>
  </rcc>
  <rcc rId="27390" sId="1">
    <oc r="D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0,4'!D229</f>
    </oc>
    <nc r="D232">
      <f>'по 6-10'!D232+'по 0,4'!D229</f>
    </nc>
  </rcc>
  <rcc rId="27391" sId="1">
    <oc r="E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0,4'!E229</f>
    </oc>
    <nc r="E232">
      <f>'по 6-10'!E232+'по 0,4'!E229</f>
    </nc>
  </rcc>
  <rcc rId="27392" sId="1">
    <oc r="F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0,4'!F229</f>
    </oc>
    <nc r="F232">
      <f>'по 6-10'!F232+'по 0,4'!F229</f>
    </nc>
  </rcc>
  <rcc rId="27393" sId="1">
    <oc r="G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0,4'!G229</f>
    </oc>
    <nc r="G232">
      <f>'по 6-10'!G232+'по 0,4'!G229</f>
    </nc>
  </rcc>
  <rcc rId="27394" sId="1">
    <oc r="H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0,4'!H229</f>
    </oc>
    <nc r="H232">
      <f>'по 6-10'!H232+'по 0,4'!H229</f>
    </nc>
  </rcc>
  <rcc rId="27395" sId="1">
    <oc r="I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0,4'!I229</f>
    </oc>
    <nc r="I232">
      <f>'по 6-10'!I232+'по 0,4'!I229</f>
    </nc>
  </rcc>
  <rcc rId="27396" sId="1">
    <oc r="J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0,4'!J229</f>
    </oc>
    <nc r="J232">
      <f>'по 6-10'!J232+'по 0,4'!J229</f>
    </nc>
  </rcc>
  <rcc rId="27397" sId="1">
    <oc r="K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0,4'!K229</f>
    </oc>
    <nc r="K232">
      <f>'по 6-10'!K232+'по 0,4'!K229</f>
    </nc>
  </rcc>
  <rcc rId="27398" sId="1">
    <oc r="L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0,4'!L229</f>
    </oc>
    <nc r="L232">
      <f>'по 6-10'!L232+'по 0,4'!L229</f>
    </nc>
  </rcc>
  <rcc rId="27399" sId="1">
    <oc r="M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0,4'!M229</f>
    </oc>
    <nc r="M232">
      <f>'по 6-10'!M232+'по 0,4'!M229</f>
    </nc>
  </rcc>
  <rcc rId="27400" sId="1">
    <oc r="N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0,4'!N229</f>
    </oc>
    <nc r="N232">
      <f>'по 6-10'!N232+'по 0,4'!N229</f>
    </nc>
  </rcc>
  <rcc rId="27401" sId="1">
    <oc r="O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0,4'!O229</f>
    </oc>
    <nc r="O232">
      <f>'по 6-10'!O232+'по 0,4'!O229</f>
    </nc>
  </rcc>
  <rcc rId="27402" sId="1">
    <oc r="P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0,4'!P229</f>
    </oc>
    <nc r="P232">
      <f>'по 6-10'!P232+'по 0,4'!P229</f>
    </nc>
  </rcc>
  <rcc rId="27403" sId="1">
    <oc r="Q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0,4'!Q229</f>
    </oc>
    <nc r="Q232">
      <f>'по 6-10'!Q232+'по 0,4'!Q229</f>
    </nc>
  </rcc>
  <rcc rId="27404" sId="1">
    <oc r="D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0,4'!D230</f>
    </oc>
    <nc r="D233">
      <f>'по 6-10'!D233+'по 0,4'!D230</f>
    </nc>
  </rcc>
  <rcc rId="27405" sId="1">
    <oc r="E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0,4'!E230</f>
    </oc>
    <nc r="E233">
      <f>'по 6-10'!E233+'по 0,4'!E230</f>
    </nc>
  </rcc>
  <rcc rId="27406" sId="1">
    <oc r="F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0,4'!F230</f>
    </oc>
    <nc r="F233">
      <f>'по 6-10'!F233+'по 0,4'!F230</f>
    </nc>
  </rcc>
  <rcc rId="27407" sId="1">
    <oc r="G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0,4'!G230</f>
    </oc>
    <nc r="G233">
      <f>'по 6-10'!G233+'по 0,4'!G230</f>
    </nc>
  </rcc>
  <rcc rId="27408" sId="1">
    <oc r="H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0,4'!H230</f>
    </oc>
    <nc r="H233">
      <f>'по 6-10'!H233+'по 0,4'!H230</f>
    </nc>
  </rcc>
  <rcc rId="27409" sId="1">
    <oc r="I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0,4'!I230</f>
    </oc>
    <nc r="I233">
      <f>'по 6-10'!I233+'по 0,4'!I230</f>
    </nc>
  </rcc>
  <rcc rId="27410" sId="1">
    <oc r="J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0,4'!J230</f>
    </oc>
    <nc r="J233">
      <f>'по 6-10'!J233+'по 0,4'!J230</f>
    </nc>
  </rcc>
  <rcc rId="27411" sId="1">
    <oc r="K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0,4'!K230</f>
    </oc>
    <nc r="K233">
      <f>'по 6-10'!K233+'по 0,4'!K230</f>
    </nc>
  </rcc>
  <rcc rId="27412" sId="1">
    <oc r="L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0,4'!L230</f>
    </oc>
    <nc r="L233">
      <f>'по 6-10'!L233+'по 0,4'!L230</f>
    </nc>
  </rcc>
  <rcc rId="27413" sId="1">
    <oc r="M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0,4'!M230</f>
    </oc>
    <nc r="M233">
      <f>'по 6-10'!M233+'по 0,4'!M230</f>
    </nc>
  </rcc>
  <rcc rId="27414" sId="1">
    <oc r="N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0,4'!N230</f>
    </oc>
    <nc r="N233">
      <f>'по 6-10'!N233+'по 0,4'!N230</f>
    </nc>
  </rcc>
  <rcc rId="27415" sId="1">
    <oc r="O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0,4'!O230</f>
    </oc>
    <nc r="O233">
      <f>'по 6-10'!O233+'по 0,4'!O230</f>
    </nc>
  </rcc>
  <rcc rId="27416" sId="1">
    <oc r="P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0,4'!P230</f>
    </oc>
    <nc r="P233">
      <f>'по 6-10'!P233+'по 0,4'!P230</f>
    </nc>
  </rcc>
  <rcc rId="27417" sId="1">
    <oc r="Q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0,4'!Q230</f>
    </oc>
    <nc r="Q233">
      <f>'по 6-10'!Q233+'по 0,4'!Q230</f>
    </nc>
  </rcc>
  <rcc rId="27418" sId="1">
    <oc r="D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0,4'!D231</f>
    </oc>
    <nc r="D234">
      <f>'по 6-10'!D234+'по 0,4'!D231</f>
    </nc>
  </rcc>
  <rcc rId="27419" sId="1">
    <oc r="E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0,4'!E231</f>
    </oc>
    <nc r="E234">
      <f>'по 6-10'!E234+'по 0,4'!E231</f>
    </nc>
  </rcc>
  <rcc rId="27420" sId="1">
    <oc r="F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0,4'!F231</f>
    </oc>
    <nc r="F234">
      <f>'по 6-10'!F234+'по 0,4'!F231</f>
    </nc>
  </rcc>
  <rcc rId="27421" sId="1">
    <oc r="G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0,4'!G231</f>
    </oc>
    <nc r="G234">
      <f>'по 6-10'!G234+'по 0,4'!G231</f>
    </nc>
  </rcc>
  <rcc rId="27422" sId="1">
    <oc r="H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0,4'!H231</f>
    </oc>
    <nc r="H234">
      <f>'по 6-10'!H234+'по 0,4'!H231</f>
    </nc>
  </rcc>
  <rcc rId="27423" sId="1">
    <oc r="I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0,4'!I231</f>
    </oc>
    <nc r="I234">
      <f>'по 6-10'!I234+'по 0,4'!I231</f>
    </nc>
  </rcc>
  <rcc rId="27424" sId="1">
    <oc r="J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0,4'!J231</f>
    </oc>
    <nc r="J234">
      <f>'по 6-10'!J234+'по 0,4'!J231</f>
    </nc>
  </rcc>
  <rcc rId="27425" sId="1">
    <oc r="K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0,4'!K231</f>
    </oc>
    <nc r="K234">
      <f>'по 6-10'!K234+'по 0,4'!K231</f>
    </nc>
  </rcc>
  <rcc rId="27426" sId="1">
    <oc r="L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0,4'!L231</f>
    </oc>
    <nc r="L234">
      <f>'по 6-10'!L234+'по 0,4'!L231</f>
    </nc>
  </rcc>
  <rcc rId="27427" sId="1">
    <oc r="M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0,4'!M231</f>
    </oc>
    <nc r="M234">
      <f>'по 6-10'!M234+'по 0,4'!M231</f>
    </nc>
  </rcc>
  <rcc rId="27428" sId="1">
    <oc r="N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0,4'!N231</f>
    </oc>
    <nc r="N234">
      <f>'по 6-10'!N234+'по 0,4'!N231</f>
    </nc>
  </rcc>
  <rcc rId="27429" sId="1">
    <oc r="O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0,4'!O231</f>
    </oc>
    <nc r="O234">
      <f>'по 6-10'!O234+'по 0,4'!O231</f>
    </nc>
  </rcc>
  <rcc rId="27430" sId="1">
    <oc r="P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0,4'!P231</f>
    </oc>
    <nc r="P234">
      <f>'по 6-10'!P234+'по 0,4'!P231</f>
    </nc>
  </rcc>
  <rcc rId="27431" sId="1">
    <oc r="Q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0,4'!Q231</f>
    </oc>
    <nc r="Q234">
      <f>'по 6-10'!Q234+'по 0,4'!Q231</f>
    </nc>
  </rcc>
  <rcc rId="27432" sId="1">
    <oc r="D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0,4'!D232</f>
    </oc>
    <nc r="D235">
      <f>'по 6-10'!D235+'по 0,4'!D232</f>
    </nc>
  </rcc>
  <rcc rId="27433" sId="1">
    <oc r="E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0,4'!E232</f>
    </oc>
    <nc r="E235">
      <f>'по 6-10'!E235+'по 0,4'!E232</f>
    </nc>
  </rcc>
  <rcc rId="27434" sId="1">
    <oc r="F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0,4'!F232</f>
    </oc>
    <nc r="F235">
      <f>'по 6-10'!F235+'по 0,4'!F232</f>
    </nc>
  </rcc>
  <rcc rId="27435" sId="1">
    <oc r="G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0,4'!G232</f>
    </oc>
    <nc r="G235">
      <f>'по 6-10'!G235+'по 0,4'!G232</f>
    </nc>
  </rcc>
  <rcc rId="27436" sId="1">
    <oc r="H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0,4'!H232</f>
    </oc>
    <nc r="H235">
      <f>'по 6-10'!H235+'по 0,4'!H232</f>
    </nc>
  </rcc>
  <rcc rId="27437" sId="1">
    <oc r="I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0,4'!I232</f>
    </oc>
    <nc r="I235">
      <f>'по 6-10'!I235+'по 0,4'!I232</f>
    </nc>
  </rcc>
  <rcc rId="27438" sId="1">
    <oc r="J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0,4'!J232</f>
    </oc>
    <nc r="J235">
      <f>'по 6-10'!J235+'по 0,4'!J232</f>
    </nc>
  </rcc>
  <rcc rId="27439" sId="1">
    <oc r="K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0,4'!K232</f>
    </oc>
    <nc r="K235">
      <f>'по 6-10'!K235+'по 0,4'!K232</f>
    </nc>
  </rcc>
  <rcc rId="27440" sId="1">
    <oc r="L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0,4'!L232</f>
    </oc>
    <nc r="L235">
      <f>'по 6-10'!L235+'по 0,4'!L232</f>
    </nc>
  </rcc>
  <rcc rId="27441" sId="1">
    <oc r="M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0,4'!M232</f>
    </oc>
    <nc r="M235">
      <f>'по 6-10'!M235+'по 0,4'!M232</f>
    </nc>
  </rcc>
  <rcc rId="27442" sId="1">
    <oc r="N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0,4'!N232</f>
    </oc>
    <nc r="N235">
      <f>'по 6-10'!N235+'по 0,4'!N232</f>
    </nc>
  </rcc>
  <rcc rId="27443" sId="1">
    <oc r="O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0,4'!O232</f>
    </oc>
    <nc r="O235">
      <f>'по 6-10'!O235+'по 0,4'!O232</f>
    </nc>
  </rcc>
  <rcc rId="27444" sId="1">
    <oc r="P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0,4'!P232</f>
    </oc>
    <nc r="P235">
      <f>'по 6-10'!P235+'по 0,4'!P232</f>
    </nc>
  </rcc>
  <rcc rId="27445" sId="1">
    <oc r="Q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0,4'!Q232</f>
    </oc>
    <nc r="Q235">
      <f>'по 6-10'!Q235+'по 0,4'!Q232</f>
    </nc>
  </rcc>
  <rcc rId="27446" sId="1">
    <oc r="D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0,4'!D233</f>
    </oc>
    <nc r="D236">
      <f>'по 6-10'!D236+'по 0,4'!D233</f>
    </nc>
  </rcc>
  <rcc rId="27447" sId="1">
    <oc r="E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0,4'!E233</f>
    </oc>
    <nc r="E236">
      <f>'по 6-10'!E236+'по 0,4'!E233</f>
    </nc>
  </rcc>
  <rcc rId="27448" sId="1">
    <oc r="F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0,4'!F233</f>
    </oc>
    <nc r="F236">
      <f>'по 6-10'!F236+'по 0,4'!F233</f>
    </nc>
  </rcc>
  <rcc rId="27449" sId="1">
    <oc r="G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0,4'!G233</f>
    </oc>
    <nc r="G236">
      <f>'по 6-10'!G236+'по 0,4'!G233</f>
    </nc>
  </rcc>
  <rcc rId="27450" sId="1">
    <oc r="H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0,4'!H233</f>
    </oc>
    <nc r="H236">
      <f>'по 6-10'!H236+'по 0,4'!H233</f>
    </nc>
  </rcc>
  <rcc rId="27451" sId="1">
    <oc r="I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0,4'!I233</f>
    </oc>
    <nc r="I236">
      <f>'по 6-10'!I236+'по 0,4'!I233</f>
    </nc>
  </rcc>
  <rcc rId="27452" sId="1">
    <oc r="J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0,4'!J233</f>
    </oc>
    <nc r="J236">
      <f>'по 6-10'!J236+'по 0,4'!J233</f>
    </nc>
  </rcc>
  <rcc rId="27453" sId="1">
    <oc r="K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0,4'!K233</f>
    </oc>
    <nc r="K236">
      <f>'по 6-10'!K236+'по 0,4'!K233</f>
    </nc>
  </rcc>
  <rcc rId="27454" sId="1">
    <oc r="L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0,4'!L233</f>
    </oc>
    <nc r="L236">
      <f>'по 6-10'!L236+'по 0,4'!L233</f>
    </nc>
  </rcc>
  <rcc rId="27455" sId="1">
    <oc r="M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0,4'!M233</f>
    </oc>
    <nc r="M236">
      <f>'по 6-10'!M236+'по 0,4'!M233</f>
    </nc>
  </rcc>
  <rcc rId="27456" sId="1">
    <oc r="N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0,4'!N233</f>
    </oc>
    <nc r="N236">
      <f>'по 6-10'!N236+'по 0,4'!N233</f>
    </nc>
  </rcc>
  <rcc rId="27457" sId="1">
    <oc r="O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0,4'!O233</f>
    </oc>
    <nc r="O236">
      <f>'по 6-10'!O236+'по 0,4'!O233</f>
    </nc>
  </rcc>
  <rcc rId="27458" sId="1">
    <oc r="P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0,4'!P233</f>
    </oc>
    <nc r="P236">
      <f>'по 6-10'!P236+'по 0,4'!P233</f>
    </nc>
  </rcc>
  <rcc rId="27459" sId="1">
    <oc r="Q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0,4'!Q233</f>
    </oc>
    <nc r="Q236">
      <f>'по 6-10'!Q236+'по 0,4'!Q233</f>
    </nc>
  </rcc>
  <rcc rId="27460" sId="1">
    <oc r="D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0,4'!D234</f>
    </oc>
    <nc r="D237">
      <f>'по 6-10'!D237+'по 0,4'!D234</f>
    </nc>
  </rcc>
  <rcc rId="27461" sId="1">
    <oc r="E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0,4'!E234</f>
    </oc>
    <nc r="E237">
      <f>'по 6-10'!E237+'по 0,4'!E234</f>
    </nc>
  </rcc>
  <rcc rId="27462" sId="1">
    <oc r="F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0,4'!F234</f>
    </oc>
    <nc r="F237">
      <f>'по 6-10'!F237+'по 0,4'!F234</f>
    </nc>
  </rcc>
  <rcc rId="27463" sId="1">
    <oc r="G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0,4'!G234</f>
    </oc>
    <nc r="G237">
      <f>'по 6-10'!G237+'по 0,4'!G234</f>
    </nc>
  </rcc>
  <rcc rId="27464" sId="1">
    <oc r="H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0,4'!H234</f>
    </oc>
    <nc r="H237">
      <f>'по 6-10'!H237+'по 0,4'!H234</f>
    </nc>
  </rcc>
  <rcc rId="27465" sId="1">
    <oc r="I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0,4'!I234</f>
    </oc>
    <nc r="I237">
      <f>'по 6-10'!I237+'по 0,4'!I234</f>
    </nc>
  </rcc>
  <rcc rId="27466" sId="1">
    <oc r="J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0,4'!J234</f>
    </oc>
    <nc r="J237">
      <f>'по 6-10'!J237+'по 0,4'!J234</f>
    </nc>
  </rcc>
  <rcc rId="27467" sId="1">
    <oc r="K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0,4'!K234</f>
    </oc>
    <nc r="K237">
      <f>'по 6-10'!K237+'по 0,4'!K234</f>
    </nc>
  </rcc>
  <rcc rId="27468" sId="1">
    <oc r="L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0,4'!L234</f>
    </oc>
    <nc r="L237">
      <f>'по 6-10'!L237+'по 0,4'!L234</f>
    </nc>
  </rcc>
  <rcc rId="27469" sId="1">
    <oc r="M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0,4'!M234</f>
    </oc>
    <nc r="M237">
      <f>'по 6-10'!M237+'по 0,4'!M234</f>
    </nc>
  </rcc>
  <rcc rId="27470" sId="1">
    <oc r="N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0,4'!N234</f>
    </oc>
    <nc r="N237">
      <f>'по 6-10'!N237+'по 0,4'!N234</f>
    </nc>
  </rcc>
  <rcc rId="27471" sId="1">
    <oc r="O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0,4'!O234</f>
    </oc>
    <nc r="O237">
      <f>'по 6-10'!O237+'по 0,4'!O234</f>
    </nc>
  </rcc>
  <rcc rId="27472" sId="1">
    <oc r="P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0,4'!P234</f>
    </oc>
    <nc r="P237">
      <f>'по 6-10'!P237+'по 0,4'!P234</f>
    </nc>
  </rcc>
  <rcc rId="27473" sId="1">
    <oc r="Q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0,4'!Q234</f>
    </oc>
    <nc r="Q237">
      <f>'по 6-10'!Q237+'по 0,4'!Q234</f>
    </nc>
  </rcc>
  <rcc rId="27474" sId="1">
    <oc r="D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0,4'!D235</f>
    </oc>
    <nc r="D238">
      <f>'по 6-10'!D238+'по 0,4'!D235</f>
    </nc>
  </rcc>
  <rcc rId="27475" sId="1">
    <oc r="E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0,4'!E235</f>
    </oc>
    <nc r="E238">
      <f>'по 6-10'!E238+'по 0,4'!E235</f>
    </nc>
  </rcc>
  <rcc rId="27476" sId="1">
    <oc r="F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0,4'!F235</f>
    </oc>
    <nc r="F238">
      <f>'по 6-10'!F238+'по 0,4'!F235</f>
    </nc>
  </rcc>
  <rcc rId="27477" sId="1">
    <oc r="G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0,4'!G235</f>
    </oc>
    <nc r="G238">
      <f>'по 6-10'!G238+'по 0,4'!G235</f>
    </nc>
  </rcc>
  <rcc rId="27478" sId="1">
    <oc r="H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0,4'!H235</f>
    </oc>
    <nc r="H238">
      <f>'по 6-10'!H238+'по 0,4'!H235</f>
    </nc>
  </rcc>
  <rcc rId="27479" sId="1">
    <oc r="I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0,4'!I235</f>
    </oc>
    <nc r="I238">
      <f>'по 6-10'!I238+'по 0,4'!I235</f>
    </nc>
  </rcc>
  <rcc rId="27480" sId="1">
    <oc r="J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0,4'!J235</f>
    </oc>
    <nc r="J238">
      <f>'по 6-10'!J238+'по 0,4'!J235</f>
    </nc>
  </rcc>
  <rcc rId="27481" sId="1">
    <oc r="K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0,4'!K235</f>
    </oc>
    <nc r="K238">
      <f>'по 6-10'!K238+'по 0,4'!K235</f>
    </nc>
  </rcc>
  <rcc rId="27482" sId="1">
    <oc r="L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0,4'!L235</f>
    </oc>
    <nc r="L238">
      <f>'по 6-10'!L238+'по 0,4'!L235</f>
    </nc>
  </rcc>
  <rcc rId="27483" sId="1">
    <oc r="M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0,4'!M235</f>
    </oc>
    <nc r="M238">
      <f>'по 6-10'!M238+'по 0,4'!M235</f>
    </nc>
  </rcc>
  <rcc rId="27484" sId="1">
    <oc r="N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0,4'!N235</f>
    </oc>
    <nc r="N238">
      <f>'по 6-10'!N238+'по 0,4'!N235</f>
    </nc>
  </rcc>
  <rcc rId="27485" sId="1">
    <oc r="O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0,4'!O235</f>
    </oc>
    <nc r="O238">
      <f>'по 6-10'!O238+'по 0,4'!O235</f>
    </nc>
  </rcc>
  <rcc rId="27486" sId="1">
    <oc r="P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0,4'!P235</f>
    </oc>
    <nc r="P238">
      <f>'по 6-10'!P238+'по 0,4'!P235</f>
    </nc>
  </rcc>
  <rcc rId="27487" sId="1">
    <oc r="Q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0,4'!Q235</f>
    </oc>
    <nc r="Q238">
      <f>'по 6-10'!Q238+'по 0,4'!Q235</f>
    </nc>
  </rcc>
  <rcc rId="27488" sId="1">
    <oc r="D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0,4'!D236</f>
    </oc>
    <nc r="D239">
      <f>'по 6-10'!D239+'по 0,4'!D236</f>
    </nc>
  </rcc>
  <rcc rId="27489" sId="1">
    <oc r="E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0,4'!E236</f>
    </oc>
    <nc r="E239">
      <f>'по 6-10'!E239+'по 0,4'!E236</f>
    </nc>
  </rcc>
  <rcc rId="27490" sId="1">
    <oc r="F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0,4'!F236</f>
    </oc>
    <nc r="F239">
      <f>'по 6-10'!F239+'по 0,4'!F236</f>
    </nc>
  </rcc>
  <rcc rId="27491" sId="1">
    <oc r="G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0,4'!G236</f>
    </oc>
    <nc r="G239">
      <f>'по 6-10'!G239+'по 0,4'!G236</f>
    </nc>
  </rcc>
  <rcc rId="27492" sId="1">
    <oc r="H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0,4'!H236</f>
    </oc>
    <nc r="H239">
      <f>'по 6-10'!H239+'по 0,4'!H236</f>
    </nc>
  </rcc>
  <rcc rId="27493" sId="1">
    <oc r="I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0,4'!I236</f>
    </oc>
    <nc r="I239">
      <f>'по 6-10'!I239+'по 0,4'!I236</f>
    </nc>
  </rcc>
  <rcc rId="27494" sId="1">
    <oc r="J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0,4'!J236</f>
    </oc>
    <nc r="J239">
      <f>'по 6-10'!J239+'по 0,4'!J236</f>
    </nc>
  </rcc>
  <rcc rId="27495" sId="1">
    <oc r="K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0,4'!K236</f>
    </oc>
    <nc r="K239">
      <f>'по 6-10'!K239+'по 0,4'!K236</f>
    </nc>
  </rcc>
  <rcc rId="27496" sId="1">
    <oc r="L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0,4'!L236</f>
    </oc>
    <nc r="L239">
      <f>'по 6-10'!L239+'по 0,4'!L236</f>
    </nc>
  </rcc>
  <rcc rId="27497" sId="1">
    <oc r="M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0,4'!M236</f>
    </oc>
    <nc r="M239">
      <f>'по 6-10'!M239+'по 0,4'!M236</f>
    </nc>
  </rcc>
  <rcc rId="27498" sId="1">
    <oc r="N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0,4'!N236</f>
    </oc>
    <nc r="N239">
      <f>'по 6-10'!N239+'по 0,4'!N236</f>
    </nc>
  </rcc>
  <rcc rId="27499" sId="1">
    <oc r="O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0,4'!O236</f>
    </oc>
    <nc r="O239">
      <f>'по 6-10'!O239+'по 0,4'!O236</f>
    </nc>
  </rcc>
  <rcc rId="27500" sId="1">
    <oc r="P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0,4'!P236</f>
    </oc>
    <nc r="P239">
      <f>'по 6-10'!P239+'по 0,4'!P236</f>
    </nc>
  </rcc>
  <rcc rId="27501" sId="1">
    <oc r="Q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0,4'!Q236</f>
    </oc>
    <nc r="Q239">
      <f>'по 6-10'!Q239+'по 0,4'!Q236</f>
    </nc>
  </rcc>
  <rcc rId="27502" sId="1">
    <oc r="D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0,4'!D237</f>
    </oc>
    <nc r="D240">
      <f>'по 6-10'!D240+'по 0,4'!D237</f>
    </nc>
  </rcc>
  <rcc rId="27503" sId="1">
    <oc r="E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0,4'!E237</f>
    </oc>
    <nc r="E240">
      <f>'по 6-10'!E240+'по 0,4'!E237</f>
    </nc>
  </rcc>
  <rcc rId="27504" sId="1">
    <oc r="F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0,4'!F237</f>
    </oc>
    <nc r="F240">
      <f>'по 6-10'!F240+'по 0,4'!F237</f>
    </nc>
  </rcc>
  <rcc rId="27505" sId="1">
    <oc r="G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0,4'!G237</f>
    </oc>
    <nc r="G240">
      <f>'по 6-10'!G240+'по 0,4'!G237</f>
    </nc>
  </rcc>
  <rcc rId="27506" sId="1">
    <oc r="H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0,4'!H237</f>
    </oc>
    <nc r="H240">
      <f>'по 6-10'!H240+'по 0,4'!H237</f>
    </nc>
  </rcc>
  <rcc rId="27507" sId="1">
    <oc r="I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0,4'!I237</f>
    </oc>
    <nc r="I240">
      <f>'по 6-10'!I240+'по 0,4'!I237</f>
    </nc>
  </rcc>
  <rcc rId="27508" sId="1">
    <oc r="J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0,4'!J237</f>
    </oc>
    <nc r="J240">
      <f>'по 6-10'!J240+'по 0,4'!J237</f>
    </nc>
  </rcc>
  <rcc rId="27509" sId="1">
    <oc r="K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0,4'!K237</f>
    </oc>
    <nc r="K240">
      <f>'по 6-10'!K240+'по 0,4'!K237</f>
    </nc>
  </rcc>
  <rcc rId="27510" sId="1">
    <oc r="L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0,4'!L237</f>
    </oc>
    <nc r="L240">
      <f>'по 6-10'!L240+'по 0,4'!L237</f>
    </nc>
  </rcc>
  <rcc rId="27511" sId="1">
    <oc r="M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0,4'!M237</f>
    </oc>
    <nc r="M240">
      <f>'по 6-10'!M240+'по 0,4'!M237</f>
    </nc>
  </rcc>
  <rcc rId="27512" sId="1">
    <oc r="N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0,4'!N237</f>
    </oc>
    <nc r="N240">
      <f>'по 6-10'!N240+'по 0,4'!N237</f>
    </nc>
  </rcc>
  <rcc rId="27513" sId="1">
    <oc r="O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0,4'!O237</f>
    </oc>
    <nc r="O240">
      <f>'по 6-10'!O240+'по 0,4'!O237</f>
    </nc>
  </rcc>
  <rcc rId="27514" sId="1">
    <oc r="P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0,4'!P237</f>
    </oc>
    <nc r="P240">
      <f>'по 6-10'!P240+'по 0,4'!P237</f>
    </nc>
  </rcc>
  <rcc rId="27515" sId="1">
    <oc r="Q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0,4'!Q237</f>
    </oc>
    <nc r="Q240">
      <f>'по 6-10'!Q240+'по 0,4'!Q237</f>
    </nc>
  </rcc>
  <rcc rId="27516" sId="1">
    <oc r="D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0,4'!D238</f>
    </oc>
    <nc r="D241">
      <f>'по 6-10'!D241+'по 0,4'!D238</f>
    </nc>
  </rcc>
  <rcc rId="27517" sId="1">
    <oc r="E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0,4'!E238</f>
    </oc>
    <nc r="E241">
      <f>'по 6-10'!E241+'по 0,4'!E238</f>
    </nc>
  </rcc>
  <rcc rId="27518" sId="1">
    <oc r="F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0,4'!F238</f>
    </oc>
    <nc r="F241">
      <f>'по 6-10'!F241+'по 0,4'!F238</f>
    </nc>
  </rcc>
  <rcc rId="27519" sId="1">
    <oc r="G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0,4'!G238</f>
    </oc>
    <nc r="G241">
      <f>'по 6-10'!G241+'по 0,4'!G238</f>
    </nc>
  </rcc>
  <rcc rId="27520" sId="1">
    <oc r="H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0,4'!H238</f>
    </oc>
    <nc r="H241">
      <f>'по 6-10'!H241+'по 0,4'!H238</f>
    </nc>
  </rcc>
  <rcc rId="27521" sId="1">
    <oc r="I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0,4'!I238</f>
    </oc>
    <nc r="I241">
      <f>'по 6-10'!I241+'по 0,4'!I238</f>
    </nc>
  </rcc>
  <rcc rId="27522" sId="1">
    <oc r="J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0,4'!J238</f>
    </oc>
    <nc r="J241">
      <f>'по 6-10'!J241+'по 0,4'!J238</f>
    </nc>
  </rcc>
  <rcc rId="27523" sId="1">
    <oc r="K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0,4'!K238</f>
    </oc>
    <nc r="K241">
      <f>'по 6-10'!K241+'по 0,4'!K238</f>
    </nc>
  </rcc>
  <rcc rId="27524" sId="1">
    <oc r="L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0,4'!L238</f>
    </oc>
    <nc r="L241">
      <f>'по 6-10'!L241+'по 0,4'!L238</f>
    </nc>
  </rcc>
  <rcc rId="27525" sId="1">
    <oc r="M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0,4'!M238</f>
    </oc>
    <nc r="M241">
      <f>'по 6-10'!M241+'по 0,4'!M238</f>
    </nc>
  </rcc>
  <rcc rId="27526" sId="1">
    <oc r="N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0,4'!N238</f>
    </oc>
    <nc r="N241">
      <f>'по 6-10'!N241+'по 0,4'!N238</f>
    </nc>
  </rcc>
  <rcc rId="27527" sId="1">
    <oc r="O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0,4'!O238</f>
    </oc>
    <nc r="O241">
      <f>'по 6-10'!O241+'по 0,4'!O238</f>
    </nc>
  </rcc>
  <rcc rId="27528" sId="1">
    <oc r="P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0,4'!P238</f>
    </oc>
    <nc r="P241">
      <f>'по 6-10'!P241+'по 0,4'!P238</f>
    </nc>
  </rcc>
  <rcc rId="27529" sId="1">
    <oc r="Q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0,4'!Q238</f>
    </oc>
    <nc r="Q241">
      <f>'по 6-10'!Q241+'по 0,4'!Q238</f>
    </nc>
  </rcc>
  <rcc rId="27530" sId="1">
    <oc r="D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0,4'!D239</f>
    </oc>
    <nc r="D242">
      <f>'по 6-10'!D242+'по 0,4'!D239</f>
    </nc>
  </rcc>
  <rcc rId="27531" sId="1">
    <oc r="E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0,4'!E239</f>
    </oc>
    <nc r="E242">
      <f>'по 6-10'!E242+'по 0,4'!E239</f>
    </nc>
  </rcc>
  <rcc rId="27532" sId="1">
    <oc r="F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0,4'!F239</f>
    </oc>
    <nc r="F242">
      <f>'по 6-10'!F242+'по 0,4'!F239</f>
    </nc>
  </rcc>
  <rcc rId="27533" sId="1">
    <oc r="G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0,4'!G239</f>
    </oc>
    <nc r="G242">
      <f>'по 6-10'!G242+'по 0,4'!G239</f>
    </nc>
  </rcc>
  <rcc rId="27534" sId="1">
    <oc r="H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0,4'!H239</f>
    </oc>
    <nc r="H242">
      <f>'по 6-10'!H242+'по 0,4'!H239</f>
    </nc>
  </rcc>
  <rcc rId="27535" sId="1">
    <oc r="I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0,4'!I239</f>
    </oc>
    <nc r="I242">
      <f>'по 6-10'!I242+'по 0,4'!I239</f>
    </nc>
  </rcc>
  <rcc rId="27536" sId="1">
    <oc r="J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0,4'!J239</f>
    </oc>
    <nc r="J242">
      <f>'по 6-10'!J242+'по 0,4'!J239</f>
    </nc>
  </rcc>
  <rcc rId="27537" sId="1">
    <oc r="K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0,4'!K239</f>
    </oc>
    <nc r="K242">
      <f>'по 6-10'!K242+'по 0,4'!K239</f>
    </nc>
  </rcc>
  <rcc rId="27538" sId="1">
    <oc r="L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0,4'!L239</f>
    </oc>
    <nc r="L242">
      <f>'по 6-10'!L242+'по 0,4'!L239</f>
    </nc>
  </rcc>
  <rcc rId="27539" sId="1">
    <oc r="M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0,4'!M239</f>
    </oc>
    <nc r="M242">
      <f>'по 6-10'!M242+'по 0,4'!M239</f>
    </nc>
  </rcc>
  <rcc rId="27540" sId="1">
    <oc r="N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0,4'!N239</f>
    </oc>
    <nc r="N242">
      <f>'по 6-10'!N242+'по 0,4'!N239</f>
    </nc>
  </rcc>
  <rcc rId="27541" sId="1">
    <oc r="O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0,4'!O239</f>
    </oc>
    <nc r="O242">
      <f>'по 6-10'!O242+'по 0,4'!O239</f>
    </nc>
  </rcc>
  <rcc rId="27542" sId="1">
    <oc r="P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0,4'!P239</f>
    </oc>
    <nc r="P242">
      <f>'по 6-10'!P242+'по 0,4'!P239</f>
    </nc>
  </rcc>
  <rcc rId="27543" sId="1">
    <oc r="Q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0,4'!Q239</f>
    </oc>
    <nc r="Q242">
      <f>'по 6-10'!Q242+'по 0,4'!Q239</f>
    </nc>
  </rcc>
  <rcc rId="27544" sId="1">
    <oc r="D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0,4'!D240</f>
    </oc>
    <nc r="D243">
      <f>'по 6-10'!D243+'по 0,4'!D240</f>
    </nc>
  </rcc>
  <rcc rId="27545" sId="1">
    <oc r="E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0,4'!E240</f>
    </oc>
    <nc r="E243">
      <f>'по 6-10'!E243+'по 0,4'!E240</f>
    </nc>
  </rcc>
  <rcc rId="27546" sId="1">
    <oc r="F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0,4'!F240</f>
    </oc>
    <nc r="F243">
      <f>'по 6-10'!F243+'по 0,4'!F240</f>
    </nc>
  </rcc>
  <rcc rId="27547" sId="1">
    <oc r="G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0,4'!G240</f>
    </oc>
    <nc r="G243">
      <f>'по 6-10'!G243+'по 0,4'!G240</f>
    </nc>
  </rcc>
  <rcc rId="27548" sId="1">
    <oc r="H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0,4'!H240</f>
    </oc>
    <nc r="H243">
      <f>'по 6-10'!H243+'по 0,4'!H240</f>
    </nc>
  </rcc>
  <rcc rId="27549" sId="1">
    <oc r="I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0,4'!I240</f>
    </oc>
    <nc r="I243">
      <f>'по 6-10'!I243+'по 0,4'!I240</f>
    </nc>
  </rcc>
  <rcc rId="27550" sId="1">
    <oc r="J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0,4'!J240</f>
    </oc>
    <nc r="J243">
      <f>'по 6-10'!J243+'по 0,4'!J240</f>
    </nc>
  </rcc>
  <rcc rId="27551" sId="1">
    <oc r="K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0,4'!K240</f>
    </oc>
    <nc r="K243">
      <f>'по 6-10'!K243+'по 0,4'!K240</f>
    </nc>
  </rcc>
  <rcc rId="27552" sId="1">
    <oc r="L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0,4'!L240</f>
    </oc>
    <nc r="L243">
      <f>'по 6-10'!L243+'по 0,4'!L240</f>
    </nc>
  </rcc>
  <rcc rId="27553" sId="1">
    <oc r="M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0,4'!M240</f>
    </oc>
    <nc r="M243">
      <f>'по 6-10'!M243+'по 0,4'!M240</f>
    </nc>
  </rcc>
  <rcc rId="27554" sId="1">
    <oc r="N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0,4'!N240</f>
    </oc>
    <nc r="N243">
      <f>'по 6-10'!N243+'по 0,4'!N240</f>
    </nc>
  </rcc>
  <rcc rId="27555" sId="1">
    <oc r="O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0,4'!O240</f>
    </oc>
    <nc r="O243">
      <f>'по 6-10'!O243+'по 0,4'!O240</f>
    </nc>
  </rcc>
  <rcc rId="27556" sId="1">
    <oc r="P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0,4'!P240</f>
    </oc>
    <nc r="P243">
      <f>'по 6-10'!P243+'по 0,4'!P240</f>
    </nc>
  </rcc>
  <rcc rId="27557" sId="1">
    <oc r="Q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0,4'!Q240</f>
    </oc>
    <nc r="Q243">
      <f>'по 6-10'!Q243+'по 0,4'!Q240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18254" sId="3" numFmtId="4">
    <oc r="D51">
      <v>7</v>
    </oc>
    <nc r="D51">
      <v>8</v>
    </nc>
  </rcc>
  <rcc rId="18255" sId="3">
    <oc r="E51">
      <f>200+40+155+100+80+30+70+300</f>
    </oc>
    <nc r="E51">
      <f>200+40+155+100+80+30+70+300+30</f>
    </nc>
  </rcc>
  <rcc rId="18256" sId="4" numFmtId="4">
    <oc r="D111">
      <v>3</v>
    </oc>
    <nc r="D111">
      <v>7</v>
    </nc>
  </rcc>
  <rcc rId="18257" sId="4" numFmtId="4">
    <oc r="E111">
      <f>7.5+10+12</f>
    </oc>
    <nc r="E111">
      <v>79.5</v>
    </nc>
  </rcc>
  <rcc rId="18258" sId="4" numFmtId="4">
    <oc r="F111">
      <v>3</v>
    </oc>
    <nc r="F111">
      <v>7</v>
    </nc>
  </rcc>
  <rcc rId="18259" sId="4" numFmtId="4">
    <oc r="G111">
      <v>29.5</v>
    </oc>
    <nc r="G111">
      <v>79.5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c rId="15928" sId="3" numFmtId="4">
    <oc r="D169">
      <v>2</v>
    </oc>
    <nc r="D169">
      <v>3</v>
    </nc>
  </rcc>
  <rcc rId="15929" sId="3">
    <oc r="E169">
      <f>15+6</f>
    </oc>
    <nc r="E169">
      <f>60+15+6</f>
    </nc>
  </rcc>
  <rcc rId="15930" sId="3" numFmtId="4">
    <oc r="F169">
      <v>2</v>
    </oc>
    <nc r="F169">
      <v>3</v>
    </nc>
  </rcc>
  <rcc rId="15931" sId="3" numFmtId="4">
    <oc r="G169">
      <v>21</v>
    </oc>
    <nc r="G169">
      <v>81</v>
    </nc>
  </rcc>
  <rcc rId="15932" sId="4" numFmtId="4">
    <oc r="D205">
      <v>16</v>
    </oc>
    <nc r="D205">
      <v>17</v>
    </nc>
  </rcc>
  <rcc rId="15933" sId="4">
    <oc r="E205">
      <f>5+7.4+10+25+5+10+15+3+10+5+7.5+5+15+5+10+15</f>
    </oc>
    <nc r="E205">
      <f>5+7.4+10+25+5+10+15+3+10+5+7.5+15+5+15+5+10+15</f>
    </nc>
  </rcc>
  <rcc rId="15934" sId="4" numFmtId="4">
    <oc r="F205">
      <v>16</v>
    </oc>
    <nc r="F205">
      <v>17</v>
    </nc>
  </rcc>
  <rcc rId="15935" sId="4" numFmtId="4">
    <oc r="G205">
      <v>152.9</v>
    </oc>
    <nc r="G205">
      <v>167.9</v>
    </nc>
  </rcc>
  <rcc rId="15936" sId="4" numFmtId="4">
    <oc r="D240">
      <v>6</v>
    </oc>
    <nc r="D240">
      <v>8</v>
    </nc>
  </rcc>
  <rcc rId="15937" sId="4">
    <oc r="E240">
      <f>8+10+20+10+15+15</f>
    </oc>
    <nc r="E240">
      <f>8+10+20+8+15+10+15+15</f>
    </nc>
  </rcc>
  <rcc rId="15938" sId="4" numFmtId="4">
    <oc r="F240">
      <v>6</v>
    </oc>
    <nc r="F240">
      <v>8</v>
    </nc>
  </rcc>
  <rcc rId="15939" sId="4" numFmtId="4">
    <oc r="G240">
      <f>8+10+20+10+15+15</f>
    </oc>
    <nc r="G240">
      <v>101</v>
    </nc>
  </rcc>
  <rcc rId="15940" sId="3" numFmtId="4">
    <oc r="D215">
      <v>2</v>
    </oc>
    <nc r="D215">
      <v>3</v>
    </nc>
  </rcc>
  <rcc rId="15941" sId="3">
    <oc r="E215">
      <f>320+5</f>
    </oc>
    <nc r="E215">
      <f>10+320+5</f>
    </nc>
  </rcc>
  <rcc rId="15942" sId="3" numFmtId="4">
    <oc r="F215">
      <v>2</v>
    </oc>
    <nc r="F215">
      <v>3</v>
    </nc>
  </rcc>
  <rcc rId="15943" sId="3" numFmtId="4">
    <oc r="G215">
      <v>325</v>
    </oc>
    <nc r="G215">
      <v>335</v>
    </nc>
  </rcc>
  <rcc rId="15944" sId="3" numFmtId="4">
    <oc r="D155">
      <v>10</v>
    </oc>
    <nc r="D155">
      <v>11</v>
    </nc>
  </rcc>
  <rcc rId="15945" sId="3">
    <oc r="E155">
      <f>67.8+15+5+170+30+90+630+25+92+630</f>
    </oc>
    <nc r="E155">
      <f>67.8+15+5+170+30+90+15+630+25+92+630</f>
    </nc>
  </rcc>
  <rcc rId="15946" sId="3" numFmtId="4">
    <oc r="F155">
      <v>10</v>
    </oc>
    <nc r="F155">
      <v>11</v>
    </nc>
  </rcc>
  <rcc rId="15947" sId="3" numFmtId="4">
    <oc r="G155">
      <v>1754.8</v>
    </oc>
    <nc r="G155">
      <v>1769.8</v>
    </nc>
  </rcc>
  <rcc rId="15948" sId="3">
    <nc r="D29">
      <v>1</v>
    </nc>
  </rcc>
  <rcc rId="15949" sId="3">
    <nc r="E29">
      <v>30</v>
    </nc>
  </rcc>
  <rcc rId="15950" sId="3">
    <nc r="F29">
      <v>1</v>
    </nc>
  </rcc>
  <rcc rId="15951" sId="3">
    <nc r="G29">
      <v>30</v>
    </nc>
  </rcc>
  <rcc rId="15952" sId="3" numFmtId="4">
    <nc r="D168">
      <v>1</v>
    </nc>
  </rcc>
  <rcc rId="15953" sId="3" numFmtId="4">
    <nc r="E168">
      <v>40</v>
    </nc>
  </rcc>
  <rcc rId="15954" sId="3" numFmtId="4">
    <nc r="F168">
      <v>1</v>
    </nc>
  </rcc>
  <rcc rId="15955" sId="3" numFmtId="4">
    <nc r="G168">
      <v>40</v>
    </nc>
  </rcc>
  <rcc rId="15956" sId="4" numFmtId="4">
    <oc r="D63">
      <v>55</v>
    </oc>
    <nc r="D63">
      <v>56</v>
    </nc>
  </rcc>
  <rcc rId="15957" sId="4">
    <oc r="E63">
      <f>10+7+12+8+15+15+4+12+8+8+7+12+7+15+6+6+8+7+5+15+10+3+15+10+10+5+5+15+5+20+14+15+15+10+15+10+15+3+6+6+8+3+10+8+15+25+6+5+15+10+25+15+15+15+25</f>
    </oc>
    <nc r="E63">
      <f>10+7+12+8+15+15+4+12+8+8+7+12+7+15+6+6+8+7+5+15+10+3+15+10+10+5+5+15+5+20+14+15+15+10+15+10+15+3+6+6+8+6+3+10+8+15+25+6+5+15+10+25+15+15+15+25</f>
    </nc>
  </rcc>
  <rcc rId="15958" sId="4" numFmtId="4">
    <oc r="F63">
      <v>55</v>
    </oc>
    <nc r="F63">
      <v>56</v>
    </nc>
  </rcc>
  <rcc rId="15959" sId="4" numFmtId="4">
    <oc r="G63">
      <v>594</v>
    </oc>
    <nc r="G63">
      <v>600</v>
    </nc>
  </rcc>
  <rcc rId="15960" sId="4" numFmtId="4">
    <oc r="D64">
      <v>35</v>
    </oc>
    <nc r="D64">
      <v>37</v>
    </nc>
  </rcc>
  <rcc rId="15961" sId="4">
    <oc r="E64">
      <f>15+15+5+15+15+15+15+8+15+15+15+15+4.5+15+10+15+10+15+15+15+13+15+15+5+5+10+5+15+6+6+15+15+10+15+15</f>
    </oc>
    <nc r="E64">
      <f>15+15+5+15+15+15+15+8+15+15+15+15+4.5+15+10+15+10+15+15+15+13+15+15+5+5+15+10+5+15+6+6+15+10+15+10+15+15</f>
    </nc>
  </rcc>
  <rcc rId="15962" sId="4" numFmtId="4">
    <oc r="F64">
      <v>35</v>
    </oc>
    <nc r="F64">
      <v>37</v>
    </nc>
  </rcc>
  <rcc rId="15963" sId="4" numFmtId="4">
    <oc r="G64">
      <v>427.5</v>
    </oc>
    <nc r="G64">
      <v>452.5</v>
    </nc>
  </rcc>
  <rcc rId="15964" sId="3" numFmtId="4">
    <oc r="D99">
      <v>2</v>
    </oc>
    <nc r="D99">
      <v>3</v>
    </nc>
  </rcc>
  <rcc rId="15965" sId="3">
    <oc r="E99">
      <f>15+10</f>
    </oc>
    <nc r="E99">
      <f>15+10+131</f>
    </nc>
  </rcc>
  <rcc rId="15966" sId="3" numFmtId="4">
    <oc r="F99">
      <v>2</v>
    </oc>
    <nc r="F99">
      <v>3</v>
    </nc>
  </rcc>
  <rcc rId="15967" sId="3" numFmtId="4">
    <oc r="G99">
      <v>25</v>
    </oc>
    <nc r="G99">
      <v>156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331.xml><?xml version="1.0" encoding="utf-8"?>
<revisions xmlns="http://schemas.openxmlformats.org/spreadsheetml/2006/main" xmlns:r="http://schemas.openxmlformats.org/officeDocument/2006/relationships">
  <rcc rId="18502" sId="3">
    <oc r="D150">
      <v>9</v>
    </oc>
    <nc r="D150">
      <v>10</v>
    </nc>
  </rcc>
  <rcc rId="18503" sId="3">
    <oc r="E150">
      <v>270</v>
    </oc>
    <nc r="E150">
      <v>299.25</v>
    </nc>
  </rcc>
  <rcc rId="18504" sId="3" numFmtId="4">
    <nc r="D198">
      <v>1</v>
    </nc>
  </rcc>
  <rcc rId="18505" sId="3" numFmtId="4">
    <nc r="E198">
      <v>29.25</v>
    </nc>
  </rcc>
  <rcc rId="18506" sId="3" numFmtId="4">
    <nc r="F198">
      <v>1</v>
    </nc>
  </rcc>
  <rcc rId="18507" sId="3" numFmtId="4">
    <nc r="G198">
      <v>29.25</v>
    </nc>
  </rcc>
  <rcc rId="18508" sId="4" numFmtId="4">
    <oc r="D195">
      <v>5</v>
    </oc>
    <nc r="D195">
      <v>16</v>
    </nc>
  </rcc>
  <rcc rId="18509" sId="4" numFmtId="4">
    <oc r="E195">
      <v>20</v>
    </oc>
    <nc r="E195">
      <v>75</v>
    </nc>
  </rcc>
  <rcc rId="18510" sId="4" numFmtId="4">
    <oc r="F195">
      <v>4</v>
    </oc>
    <nc r="F195">
      <v>11</v>
    </nc>
  </rcc>
  <rcc rId="18511" sId="4" numFmtId="4">
    <oc r="G195">
      <v>20</v>
    </oc>
    <nc r="G195">
      <v>75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17308" sId="4" numFmtId="4">
    <oc r="E237">
      <v>375</v>
    </oc>
    <nc r="E237">
      <v>376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17369" sId="1">
    <oc r="D251">
      <v>2211</v>
    </oc>
    <nc r="D251"/>
  </rcc>
  <rcc rId="17370" sId="1">
    <oc r="E251">
      <v>73836</v>
    </oc>
    <nc r="E251"/>
  </rcc>
  <rcc rId="17371" sId="1">
    <oc r="F251">
      <v>1380</v>
    </oc>
    <nc r="F251"/>
  </rcc>
  <rcc rId="17372" sId="1">
    <oc r="G251">
      <v>30071</v>
    </oc>
    <nc r="G251"/>
  </rcc>
  <rcc rId="17373" sId="1">
    <oc r="D252">
      <f>D251-D246</f>
    </oc>
    <nc r="D252"/>
  </rcc>
  <rcc rId="17374" sId="1">
    <oc r="E252">
      <f>E251-E246</f>
    </oc>
    <nc r="E252"/>
  </rcc>
  <rcc rId="17375" sId="1">
    <oc r="F252">
      <f>F251-F246</f>
    </oc>
    <nc r="F252"/>
  </rcc>
  <rcc rId="17376" sId="1">
    <oc r="G252">
      <f>G251-G246</f>
    </oc>
    <nc r="G252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512.xml><?xml version="1.0" encoding="utf-8"?>
<revisions xmlns="http://schemas.openxmlformats.org/spreadsheetml/2006/main" xmlns:r="http://schemas.openxmlformats.org/officeDocument/2006/relationships">
  <rfmt sheetId="3" sqref="B10" start="0" length="0">
    <dxf/>
  </rfmt>
  <rfmt sheetId="3" sqref="C10" start="0" length="0">
    <dxf/>
  </rfmt>
  <rfmt sheetId="3" sqref="D10" start="0" length="0">
    <dxf/>
  </rfmt>
  <rfmt sheetId="3" sqref="E10" start="0" length="0">
    <dxf/>
  </rfmt>
  <rfmt sheetId="3" sqref="F10" start="0" length="0">
    <dxf/>
  </rfmt>
  <rfmt sheetId="3" sqref="G10" start="0" length="0">
    <dxf/>
  </rfmt>
  <rfmt sheetId="3" sqref="H10" start="0" length="0">
    <dxf/>
  </rfmt>
  <rfmt sheetId="3" sqref="I10" start="0" length="0">
    <dxf/>
  </rfmt>
  <rfmt sheetId="3" sqref="J10" start="0" length="0">
    <dxf/>
  </rfmt>
  <rfmt sheetId="3" sqref="K10" start="0" length="0">
    <dxf/>
  </rfmt>
  <rfmt sheetId="3" sqref="L10" start="0" length="0">
    <dxf/>
  </rfmt>
  <rfmt sheetId="3" sqref="M10" start="0" length="0">
    <dxf/>
  </rfmt>
  <rfmt sheetId="3" sqref="B11" start="0" length="0">
    <dxf/>
  </rfmt>
  <rfmt sheetId="3" sqref="C11" start="0" length="0">
    <dxf/>
  </rfmt>
  <rfmt sheetId="3" sqref="D11" start="0" length="0">
    <dxf/>
  </rfmt>
  <rfmt sheetId="3" sqref="E11" start="0" length="0">
    <dxf/>
  </rfmt>
  <rfmt sheetId="3" sqref="F11" start="0" length="0">
    <dxf/>
  </rfmt>
  <rfmt sheetId="3" sqref="G11" start="0" length="0">
    <dxf/>
  </rfmt>
  <rfmt sheetId="3" sqref="H11" start="0" length="0">
    <dxf/>
  </rfmt>
  <rfmt sheetId="3" sqref="I11" start="0" length="0">
    <dxf/>
  </rfmt>
  <rfmt sheetId="3" sqref="J11" start="0" length="0">
    <dxf/>
  </rfmt>
  <rfmt sheetId="3" sqref="K11" start="0" length="0">
    <dxf/>
  </rfmt>
  <rfmt sheetId="3" sqref="L11" start="0" length="0">
    <dxf/>
  </rfmt>
  <rfmt sheetId="3" sqref="M11" start="0" length="0">
    <dxf/>
  </rfmt>
  <rfmt sheetId="3" sqref="B12" start="0" length="0">
    <dxf/>
  </rfmt>
  <rfmt sheetId="3" sqref="C12" start="0" length="0">
    <dxf/>
  </rfmt>
  <rfmt sheetId="3" sqref="B13" start="0" length="0">
    <dxf/>
  </rfmt>
  <rfmt sheetId="3" sqref="C13" start="0" length="0">
    <dxf/>
  </rfmt>
  <rfmt sheetId="3" sqref="D13" start="0" length="0">
    <dxf/>
  </rfmt>
  <rfmt sheetId="3" sqref="E13" start="0" length="0">
    <dxf/>
  </rfmt>
  <rfmt sheetId="3" sqref="F13" start="0" length="0">
    <dxf/>
  </rfmt>
  <rfmt sheetId="3" sqref="G13" start="0" length="0">
    <dxf/>
  </rfmt>
  <rfmt sheetId="3" sqref="H13" start="0" length="0">
    <dxf/>
  </rfmt>
  <rfmt sheetId="3" sqref="I13" start="0" length="0">
    <dxf/>
  </rfmt>
  <rfmt sheetId="3" sqref="J13" start="0" length="0">
    <dxf/>
  </rfmt>
  <rfmt sheetId="3" sqref="K13" start="0" length="0">
    <dxf/>
  </rfmt>
  <rfmt sheetId="3" sqref="L13" start="0" length="0">
    <dxf/>
  </rfmt>
  <rfmt sheetId="3" sqref="M13" start="0" length="0">
    <dxf/>
  </rfmt>
  <rfmt sheetId="3" sqref="A14" start="0" length="0">
    <dxf>
      <font>
        <b/>
        <sz val="12"/>
        <color auto="1"/>
        <name val="Times New Roman"/>
        <scheme val="none"/>
      </font>
      <alignment horizontal="center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fmt sheetId="3" sqref="B14" start="0" length="0">
    <dxf/>
  </rfmt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fmt sheetId="3" sqref="B15" start="0" length="0">
    <dxf/>
  </rfmt>
  <rfmt sheetId="3" sqref="C15" start="0" length="0">
    <dxf/>
  </rfmt>
  <rfmt sheetId="3" sqref="D15" start="0" length="0">
    <dxf/>
  </rfmt>
  <rfmt sheetId="3" sqref="E15" start="0" length="0">
    <dxf/>
  </rfmt>
  <rfmt sheetId="3" sqref="F15" start="0" length="0">
    <dxf/>
  </rfmt>
  <rfmt sheetId="3" sqref="G15" start="0" length="0">
    <dxf/>
  </rfmt>
  <rfmt sheetId="3" sqref="H15" start="0" length="0">
    <dxf/>
  </rfmt>
  <rfmt sheetId="3" sqref="I15" start="0" length="0">
    <dxf/>
  </rfmt>
  <rfmt sheetId="3" sqref="J15" start="0" length="0">
    <dxf/>
  </rfmt>
  <rfmt sheetId="3" sqref="K15" start="0" length="0">
    <dxf/>
  </rfmt>
  <rfmt sheetId="3" sqref="L15" start="0" length="0">
    <dxf/>
  </rfmt>
  <rfmt sheetId="3" sqref="M15" start="0" length="0">
    <dxf/>
  </rfmt>
  <rfmt sheetId="3" sqref="D19" start="0" length="0">
    <dxf/>
  </rfmt>
  <rfmt sheetId="3" sqref="E19" start="0" length="0">
    <dxf/>
  </rfmt>
  <rfmt sheetId="3" sqref="F19" start="0" length="0">
    <dxf/>
  </rfmt>
  <rfmt sheetId="3" sqref="H19" start="0" length="0">
    <dxf/>
  </rfmt>
  <rfmt sheetId="3" sqref="I19" start="0" length="0">
    <dxf/>
  </rfmt>
  <rfmt sheetId="3" sqref="J19" start="0" length="0">
    <dxf/>
  </rfmt>
  <rfmt sheetId="3" sqref="K19" start="0" length="0">
    <dxf/>
  </rfmt>
  <rfmt sheetId="3" sqref="L19" start="0" length="0">
    <dxf/>
  </rfmt>
  <rfmt sheetId="3" sqref="M19" start="0" length="0">
    <dxf/>
  </rfmt>
  <rfmt sheetId="3" sqref="N19" start="0" length="0">
    <dxf/>
  </rfmt>
  <rfmt sheetId="3" sqref="O19" start="0" length="0">
    <dxf/>
  </rfmt>
  <rfmt sheetId="3" sqref="P19" start="0" length="0">
    <dxf/>
  </rfmt>
  <rfmt sheetId="3" sqref="Q19" start="0" length="0">
    <dxf/>
  </rfmt>
  <rfmt sheetId="3" sqref="D20" start="0" length="0">
    <dxf/>
  </rfmt>
  <rfmt sheetId="3" sqref="F20" start="0" length="0">
    <dxf/>
  </rfmt>
  <rfmt sheetId="3" sqref="G20" start="0" length="0">
    <dxf/>
  </rfmt>
  <rfmt sheetId="3" sqref="H20" start="0" length="0">
    <dxf/>
  </rfmt>
  <rfmt sheetId="3" sqref="I20" start="0" length="0">
    <dxf/>
  </rfmt>
  <rfmt sheetId="3" sqref="J20" start="0" length="0">
    <dxf/>
  </rfmt>
  <rfmt sheetId="3" sqref="K20" start="0" length="0">
    <dxf/>
  </rfmt>
  <rfmt sheetId="3" sqref="L20" start="0" length="0">
    <dxf/>
  </rfmt>
  <rfmt sheetId="3" sqref="M20" start="0" length="0">
    <dxf/>
  </rfmt>
  <rfmt sheetId="3" sqref="N20" start="0" length="0">
    <dxf/>
  </rfmt>
  <rfmt sheetId="3" sqref="O20" start="0" length="0">
    <dxf/>
  </rfmt>
  <rfmt sheetId="3" sqref="P20" start="0" length="0">
    <dxf/>
  </rfmt>
  <rfmt sheetId="3" sqref="Q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fmt sheetId="3" sqref="C22" start="0" length="0">
    <dxf/>
  </rfmt>
  <rfmt sheetId="3" sqref="D22" start="0" length="0">
    <dxf/>
  </rfmt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fmt sheetId="3" sqref="I29" start="0" length="0">
    <dxf/>
  </rfmt>
  <rfmt sheetId="3" sqref="J29" start="0" length="0">
    <dxf/>
  </rfmt>
  <rfmt sheetId="3" sqref="K29" start="0" length="0">
    <dxf/>
  </rfmt>
  <rfmt sheetId="3" sqref="I36" start="0" length="0">
    <dxf/>
  </rfmt>
  <rfmt sheetId="3" sqref="J36" start="0" length="0">
    <dxf/>
  </rfmt>
  <rfmt sheetId="3" sqref="K36" start="0" length="0">
    <dxf/>
  </rfmt>
  <rfmt sheetId="3" sqref="I49" start="0" length="0">
    <dxf/>
  </rfmt>
  <rfmt sheetId="3" sqref="J49" start="0" length="0">
    <dxf/>
  </rfmt>
  <rfmt sheetId="3" sqref="K49" start="0" length="0">
    <dxf/>
  </rfmt>
  <rfmt sheetId="3" sqref="D59" start="0" length="0">
    <dxf/>
  </rfmt>
  <rfmt sheetId="3" sqref="E59" start="0" length="0">
    <dxf/>
  </rfmt>
  <rfmt sheetId="3" sqref="F59" start="0" length="0">
    <dxf/>
  </rfmt>
  <rfmt sheetId="3" sqref="G59" start="0" length="0">
    <dxf/>
  </rfmt>
  <rfmt sheetId="3" sqref="I59" start="0" length="0">
    <dxf/>
  </rfmt>
  <rfmt sheetId="3" sqref="J59" start="0" length="0">
    <dxf/>
  </rfmt>
  <rfmt sheetId="3" sqref="K59" start="0" length="0">
    <dxf/>
  </rfmt>
  <rfmt sheetId="3" sqref="C65" start="0" length="0">
    <dxf/>
  </rfmt>
  <rfmt sheetId="3" sqref="D65" start="0" length="0">
    <dxf/>
  </rfmt>
  <rfmt sheetId="3" sqref="D138" start="0" length="0">
    <dxf/>
  </rfmt>
  <rfmt sheetId="3" sqref="E138" start="0" length="0">
    <dxf/>
  </rfmt>
  <rfmt sheetId="3" sqref="F138" start="0" length="0">
    <dxf/>
  </rfmt>
  <rfmt sheetId="3" sqref="G138" start="0" length="0">
    <dxf/>
  </rfmt>
  <rfmt sheetId="3" sqref="I138" start="0" length="0">
    <dxf/>
  </rfmt>
  <rfmt sheetId="3" sqref="J138" start="0" length="0">
    <dxf/>
  </rfmt>
  <rfmt sheetId="3" sqref="K138" start="0" length="0">
    <dxf/>
  </rfmt>
  <rfmt sheetId="3" sqref="G150" start="0" length="0">
    <dxf/>
  </rfmt>
  <rfmt sheetId="3" sqref="I150" start="0" length="0">
    <dxf/>
  </rfmt>
  <rfmt sheetId="3" sqref="J150" start="0" length="0">
    <dxf/>
  </rfmt>
  <rfmt sheetId="3" sqref="K150" start="0" length="0">
    <dxf/>
  </rfmt>
  <rfmt sheetId="3" sqref="C154" start="0" length="0">
    <dxf/>
  </rfmt>
  <rfmt sheetId="3" sqref="D161" start="0" length="0">
    <dxf/>
  </rfmt>
  <rfmt sheetId="3" sqref="E161" start="0" length="0">
    <dxf/>
  </rfmt>
  <rfmt sheetId="3" sqref="F161" start="0" length="0">
    <dxf/>
  </rfmt>
  <rfmt sheetId="3" sqref="G161" start="0" length="0">
    <dxf/>
  </rfmt>
  <rfmt sheetId="3" sqref="I161" start="0" length="0">
    <dxf/>
  </rfmt>
  <rfmt sheetId="3" sqref="J161" start="0" length="0">
    <dxf/>
  </rfmt>
  <rfmt sheetId="3" sqref="K161" start="0" length="0">
    <dxf/>
  </rfmt>
  <rfmt sheetId="3" sqref="I173" start="0" length="0">
    <dxf/>
  </rfmt>
  <rfmt sheetId="3" sqref="J173" start="0" length="0">
    <dxf/>
  </rfmt>
  <rfmt sheetId="3" sqref="K173" start="0" length="0">
    <dxf/>
  </rfmt>
  <rfmt sheetId="3" sqref="I174" start="0" length="0">
    <dxf/>
  </rfmt>
  <rfmt sheetId="3" sqref="I175" start="0" length="0">
    <dxf/>
  </rfmt>
  <rfmt sheetId="3" sqref="I176" start="0" length="0">
    <dxf/>
  </rfmt>
  <rfmt sheetId="3" sqref="I177" start="0" length="0">
    <dxf/>
  </rfmt>
  <rfmt sheetId="3" sqref="I178" start="0" length="0">
    <dxf/>
  </rfmt>
  <rfmt sheetId="3" sqref="I179" start="0" length="0">
    <dxf/>
  </rfmt>
  <rfmt sheetId="3" sqref="I180" start="0" length="0">
    <dxf/>
  </rfmt>
  <rfmt sheetId="3" sqref="I181" start="0" length="0">
    <dxf/>
  </rfmt>
  <rfmt sheetId="3" sqref="I182" start="0" length="0">
    <dxf/>
  </rfmt>
  <rfmt sheetId="3" sqref="I183" start="0" length="0">
    <dxf/>
  </rfmt>
  <rfmt sheetId="3" sqref="I184" start="0" length="0">
    <dxf/>
  </rfmt>
  <rfmt sheetId="3" sqref="I186" start="0" length="0">
    <dxf/>
  </rfmt>
  <rfmt sheetId="3" sqref="I187" start="0" length="0">
    <dxf/>
  </rfmt>
  <rfmt sheetId="3" sqref="I188" start="0" length="0">
    <dxf/>
  </rfmt>
  <rfmt sheetId="3" sqref="I189" start="0" length="0">
    <dxf/>
  </rfmt>
  <rfmt sheetId="3" sqref="I190" start="0" length="0">
    <dxf/>
  </rfmt>
  <rfmt sheetId="3" sqref="I191" start="0" length="0">
    <dxf/>
  </rfmt>
  <rfmt sheetId="3" sqref="I192" start="0" length="0">
    <dxf/>
  </rfmt>
  <rfmt sheetId="3" sqref="I193" start="0" length="0">
    <dxf/>
  </rfmt>
  <rfmt sheetId="3" sqref="I194" start="0" length="0">
    <dxf/>
  </rfmt>
  <rfmt sheetId="3" sqref="I196" start="0" length="0">
    <dxf/>
  </rfmt>
  <rfmt sheetId="3" sqref="I197" start="0" length="0">
    <dxf/>
  </rfmt>
  <rfmt sheetId="3" sqref="I198" start="0" length="0">
    <dxf/>
  </rfmt>
  <rfmt sheetId="3" sqref="I199" start="0" length="0">
    <dxf/>
  </rfmt>
  <rfmt sheetId="3" sqref="I200" start="0" length="0">
    <dxf/>
  </rfmt>
  <rfmt sheetId="3" sqref="I201" start="0" length="0">
    <dxf/>
  </rfmt>
  <rfmt sheetId="3" sqref="I203" start="0" length="0">
    <dxf/>
  </rfmt>
  <rfmt sheetId="3" sqref="I204" start="0" length="0">
    <dxf/>
  </rfmt>
  <rfmt sheetId="3" sqref="I205" start="0" length="0">
    <dxf/>
  </rfmt>
  <rfmt sheetId="3" sqref="I206" start="0" length="0">
    <dxf/>
  </rfmt>
  <rfmt sheetId="3" sqref="I207" start="0" length="0">
    <dxf/>
  </rfmt>
  <rfmt sheetId="3" sqref="I208" start="0" length="0">
    <dxf/>
  </rfmt>
  <rfmt sheetId="3" sqref="I209" start="0" length="0">
    <dxf/>
  </rfmt>
  <rfmt sheetId="3" sqref="I210" start="0" length="0">
    <dxf/>
  </rfmt>
  <rfmt sheetId="3" sqref="I211" start="0" length="0">
    <dxf/>
  </rfmt>
  <rfmt sheetId="3" sqref="I212" start="0" length="0">
    <dxf/>
  </rfmt>
  <rfmt sheetId="3" sqref="I213" start="0" length="0">
    <dxf/>
  </rfmt>
  <rfmt sheetId="3" sqref="I214" start="0" length="0">
    <dxf/>
  </rfmt>
  <rfmt sheetId="3" sqref="I215" start="0" length="0">
    <dxf/>
  </rfmt>
  <rfmt sheetId="3" sqref="I216" start="0" length="0">
    <dxf/>
  </rfmt>
  <rfmt sheetId="3" sqref="I217" start="0" length="0">
    <dxf/>
  </rfmt>
  <rfmt sheetId="3" sqref="I218" start="0" length="0">
    <dxf/>
  </rfmt>
  <rfmt sheetId="3" sqref="I219" start="0" length="0">
    <dxf/>
  </rfmt>
  <rfmt sheetId="3" sqref="I220" start="0" length="0">
    <dxf/>
  </rfmt>
  <rfmt sheetId="3" sqref="I221" start="0" length="0">
    <dxf/>
  </rfmt>
  <rfmt sheetId="3" sqref="I222" start="0" length="0">
    <dxf/>
  </rfmt>
  <rfmt sheetId="3" sqref="I223" start="0" length="0">
    <dxf/>
  </rfmt>
  <rfmt sheetId="3" sqref="I224" start="0" length="0">
    <dxf/>
  </rfmt>
  <rfmt sheetId="3" sqref="I225" start="0" length="0">
    <dxf/>
  </rfmt>
  <rfmt sheetId="3" sqref="I226" start="0" length="0">
    <dxf/>
  </rfmt>
  <rfmt sheetId="3" sqref="I227" start="0" length="0">
    <dxf/>
  </rfmt>
  <rfmt sheetId="3" sqref="I228" start="0" length="0">
    <dxf/>
  </rfmt>
  <rfmt sheetId="3" sqref="I229" start="0" length="0">
    <dxf/>
  </rfmt>
  <rfmt sheetId="3" sqref="I230" start="0" length="0">
    <dxf/>
  </rfmt>
  <rfmt sheetId="3" sqref="I231" start="0" length="0">
    <dxf/>
  </rfmt>
  <rfmt sheetId="3" sqref="I232" start="0" length="0">
    <dxf/>
  </rfmt>
  <rfmt sheetId="3" sqref="I233" start="0" length="0">
    <dxf/>
  </rfmt>
  <rfmt sheetId="3" sqref="I234" start="0" length="0">
    <dxf/>
  </rfmt>
  <rfmt sheetId="3" sqref="I235" start="0" length="0">
    <dxf/>
  </rfmt>
  <rfmt sheetId="3" sqref="I236" start="0" length="0">
    <dxf/>
  </rfmt>
  <rfmt sheetId="3" sqref="I237" start="0" length="0">
    <dxf/>
  </rfmt>
  <rfmt sheetId="3" sqref="I238" start="0" length="0">
    <dxf/>
  </rfmt>
  <rfmt sheetId="3" sqref="I239" start="0" length="0">
    <dxf/>
  </rfmt>
  <rfmt sheetId="3" sqref="I240" start="0" length="0">
    <dxf/>
  </rfmt>
  <rfmt sheetId="3" sqref="I241" start="0" length="0">
    <dxf/>
  </rfmt>
  <rfmt sheetId="3" sqref="I242" start="0" length="0">
    <dxf/>
  </rfmt>
  <rfmt sheetId="3" sqref="I243" start="0" length="0">
    <dxf/>
  </rfmt>
  <rfmt sheetId="3" sqref="B246" start="0" length="0">
    <dxf/>
  </rfmt>
  <rfmt sheetId="3" sqref="D251" start="0" length="0">
    <dxf>
      <numFmt numFmtId="3" formatCode="#,##0"/>
    </dxf>
  </rfmt>
  <rfmt sheetId="3" sqref="E251" start="0" length="0">
    <dxf>
      <numFmt numFmtId="164" formatCode="#,##0.00_р_."/>
    </dxf>
  </rfmt>
  <rfmt sheetId="3" sqref="I259" start="0" length="0">
    <dxf/>
  </rfmt>
  <rfmt sheetId="3" sqref="I263" start="0" length="0">
    <dxf/>
  </rfmt>
  <rfmt sheetId="3" sqref="I264" start="0" length="0">
    <dxf/>
  </rfmt>
  <rcc rId="17383" sId="3">
    <nc r="A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c rId="17384" sId="3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c rId="17385" sId="3">
    <oc r="E26">
      <f>80+100+200+1100+120+60</f>
    </oc>
    <nc r="E26">
      <f>80+100+200+1100+120+60</f>
    </nc>
  </rcc>
  <rcc rId="17386" sId="3">
    <oc r="G26">
      <f>80+750+15</f>
    </oc>
    <nc r="G26">
      <f>80+750+15</f>
    </nc>
  </rcc>
  <rcc rId="17387" sId="3">
    <oc r="E32">
      <f>10+100+300+80+10+300+40+480</f>
    </oc>
    <nc r="E32">
      <f>10+100+300+80+10+300+40+480</f>
    </nc>
  </rcc>
  <rcc rId="17388" sId="3">
    <oc r="E33">
      <f>60+48+150+85+640+60</f>
    </oc>
    <nc r="E33">
      <f>60+48+150+85+640+60</f>
    </nc>
  </rcc>
  <rcc rId="17389" sId="3">
    <oc r="E34">
      <f>15+10+30+15+10+6+10+30+160</f>
    </oc>
    <nc r="E34">
      <f>15+10+30+15+10+6+10+30+160</f>
    </nc>
  </rcc>
  <rcc rId="17390" sId="3">
    <oc r="E35">
      <f>15+100+25+20+20+25+160+45+15+90+30+120+160+10+200</f>
    </oc>
    <nc r="E35">
      <f>15+100+25+20+20+25+160+45+15+90+30+120+160+10+200</f>
    </nc>
  </rcc>
  <rcc rId="17391" sId="3">
    <oc r="D36">
      <v>18</v>
    </oc>
    <nc r="D36">
      <v>19</v>
    </nc>
  </rcc>
  <rcc rId="17392" sId="3">
    <oc r="E36">
      <f>50+150+18+160+90+200+75+15+150+50+86+20+6+400+15+15+40+55+300</f>
    </oc>
    <nc r="E36">
      <f>50+150+18+160+90+200+75+15+150+50+86+20+6+400+15+15+40+55+300+400</f>
    </nc>
  </rcc>
  <rcc rId="17393" sId="3">
    <oc r="F36">
      <v>18</v>
    </oc>
    <nc r="F36">
      <v>19</v>
    </nc>
  </rcc>
  <rcc rId="17394" sId="3">
    <oc r="G36">
      <v>1595</v>
    </oc>
    <nc r="G36">
      <v>2295</v>
    </nc>
  </rcc>
  <rcc rId="17395" sId="3">
    <oc r="E42">
      <f>20+170+180+60+1.1+400+90</f>
    </oc>
    <nc r="E42">
      <f>20+170+180+60+1.1+400+90</f>
    </nc>
  </rcc>
  <rcc rId="17396" sId="3">
    <oc r="E43">
      <f>180+100+100+43</f>
    </oc>
    <nc r="E43">
      <f>180+100+100+43</f>
    </nc>
  </rcc>
  <rcc rId="17397" sId="3">
    <oc r="D49">
      <v>2</v>
    </oc>
    <nc r="D49">
      <v>3</v>
    </nc>
  </rcc>
  <rcc rId="17398" sId="3">
    <oc r="E49">
      <f>150+50</f>
    </oc>
    <nc r="E49">
      <f>150+50+250</f>
    </nc>
  </rcc>
  <rcc rId="17399" sId="3">
    <oc r="F49">
      <v>2</v>
    </oc>
    <nc r="F49">
      <v>3</v>
    </nc>
  </rcc>
  <rcc rId="17400" sId="3">
    <oc r="G49">
      <v>200</v>
    </oc>
    <nc r="G49">
      <v>450</v>
    </nc>
  </rcc>
  <rcc rId="17401" sId="3">
    <oc r="E50">
      <f>162+6+15</f>
    </oc>
    <nc r="E50">
      <f>162+6+15</f>
    </nc>
  </rcc>
  <rcc rId="17402" sId="3">
    <oc r="G50">
      <f>162+6+15</f>
    </oc>
    <nc r="G50">
      <f>162+6+15</f>
    </nc>
  </rcc>
  <rcc rId="17403" sId="3">
    <oc r="E51">
      <f>200+40+155+100+80+30+70+300</f>
    </oc>
    <nc r="E51">
      <f>200+40+155+100+80+30+70+300</f>
    </nc>
  </rcc>
  <rcc rId="17404" sId="3">
    <oc r="E54">
      <f>350+20+50</f>
    </oc>
    <nc r="E54">
      <f>350+20+50</f>
    </nc>
  </rcc>
  <rcc rId="17405" sId="3">
    <oc r="E56">
      <f>15+95+10</f>
    </oc>
    <nc r="E56">
      <f>15+95+10</f>
    </nc>
  </rcc>
  <rcc rId="17406" sId="3">
    <oc r="E57">
      <f>50+91</f>
    </oc>
    <nc r="E57">
      <f>50+91</f>
    </nc>
  </rcc>
  <rcc rId="17407" sId="3">
    <oc r="E58">
      <f>160+80+240+15+15</f>
    </oc>
    <nc r="E58">
      <f>160+80+240+15+15</f>
    </nc>
  </rcc>
  <rcc rId="17408" sId="3">
    <oc r="E60">
      <f>15+160</f>
    </oc>
    <nc r="E60">
      <f>15+160</f>
    </nc>
  </rcc>
  <rcc rId="17409" sId="3">
    <oc r="E62">
      <f>8+7</f>
    </oc>
    <nc r="E62">
      <f>8+7</f>
    </nc>
  </rcc>
  <rcc rId="17410" sId="3">
    <oc r="E63">
      <f>325+170+100+90+100</f>
    </oc>
    <nc r="E63">
      <f>325+170+100+90+100</f>
    </nc>
  </rcc>
  <rcc rId="17411" sId="3">
    <oc r="D64">
      <f>SUM(D23:D63)</f>
    </oc>
    <nc r="D64">
      <f>SUM(D23:D63)</f>
    </nc>
  </rcc>
  <rcc rId="17412" sId="3">
    <oc r="E64">
      <f>SUM(E23:E63)</f>
    </oc>
    <nc r="E64">
      <f>SUM(E23:E63)</f>
    </nc>
  </rcc>
  <rcc rId="17413" sId="3">
    <oc r="F64">
      <f>SUM(F23:F63)</f>
    </oc>
    <nc r="F64">
      <f>SUM(F23:F63)</f>
    </nc>
  </rcc>
  <rcc rId="17414" sId="3">
    <oc r="G64">
      <f>SUM(G23:G63)</f>
    </oc>
    <nc r="G64">
      <f>SUM(G23:G63)</f>
    </nc>
  </rcc>
  <rcc rId="17415" sId="3">
    <oc r="H64">
      <f>SUM(H23:H63)</f>
    </oc>
    <nc r="H64">
      <f>SUM(H23:H63)</f>
    </nc>
  </rcc>
  <rcc rId="17416" sId="3">
    <oc r="I64">
      <f>SUM(I23:I63)</f>
    </oc>
    <nc r="I64">
      <f>SUM(I23:I63)</f>
    </nc>
  </rcc>
  <rcc rId="17417" sId="3">
    <oc r="J64">
      <f>SUM(J23:J63)</f>
    </oc>
    <nc r="J64">
      <f>SUM(J23:J63)</f>
    </nc>
  </rcc>
  <rcc rId="17418" sId="3">
    <oc r="K64">
      <f>SUM(K23:K63)</f>
    </oc>
    <nc r="K64">
      <f>SUM(K23:K63)</f>
    </nc>
  </rcc>
  <rcc rId="17419" sId="3">
    <oc r="L64">
      <f>SUM(L23:L63)</f>
    </oc>
    <nc r="L64">
      <f>SUM(L23:L63)</f>
    </nc>
  </rcc>
  <rcc rId="17420" sId="3">
    <oc r="M64">
      <f>SUM(M23:M63)</f>
    </oc>
    <nc r="M64">
      <f>SUM(M23:M63)</f>
    </nc>
  </rcc>
  <rcc rId="17421" sId="3">
    <oc r="N64">
      <f>SUM(N23:N63)</f>
    </oc>
    <nc r="N64">
      <f>SUM(N23:N63)</f>
    </nc>
  </rcc>
  <rcc rId="17422" sId="3">
    <oc r="O64">
      <f>SUM(O23:O63)</f>
    </oc>
    <nc r="O64">
      <f>SUM(O23:O63)</f>
    </nc>
  </rcc>
  <rcc rId="17423" sId="3">
    <oc r="P64">
      <f>SUM(P23:P63)</f>
    </oc>
    <nc r="P64">
      <f>SUM(P23:P63)</f>
    </nc>
  </rcc>
  <rcc rId="17424" sId="3">
    <oc r="Q64">
      <f>SUM(Q23:Q63)</f>
    </oc>
    <nc r="Q64">
      <f>SUM(Q23:Q63)</f>
    </nc>
  </rcc>
  <rcc rId="17425" sId="3" numFmtId="4">
    <oc r="D66">
      <v>6</v>
    </oc>
    <nc r="D66">
      <v>14</v>
    </nc>
  </rcc>
  <rcc rId="17426" sId="3">
    <oc r="E66">
      <v>765</v>
    </oc>
    <nc r="E66">
      <f>765+520</f>
    </nc>
  </rcc>
  <rcc rId="17427" sId="3" numFmtId="4">
    <oc r="F66">
      <v>4</v>
    </oc>
    <nc r="F66">
      <v>7</v>
    </nc>
  </rcc>
  <rcc rId="17428" sId="3" numFmtId="4">
    <oc r="G66">
      <v>355</v>
    </oc>
    <nc r="G66">
      <v>510</v>
    </nc>
  </rcc>
  <rcc rId="17429" sId="3">
    <oc r="E67">
      <f>41+15+15+155+50+15+60+50+250+100+300+250</f>
    </oc>
    <nc r="E67">
      <f>41+15+15+155+50+15+60+50+250+100+300+250</f>
    </nc>
  </rcc>
  <rcc rId="17430" sId="3">
    <oc r="E68">
      <f>65+155</f>
    </oc>
    <nc r="E68">
      <f>65+155</f>
    </nc>
  </rcc>
  <rcc rId="17431" sId="3">
    <oc r="E97">
      <f>10+45</f>
    </oc>
    <nc r="E97">
      <f>10+45</f>
    </nc>
  </rcc>
  <rcc rId="17432" sId="3">
    <oc r="E98">
      <f>10+15+86</f>
    </oc>
    <nc r="E98">
      <f>10+15+86</f>
    </nc>
  </rcc>
  <rcc rId="17433" sId="3">
    <oc r="E99">
      <f>15+10+131</f>
    </oc>
    <nc r="E99">
      <f>15+10+131</f>
    </nc>
  </rcc>
  <rcc rId="17434" sId="3">
    <oc r="E101">
      <f>15+30+315+87+8</f>
    </oc>
    <nc r="E101">
      <f>15+30+315+87+8</f>
    </nc>
  </rcc>
  <rcc rId="17435" sId="3">
    <oc r="D102">
      <f>SUM(D66:D101)</f>
    </oc>
    <nc r="D102">
      <f>SUM(D66:D101)</f>
    </nc>
  </rcc>
  <rcc rId="17436" sId="3">
    <oc r="E102">
      <f>SUM(E66:E101)</f>
    </oc>
    <nc r="E102">
      <f>SUM(E66:E101)</f>
    </nc>
  </rcc>
  <rcc rId="17437" sId="3">
    <oc r="F102">
      <f>SUM(F66:F101)</f>
    </oc>
    <nc r="F102">
      <f>SUM(F66:F101)</f>
    </nc>
  </rcc>
  <rcc rId="17438" sId="3">
    <oc r="G102">
      <f>SUM(G66:G101)</f>
    </oc>
    <nc r="G102">
      <f>SUM(G66:G101)</f>
    </nc>
  </rcc>
  <rcc rId="17439" sId="3">
    <oc r="H102">
      <f>SUM(H66:H101)</f>
    </oc>
    <nc r="H102">
      <f>SUM(H66:H101)</f>
    </nc>
  </rcc>
  <rcc rId="17440" sId="3">
    <oc r="I102">
      <f>SUM(I66:I101)</f>
    </oc>
    <nc r="I102">
      <f>SUM(I66:I101)</f>
    </nc>
  </rcc>
  <rcc rId="17441" sId="3">
    <oc r="J102">
      <f>SUM(J66:J101)</f>
    </oc>
    <nc r="J102">
      <f>SUM(J66:J101)</f>
    </nc>
  </rcc>
  <rcc rId="17442" sId="3">
    <oc r="K102">
      <f>SUM(K66:K101)</f>
    </oc>
    <nc r="K102">
      <f>SUM(K66:K101)</f>
    </nc>
  </rcc>
  <rcc rId="17443" sId="3">
    <oc r="L102">
      <f>SUM(L66:L101)</f>
    </oc>
    <nc r="L102">
      <f>SUM(L66:L101)</f>
    </nc>
  </rcc>
  <rcc rId="17444" sId="3">
    <oc r="M102">
      <f>SUM(M66:M101)</f>
    </oc>
    <nc r="M102">
      <f>SUM(M66:M101)</f>
    </nc>
  </rcc>
  <rcc rId="17445" sId="3">
    <oc r="N102">
      <f>SUM(N66:N101)</f>
    </oc>
    <nc r="N102">
      <f>SUM(N66:N101)</f>
    </nc>
  </rcc>
  <rcc rId="17446" sId="3">
    <oc r="O102">
      <f>SUM(O66:O101)</f>
    </oc>
    <nc r="O102">
      <f>SUM(O66:O101)</f>
    </nc>
  </rcc>
  <rcc rId="17447" sId="3">
    <oc r="P102">
      <f>SUM(P66:P101)</f>
    </oc>
    <nc r="P102">
      <f>SUM(P66:P101)</f>
    </nc>
  </rcc>
  <rcc rId="17448" sId="3">
    <oc r="Q102">
      <f>SUM(Q66:Q101)</f>
    </oc>
    <nc r="Q102">
      <f>SUM(Q66:Q101)</f>
    </nc>
  </rcc>
  <rcc rId="17449" sId="3">
    <oc r="E104">
      <f>350+130+70+160+200+65+8+10+160+15+200+20+15+80+3+500+400+700</f>
    </oc>
    <nc r="E104">
      <f>350+130+70+160+200+65+8+10+160+15+200+20+15+80+3+500+400+700</f>
    </nc>
  </rcc>
  <rcc rId="17450" sId="3" numFmtId="4">
    <oc r="G104">
      <v>1782</v>
    </oc>
    <nc r="G104">
      <v>1700</v>
    </nc>
  </rcc>
  <rcc rId="17451" sId="3">
    <oc r="E107">
      <f>15+630+12+45+30+60+70+10</f>
    </oc>
    <nc r="E107">
      <f>15+630+12+45+30+60+70+10</f>
    </nc>
  </rcc>
  <rcc rId="17452" sId="3">
    <oc r="E108">
      <f>10+10+15+55+6+60+85+65+70+300</f>
    </oc>
    <nc r="E108">
      <f>10+10+15+55+6+60+85+65+70+300</f>
    </nc>
  </rcc>
  <rcc rId="17453" sId="3">
    <oc r="E109">
      <f>30+60+20+10+20+15+15+86+6+300+268</f>
    </oc>
    <nc r="E109">
      <f>30+60+20+10+20+15+15+86+6+300+268</f>
    </nc>
  </rcc>
  <rcc rId="17454" sId="3">
    <oc r="E110">
      <f>15+25+15+200</f>
    </oc>
    <nc r="E110">
      <f>15+25+15+200</f>
    </nc>
  </rcc>
  <rcc rId="17455" sId="3">
    <oc r="E112">
      <f>10+7+10</f>
    </oc>
    <nc r="E112">
      <f>10+7+10</f>
    </nc>
  </rcc>
  <rcc rId="17456" sId="3">
    <oc r="G112">
      <f>10+7+10</f>
    </oc>
    <nc r="G112">
      <f>10+7+10</f>
    </nc>
  </rcc>
  <rcc rId="17457" sId="3">
    <oc r="E114">
      <f>30+160+131+15+160+170+250+40+10+10</f>
    </oc>
    <nc r="E114">
      <f>30+160+131+15+160+170+250+40+10+10</f>
    </nc>
  </rcc>
  <rcc rId="17458" sId="3">
    <oc r="E117">
      <f>360+15+320+20+155+360+80+60+15+54+80+50+10+10+200+60+194+100</f>
    </oc>
    <nc r="E117">
      <f>360+15+320+20+155+360+80+60+15+54+80+50+10+10+200+60+194+100</f>
    </nc>
  </rcc>
  <rcc rId="17459" sId="3">
    <oc r="E118">
      <f>15+250+670+150+45+80+85</f>
    </oc>
    <nc r="E118">
      <f>15+250+670+150+45+80+85</f>
    </nc>
  </rcc>
  <rcc rId="17460" sId="3">
    <oc r="E119">
      <f>15+200+8</f>
    </oc>
    <nc r="E119">
      <f>15+200+8</f>
    </nc>
  </rcc>
  <rcc rId="17461" sId="3">
    <oc r="E122">
      <f>4.4+25+10+10+14</f>
    </oc>
    <nc r="E122">
      <f>4.4+25+10+10+14</f>
    </nc>
  </rcc>
  <rcc rId="17462" sId="3">
    <oc r="E123">
      <f>200+14+70+2.5</f>
    </oc>
    <nc r="E123">
      <f>200+14+70+2.5</f>
    </nc>
  </rcc>
  <rcc rId="17463" sId="3">
    <oc r="E126">
      <f>70+45</f>
    </oc>
    <nc r="E126">
      <f>70+45</f>
    </nc>
  </rcc>
  <rcc rId="17464" sId="3">
    <oc r="E127">
      <f>160</f>
    </oc>
    <nc r="E127">
      <f>160</f>
    </nc>
  </rcc>
  <rcc rId="17465" sId="3">
    <oc r="G127">
      <f>160</f>
    </oc>
    <nc r="G127">
      <f>160</f>
    </nc>
  </rcc>
  <rcc rId="17466" sId="3">
    <oc r="G139">
      <f>15+40</f>
    </oc>
    <nc r="G139">
      <f>15+40</f>
    </nc>
  </rcc>
  <rcc rId="17467" sId="3">
    <oc r="G147">
      <f>10+10</f>
    </oc>
    <nc r="G147">
      <f>10+10</f>
    </nc>
  </rcc>
  <rcc rId="17468" sId="3" numFmtId="4">
    <nc r="D149">
      <v>6</v>
    </nc>
  </rcc>
  <rcc rId="17469" sId="3" numFmtId="4">
    <nc r="E149">
      <v>520</v>
    </nc>
  </rcc>
  <rcc rId="17470" sId="3" numFmtId="4">
    <nc r="F149">
      <v>4</v>
    </nc>
  </rcc>
  <rcc rId="17471" sId="3" numFmtId="4">
    <nc r="G149">
      <v>150</v>
    </nc>
  </rcc>
  <rcc rId="17472" sId="3">
    <oc r="D150">
      <v>1</v>
    </oc>
    <nc r="D150">
      <v>9</v>
    </nc>
  </rcc>
  <rcc rId="17473" sId="3">
    <oc r="E150">
      <v>72</v>
    </oc>
    <nc r="E150">
      <v>270</v>
    </nc>
  </rcc>
  <rcc rId="17474" sId="3">
    <nc r="F150">
      <v>5</v>
    </nc>
  </rcc>
  <rcc rId="17475" sId="3">
    <nc r="G150">
      <v>100</v>
    </nc>
  </rcc>
  <rcc rId="17476" sId="3">
    <oc r="D153">
      <f>SUM(D104:D152)</f>
    </oc>
    <nc r="D153">
      <f>SUM(D104:D152)</f>
    </nc>
  </rcc>
  <rcc rId="17477" sId="3">
    <oc r="E153">
      <f>SUM(E104:E152)</f>
    </oc>
    <nc r="E153">
      <f>SUM(E104:E152)</f>
    </nc>
  </rcc>
  <rcc rId="17478" sId="3">
    <oc r="F153">
      <f>SUM(F104:F152)</f>
    </oc>
    <nc r="F153">
      <f>SUM(F104:F152)</f>
    </nc>
  </rcc>
  <rcc rId="17479" sId="3">
    <oc r="G153">
      <f>SUM(G104:G152)</f>
    </oc>
    <nc r="G153">
      <f>SUM(G104:G152)</f>
    </nc>
  </rcc>
  <rcc rId="17480" sId="3">
    <oc r="H153">
      <f>SUM(H104:H152)</f>
    </oc>
    <nc r="H153">
      <f>SUM(H104:H152)</f>
    </nc>
  </rcc>
  <rcc rId="17481" sId="3">
    <oc r="I153">
      <f>SUM(I104:I152)</f>
    </oc>
    <nc r="I153">
      <f>SUM(I104:I152)</f>
    </nc>
  </rcc>
  <rcc rId="17482" sId="3">
    <oc r="J153">
      <f>SUM(J104:J152)</f>
    </oc>
    <nc r="J153">
      <f>SUM(J104:J152)</f>
    </nc>
  </rcc>
  <rcc rId="17483" sId="3">
    <oc r="K153">
      <f>SUM(K104:K152)</f>
    </oc>
    <nc r="K153">
      <f>SUM(K104:K152)</f>
    </nc>
  </rcc>
  <rcc rId="17484" sId="3">
    <oc r="L153">
      <f>SUM(L104:L152)</f>
    </oc>
    <nc r="L153">
      <f>SUM(L104:L152)</f>
    </nc>
  </rcc>
  <rcc rId="17485" sId="3">
    <oc r="M153">
      <f>SUM(M104:M152)</f>
    </oc>
    <nc r="M153">
      <f>SUM(M104:M152)</f>
    </nc>
  </rcc>
  <rcc rId="17486" sId="3">
    <oc r="N153">
      <f>SUM(N104:N152)</f>
    </oc>
    <nc r="N153">
      <f>SUM(N104:N152)</f>
    </nc>
  </rcc>
  <rcc rId="17487" sId="3">
    <oc r="O153">
      <f>SUM(O104:O152)</f>
    </oc>
    <nc r="O153">
      <f>SUM(O104:O152)</f>
    </nc>
  </rcc>
  <rcc rId="17488" sId="3">
    <oc r="P153">
      <f>SUM(P104:P152)</f>
    </oc>
    <nc r="P153">
      <f>SUM(P104:P152)</f>
    </nc>
  </rcc>
  <rcc rId="17489" sId="3">
    <oc r="Q153">
      <f>SUM(Q104:Q152)</f>
    </oc>
    <nc r="Q153">
      <f>SUM(Q104:Q152)</f>
    </nc>
  </rcc>
  <rcc rId="17490" sId="3" numFmtId="4">
    <oc r="D155">
      <v>11</v>
    </oc>
    <nc r="D155">
      <v>12</v>
    </nc>
  </rcc>
  <rcc rId="17491" sId="3" numFmtId="4">
    <oc r="F155">
      <v>4</v>
    </oc>
    <nc r="F155">
      <v>8</v>
    </nc>
  </rcc>
  <rcc rId="17492" sId="3" numFmtId="4">
    <oc r="D156">
      <v>4</v>
    </oc>
    <nc r="D156">
      <v>24</v>
    </nc>
  </rcc>
  <rcc rId="17493" sId="3">
    <oc r="E156">
      <v>1830</v>
    </oc>
    <nc r="E156">
      <f>1830+500+300</f>
    </nc>
  </rcc>
  <rcc rId="17494" sId="3" numFmtId="4">
    <oc r="F156">
      <v>1</v>
    </oc>
    <nc r="F156">
      <v>19</v>
    </nc>
  </rcc>
  <rcc rId="17495" sId="3" numFmtId="4">
    <oc r="G156">
      <v>20</v>
    </oc>
    <nc r="G156">
      <v>720</v>
    </nc>
  </rcc>
  <rcc rId="17496" sId="3">
    <oc r="E167">
      <f>120</f>
    </oc>
    <nc r="E167">
      <f>120</f>
    </nc>
  </rcc>
  <rcc rId="17497" sId="3">
    <oc r="E178">
      <f>30+15+100+100+15+10</f>
    </oc>
    <nc r="E178">
      <f>30+15+100+100+15+10</f>
    </nc>
  </rcc>
  <rcc rId="17498" sId="3">
    <oc r="E184">
      <f>15+15+40</f>
    </oc>
    <nc r="E184">
      <f>15+15+40</f>
    </nc>
  </rcc>
  <rcc rId="17499" sId="3">
    <oc r="D185">
      <f>SUM(D155:D184)</f>
    </oc>
    <nc r="D185">
      <f>SUM(D155:D184)</f>
    </nc>
  </rcc>
  <rcc rId="17500" sId="3">
    <oc r="E185">
      <f>SUM(E155:E184)</f>
    </oc>
    <nc r="E185">
      <f>SUM(E155:E184)</f>
    </nc>
  </rcc>
  <rcc rId="17501" sId="3">
    <oc r="F185">
      <f>SUM(F155:F184)</f>
    </oc>
    <nc r="F185">
      <f>SUM(F155:F184)</f>
    </nc>
  </rcc>
  <rcc rId="17502" sId="3">
    <oc r="G185">
      <f>SUM(G155:G184)</f>
    </oc>
    <nc r="G185">
      <f>SUM(G155:G184)</f>
    </nc>
  </rcc>
  <rcc rId="17503" sId="3">
    <oc r="H185">
      <f>SUM(H155:H184)</f>
    </oc>
    <nc r="H185">
      <f>SUM(H155:H184)</f>
    </nc>
  </rcc>
  <rcc rId="17504" sId="3">
    <oc r="I185">
      <f>SUM(I155:I184)</f>
    </oc>
    <nc r="I185">
      <f>SUM(I155:I184)</f>
    </nc>
  </rcc>
  <rcc rId="17505" sId="3">
    <oc r="J185">
      <f>SUM(J155:J184)</f>
    </oc>
    <nc r="J185">
      <f>SUM(J155:J184)</f>
    </nc>
  </rcc>
  <rcc rId="17506" sId="3">
    <oc r="K185">
      <f>SUM(K155:K184)</f>
    </oc>
    <nc r="K185">
      <f>SUM(K155:K184)</f>
    </nc>
  </rcc>
  <rcc rId="17507" sId="3">
    <oc r="L185">
      <f>SUM(L155:L184)</f>
    </oc>
    <nc r="L185">
      <f>SUM(L155:L184)</f>
    </nc>
  </rcc>
  <rcc rId="17508" sId="3">
    <oc r="M185">
      <f>SUM(M155:M184)</f>
    </oc>
    <nc r="M185">
      <f>SUM(M155:M184)</f>
    </nc>
  </rcc>
  <rcc rId="17509" sId="3">
    <oc r="N185">
      <f>SUM(N155:N184)</f>
    </oc>
    <nc r="N185">
      <f>SUM(N155:N184)</f>
    </nc>
  </rcc>
  <rcc rId="17510" sId="3">
    <oc r="O185">
      <f>SUM(O155:O184)</f>
    </oc>
    <nc r="O185">
      <f>SUM(O155:O184)</f>
    </nc>
  </rcc>
  <rcc rId="17511" sId="3">
    <oc r="P185">
      <f>SUM(P155:P184)</f>
    </oc>
    <nc r="P185">
      <f>SUM(P155:P184)</f>
    </nc>
  </rcc>
  <rcc rId="17512" sId="3">
    <oc r="Q185">
      <f>SUM(Q155:Q184)</f>
    </oc>
    <nc r="Q185">
      <f>SUM(Q155:Q184)</f>
    </nc>
  </rcc>
  <rcc rId="17513" sId="3" numFmtId="4">
    <oc r="D187">
      <v>1</v>
    </oc>
    <nc r="D187">
      <v>6</v>
    </nc>
  </rcc>
  <rcc rId="17514" sId="3" numFmtId="4">
    <oc r="E187">
      <v>15</v>
    </oc>
    <nc r="E187">
      <v>306</v>
    </nc>
  </rcc>
  <rcc rId="17515" sId="3" numFmtId="4">
    <oc r="F187">
      <v>1</v>
    </oc>
    <nc r="F187">
      <v>5</v>
    </nc>
  </rcc>
  <rcc rId="17516" sId="3" numFmtId="4">
    <oc r="G187">
      <v>15</v>
    </oc>
    <nc r="G187">
      <v>45</v>
    </nc>
  </rcc>
  <rcc rId="17517" sId="3">
    <oc r="D195">
      <f>SUM(D187:D194)</f>
    </oc>
    <nc r="D195">
      <f>SUM(D187:D194)</f>
    </nc>
  </rcc>
  <rcc rId="17518" sId="3">
    <oc r="E195">
      <f>SUM(E187:E194)</f>
    </oc>
    <nc r="E195">
      <f>SUM(E187:E194)</f>
    </nc>
  </rcc>
  <rcc rId="17519" sId="3">
    <oc r="F195">
      <f>SUM(F187:F194)</f>
    </oc>
    <nc r="F195">
      <f>SUM(F187:F194)</f>
    </nc>
  </rcc>
  <rcc rId="17520" sId="3">
    <oc r="G195">
      <f>SUM(G187:G194)</f>
    </oc>
    <nc r="G195">
      <f>SUM(G187:G194)</f>
    </nc>
  </rcc>
  <rcc rId="17521" sId="3">
    <oc r="H195">
      <f>SUM(H187:H194)</f>
    </oc>
    <nc r="H195">
      <f>SUM(H187:H194)</f>
    </nc>
  </rcc>
  <rcc rId="17522" sId="3">
    <oc r="I195">
      <f>SUM(I187:I194)</f>
    </oc>
    <nc r="I195">
      <f>SUM(I187:I194)</f>
    </nc>
  </rcc>
  <rcc rId="17523" sId="3">
    <oc r="J195">
      <f>SUM(J187:J194)</f>
    </oc>
    <nc r="J195">
      <f>SUM(J187:J194)</f>
    </nc>
  </rcc>
  <rcc rId="17524" sId="3">
    <oc r="K195">
      <f>SUM(K187:K194)</f>
    </oc>
    <nc r="K195">
      <f>SUM(K187:K194)</f>
    </nc>
  </rcc>
  <rcc rId="17525" sId="3">
    <oc r="L195">
      <f>SUM(L187:L194)</f>
    </oc>
    <nc r="L195">
      <f>SUM(L187:L194)</f>
    </nc>
  </rcc>
  <rcc rId="17526" sId="3">
    <oc r="M195">
      <f>SUM(M187:M194)</f>
    </oc>
    <nc r="M195">
      <f>SUM(M187:M194)</f>
    </nc>
  </rcc>
  <rcc rId="17527" sId="3">
    <oc r="N195">
      <f>SUM(N187:N194)</f>
    </oc>
    <nc r="N195">
      <f>SUM(N187:N194)</f>
    </nc>
  </rcc>
  <rcc rId="17528" sId="3">
    <oc r="O195">
      <f>SUM(O187:O194)</f>
    </oc>
    <nc r="O195">
      <f>SUM(O187:O194)</f>
    </nc>
  </rcc>
  <rcc rId="17529" sId="3">
    <oc r="P195">
      <f>SUM(P187:P194)</f>
    </oc>
    <nc r="P195">
      <f>SUM(P187:P194)</f>
    </nc>
  </rcc>
  <rcc rId="17530" sId="3">
    <oc r="Q195">
      <f>SUM(Q187:Q194)</f>
    </oc>
    <nc r="Q195">
      <f>SUM(Q187:Q194)</f>
    </nc>
  </rcc>
  <rcc rId="17531" sId="3" numFmtId="4">
    <oc r="D197">
      <v>17</v>
    </oc>
    <nc r="D197">
      <v>18</v>
    </nc>
  </rcc>
  <rcc rId="17532" sId="3" numFmtId="4">
    <oc r="F197">
      <v>7</v>
    </oc>
    <nc r="F197">
      <v>12</v>
    </nc>
  </rcc>
  <rcc rId="17533" sId="3">
    <oc r="D202">
      <f>SUM(D197:D201)</f>
    </oc>
    <nc r="D202">
      <f>SUM(D197:D201)</f>
    </nc>
  </rcc>
  <rcc rId="17534" sId="3">
    <oc r="E202">
      <f>SUM(E197:E201)</f>
    </oc>
    <nc r="E202">
      <f>SUM(E197:E201)</f>
    </nc>
  </rcc>
  <rcc rId="17535" sId="3">
    <oc r="F202">
      <f>SUM(F197:F201)</f>
    </oc>
    <nc r="F202">
      <f>SUM(F197:F201)</f>
    </nc>
  </rcc>
  <rcc rId="17536" sId="3">
    <oc r="G202">
      <f>SUM(G197:G201)</f>
    </oc>
    <nc r="G202">
      <f>SUM(G197:G201)</f>
    </nc>
  </rcc>
  <rcc rId="17537" sId="3">
    <oc r="H202">
      <f>SUM(H197:H201)</f>
    </oc>
    <nc r="H202">
      <f>SUM(H197:H201)</f>
    </nc>
  </rcc>
  <rcc rId="17538" sId="3">
    <oc r="I202">
      <f>SUM(I197:I201)</f>
    </oc>
    <nc r="I202">
      <f>SUM(I197:I201)</f>
    </nc>
  </rcc>
  <rcc rId="17539" sId="3">
    <oc r="J202">
      <f>SUM(J197:J201)</f>
    </oc>
    <nc r="J202">
      <f>SUM(J197:J201)</f>
    </nc>
  </rcc>
  <rcc rId="17540" sId="3">
    <oc r="K202">
      <f>SUM(K197:K201)</f>
    </oc>
    <nc r="K202">
      <f>SUM(K197:K201)</f>
    </nc>
  </rcc>
  <rcc rId="17541" sId="3">
    <oc r="L202">
      <f>SUM(L197:L201)</f>
    </oc>
    <nc r="L202">
      <f>SUM(L197:L201)</f>
    </nc>
  </rcc>
  <rcc rId="17542" sId="3">
    <oc r="M202">
      <f>SUM(M197:M201)</f>
    </oc>
    <nc r="M202">
      <f>SUM(M197:M201)</f>
    </nc>
  </rcc>
  <rcc rId="17543" sId="3">
    <oc r="N202">
      <f>SUM(N197:N201)</f>
    </oc>
    <nc r="N202">
      <f>SUM(N197:N201)</f>
    </nc>
  </rcc>
  <rcc rId="17544" sId="3">
    <oc r="O202">
      <f>SUM(O197:O201)</f>
    </oc>
    <nc r="O202">
      <f>SUM(O197:O201)</f>
    </nc>
  </rcc>
  <rcc rId="17545" sId="3">
    <oc r="P202">
      <f>SUM(P197:P201)</f>
    </oc>
    <nc r="P202">
      <f>SUM(P197:P201)</f>
    </nc>
  </rcc>
  <rcc rId="17546" sId="3">
    <oc r="Q202">
      <f>SUM(Q197:Q201)</f>
    </oc>
    <nc r="Q202">
      <f>SUM(Q197:Q201)</f>
    </nc>
  </rcc>
  <rcc rId="17547" sId="3">
    <oc r="E209">
      <f>10+10</f>
    </oc>
    <nc r="E209">
      <f>10+10</f>
    </nc>
  </rcc>
  <rcc rId="17548" sId="3">
    <oc r="G209">
      <f>10+10</f>
    </oc>
    <nc r="G209">
      <f>10+10</f>
    </nc>
  </rcc>
  <rcc rId="17549" sId="3">
    <oc r="E214">
      <f>10+10+4.4+4.4</f>
    </oc>
    <nc r="E214">
      <f>10+10+4.4+4.4</f>
    </nc>
  </rcc>
  <rcc rId="17550" sId="3">
    <oc r="E216">
      <f>8+4.4</f>
    </oc>
    <nc r="E216">
      <f>8+4.4</f>
    </nc>
  </rcc>
  <rcc rId="17551" sId="3">
    <oc r="G216">
      <f>8+4.4</f>
    </oc>
    <nc r="G216">
      <f>8+4.4</f>
    </nc>
  </rcc>
  <rcc rId="17552" sId="3">
    <oc r="E232">
      <f>10+13+15</f>
    </oc>
    <nc r="E232">
      <f>10+13+15</f>
    </nc>
  </rcc>
  <rcc rId="17553" sId="3">
    <oc r="G232">
      <f>10+13+15</f>
    </oc>
    <nc r="G232">
      <f>10+13+15</f>
    </nc>
  </rcc>
  <rcc rId="17554" sId="3">
    <oc r="E233">
      <f>10+10</f>
    </oc>
    <nc r="E233">
      <f>10+10</f>
    </nc>
  </rcc>
  <rcc rId="17555" sId="3">
    <oc r="D244">
      <f>SUM(D204:D243)</f>
    </oc>
    <nc r="D244">
      <f>SUM(D204:D243)</f>
    </nc>
  </rcc>
  <rcc rId="17556" sId="3">
    <oc r="E244">
      <f>SUM(E204:E243)</f>
    </oc>
    <nc r="E244">
      <f>SUM(E204:E243)</f>
    </nc>
  </rcc>
  <rcc rId="17557" sId="3">
    <oc r="F244">
      <f>SUM(F204:F243)</f>
    </oc>
    <nc r="F244">
      <f>SUM(F204:F243)</f>
    </nc>
  </rcc>
  <rcc rId="17558" sId="3">
    <oc r="G244">
      <f>SUM(G204:G243)</f>
    </oc>
    <nc r="G244">
      <f>SUM(G204:G243)</f>
    </nc>
  </rcc>
  <rcc rId="17559" sId="3">
    <oc r="H244">
      <f>SUM(H204:H243)</f>
    </oc>
    <nc r="H244">
      <f>SUM(H204:H243)</f>
    </nc>
  </rcc>
  <rcc rId="17560" sId="3">
    <oc r="I244">
      <f>SUM(I204:I243)</f>
    </oc>
    <nc r="I244">
      <f>SUM(I204:I243)</f>
    </nc>
  </rcc>
  <rcc rId="17561" sId="3">
    <oc r="J244">
      <f>SUM(J204:J243)</f>
    </oc>
    <nc r="J244">
      <f>SUM(J204:J243)</f>
    </nc>
  </rcc>
  <rcc rId="17562" sId="3">
    <oc r="K244">
      <f>SUM(K204:K243)</f>
    </oc>
    <nc r="K244">
      <f>SUM(K204:K243)</f>
    </nc>
  </rcc>
  <rcc rId="17563" sId="3">
    <oc r="L244">
      <f>SUM(L204:L243)</f>
    </oc>
    <nc r="L244">
      <f>SUM(L204:L243)</f>
    </nc>
  </rcc>
  <rcc rId="17564" sId="3">
    <oc r="M244">
      <f>SUM(M204:M243)</f>
    </oc>
    <nc r="M244">
      <f>SUM(M204:M243)</f>
    </nc>
  </rcc>
  <rcc rId="17565" sId="3">
    <oc r="N244">
      <f>SUM(N204:N243)</f>
    </oc>
    <nc r="N244">
      <f>SUM(N204:N243)</f>
    </nc>
  </rcc>
  <rcc rId="17566" sId="3">
    <oc r="O244">
      <f>SUM(O204:O243)</f>
    </oc>
    <nc r="O244">
      <f>SUM(O204:O243)</f>
    </nc>
  </rcc>
  <rcc rId="17567" sId="3">
    <oc r="P244">
      <f>SUM(P204:P243)</f>
    </oc>
    <nc r="P244">
      <f>SUM(P204:P243)</f>
    </nc>
  </rcc>
  <rcc rId="17568" sId="3">
    <oc r="Q244">
      <f>SUM(Q204:Q243)</f>
    </oc>
    <nc r="Q244">
      <f>SUM(Q204:Q243)</f>
    </nc>
  </rcc>
  <rcc rId="17569" sId="3">
    <oc r="D245">
      <f>SUM(D244+D202+D195+D185+D153+D102+D64)</f>
    </oc>
    <nc r="D245">
      <f>SUM(D244+D202+D195+D185+D153+D102+D64)</f>
    </nc>
  </rcc>
  <rcc rId="17570" sId="3">
    <oc r="E245">
      <f>SUM(E244+E202+E195+E185+E153+E102+E64)</f>
    </oc>
    <nc r="E245">
      <f>SUM(E244+E202+E195+E185+E153+E102+E64)</f>
    </nc>
  </rcc>
  <rcc rId="17571" sId="3">
    <oc r="F245">
      <f>SUM(F244+F202+F195+F185+F153+F102+F64)</f>
    </oc>
    <nc r="F245">
      <f>SUM(F244+F202+F195+F185+F153+F102+F64)</f>
    </nc>
  </rcc>
  <rcc rId="17572" sId="3">
    <oc r="G245">
      <f>SUM(G244+G202+G195+G185+G153+G102+G64)</f>
    </oc>
    <nc r="G245">
      <f>SUM(G244+G202+G195+G185+G153+G102+G64)</f>
    </nc>
  </rcc>
  <rcc rId="17573" sId="3">
    <oc r="H245">
      <f>SUM(H244+H202+H195+H185+H153+H102+H64)</f>
    </oc>
    <nc r="H245">
      <f>SUM(H244+H202+H195+H185+H153+H102+H64)</f>
    </nc>
  </rcc>
  <rcc rId="17574" sId="3">
    <oc r="I245">
      <f>SUM(I244+I202+I195+I185+I153+I102+I64)</f>
    </oc>
    <nc r="I245">
      <f>SUM(I244+I202+I195+I185+I153+I102+I64)</f>
    </nc>
  </rcc>
  <rcc rId="17575" sId="3">
    <oc r="J245">
      <f>SUM(J244+J202+J195+J185+J153+J102+J64)</f>
    </oc>
    <nc r="J245">
      <f>SUM(J244+J202+J195+J185+J153+J102+J64)</f>
    </nc>
  </rcc>
  <rcc rId="17576" sId="3">
    <oc r="K245">
      <f>SUM(K244+K202+K195+K185+K153+K102+K64)</f>
    </oc>
    <nc r="K245">
      <f>SUM(K244+K202+K195+K185+K153+K102+K64)</f>
    </nc>
  </rcc>
  <rcc rId="17577" sId="3">
    <oc r="L245">
      <f>SUM(L244+L202+L195+L185+L153+L102+L64)</f>
    </oc>
    <nc r="L245">
      <f>SUM(L244+L202+L195+L185+L153+L102+L64)</f>
    </nc>
  </rcc>
  <rcc rId="17578" sId="3">
    <oc r="M245">
      <f>SUM(M244+M202+M195+M185+M153+M102+M64)</f>
    </oc>
    <nc r="M245">
      <f>SUM(M244+M202+M195+M185+M153+M102+M64)</f>
    </nc>
  </rcc>
  <rcc rId="17579" sId="3">
    <oc r="N245">
      <f>SUM(N244+N202+N195+N185+N153+N102+N64)</f>
    </oc>
    <nc r="N245">
      <f>SUM(N244+N202+N195+N185+N153+N102+N64)</f>
    </nc>
  </rcc>
  <rcc rId="17580" sId="3">
    <oc r="O245">
      <f>SUM(O244+O202+O195+O185+O153+O102+O64)</f>
    </oc>
    <nc r="O245">
      <f>SUM(O244+O202+O195+O185+O153+O102+O64)</f>
    </nc>
  </rcc>
  <rcc rId="17581" sId="3">
    <oc r="P245">
      <f>SUM(P244+P202+P195+P185+P153+P102+P64)</f>
    </oc>
    <nc r="P245">
      <f>SUM(P244+P202+P195+P185+P153+P102+P64)</f>
    </nc>
  </rcc>
  <rcc rId="17582" sId="3">
    <oc r="Q245">
      <f>SUM(Q244+Q202+Q195+Q185+Q153+Q102+Q64)</f>
    </oc>
    <nc r="Q245">
      <f>SUM(Q244+Q202+Q195+Q185+Q153+Q102+Q64)</f>
    </nc>
  </rcc>
  <rcc rId="17583" sId="3">
    <oc r="D246">
      <f>SUM(D245:D245)</f>
    </oc>
    <nc r="D246">
      <f>SUM(D245:D245)</f>
    </nc>
  </rcc>
  <rcc rId="17584" sId="3">
    <oc r="E246">
      <f>SUM(E245:E245)</f>
    </oc>
    <nc r="E246">
      <f>SUM(E245:E245)</f>
    </nc>
  </rcc>
  <rcc rId="17585" sId="3">
    <oc r="F246">
      <f>SUM(F245:F245)</f>
    </oc>
    <nc r="F246">
      <f>SUM(F245:F245)</f>
    </nc>
  </rcc>
  <rcc rId="17586" sId="3">
    <oc r="G246">
      <f>SUM(G245:G245)</f>
    </oc>
    <nc r="G246">
      <f>SUM(G245:G245)</f>
    </nc>
  </rcc>
  <rcc rId="17587" sId="3">
    <oc r="H246">
      <f>SUM(H245:H245)</f>
    </oc>
    <nc r="H246">
      <f>SUM(H245:H245)</f>
    </nc>
  </rcc>
  <rcc rId="17588" sId="3">
    <oc r="I246">
      <f>SUM(I245:I245)</f>
    </oc>
    <nc r="I246">
      <f>SUM(I245:I245)</f>
    </nc>
  </rcc>
  <rcc rId="17589" sId="3">
    <oc r="J246">
      <f>SUM(J245:J245)</f>
    </oc>
    <nc r="J246">
      <f>SUM(J245:J245)</f>
    </nc>
  </rcc>
  <rcc rId="17590" sId="3">
    <oc r="K246">
      <f>SUM(K245:K245)</f>
    </oc>
    <nc r="K246">
      <f>SUM(K245:K245)</f>
    </nc>
  </rcc>
  <rcc rId="17591" sId="3">
    <oc r="L246">
      <f>SUM(L245:L245)</f>
    </oc>
    <nc r="L246">
      <f>SUM(L245:L245)</f>
    </nc>
  </rcc>
  <rcc rId="17592" sId="3">
    <oc r="M246">
      <f>SUM(M245:M245)</f>
    </oc>
    <nc r="M246">
      <f>SUM(M245:M245)</f>
    </nc>
  </rcc>
  <rcc rId="17593" sId="3">
    <oc r="N246">
      <f>SUM(N245:N245)</f>
    </oc>
    <nc r="N246">
      <f>SUM(N245:N245)</f>
    </nc>
  </rcc>
  <rcc rId="17594" sId="3">
    <oc r="O246">
      <f>SUM(O245:O245)</f>
    </oc>
    <nc r="O246">
      <f>SUM(O245:O245)</f>
    </nc>
  </rcc>
  <rcc rId="17595" sId="3">
    <oc r="P246">
      <f>SUM(P245:P245)</f>
    </oc>
    <nc r="P246">
      <f>SUM(P245:P245)</f>
    </nc>
  </rcc>
  <rcc rId="17596" sId="3">
    <oc r="Q246">
      <f>SUM(Q245:Q245)</f>
    </oc>
    <nc r="Q246">
      <f>SUM(Q245:Q245)</f>
    </nc>
  </rcc>
  <rcc rId="17597" sId="3">
    <oc r="D251">
      <v>515</v>
    </oc>
    <nc r="D251">
      <f>D252-D246</f>
    </nc>
  </rcc>
  <rcc rId="17598" sId="3">
    <oc r="E251">
      <v>60687</v>
    </oc>
    <nc r="E251">
      <f>E252-E246</f>
    </nc>
  </rcc>
  <rcc rId="17599" sId="3">
    <oc r="F251">
      <v>336</v>
    </oc>
    <nc r="F251">
      <f>336+45</f>
    </nc>
  </rcc>
  <rcc rId="17600" sId="3">
    <oc r="G251">
      <v>21892</v>
    </oc>
    <nc r="G251">
      <f>21892+2000</f>
    </nc>
  </rcc>
  <rcc rId="17601" sId="3" numFmtId="4">
    <oc r="D252">
      <f>D251-D246</f>
    </oc>
    <nc r="D252">
      <v>566</v>
    </nc>
  </rcc>
  <rcc rId="17602" sId="3" numFmtId="4">
    <oc r="E252">
      <f>E251-E246</f>
    </oc>
    <nc r="E252">
      <v>63666</v>
    </nc>
  </rcc>
  <rcc rId="17603" sId="3">
    <oc r="F252">
      <f>F251-F246</f>
    </oc>
    <nc r="F252">
      <f>F246-F251</f>
    </nc>
  </rcc>
  <rcc rId="17604" sId="3">
    <oc r="G252">
      <f>G251-G246</f>
    </oc>
    <nc r="G252">
      <f>G246-G251</f>
    </nc>
  </rcc>
  <rfmt sheetId="4" sqref="B10" start="0" length="0">
    <dxf/>
  </rfmt>
  <rfmt sheetId="4" sqref="C10" start="0" length="0">
    <dxf/>
  </rfmt>
  <rfmt sheetId="4" sqref="D10" start="0" length="0">
    <dxf/>
  </rfmt>
  <rfmt sheetId="4" sqref="E10" start="0" length="0">
    <dxf/>
  </rfmt>
  <rfmt sheetId="4" sqref="F10" start="0" length="0">
    <dxf/>
  </rfmt>
  <rfmt sheetId="4" sqref="G10" start="0" length="0">
    <dxf/>
  </rfmt>
  <rfmt sheetId="4" sqref="H10" start="0" length="0">
    <dxf/>
  </rfmt>
  <rfmt sheetId="4" sqref="I10" start="0" length="0">
    <dxf/>
  </rfmt>
  <rfmt sheetId="4" sqref="J10" start="0" length="0">
    <dxf/>
  </rfmt>
  <rfmt sheetId="4" sqref="K10" start="0" length="0">
    <dxf/>
  </rfmt>
  <rfmt sheetId="4" sqref="L10" start="0" length="0">
    <dxf/>
  </rfmt>
  <rfmt sheetId="4" sqref="M10" start="0" length="0">
    <dxf/>
  </rfmt>
  <rfmt sheetId="4" sqref="B11" start="0" length="0">
    <dxf/>
  </rfmt>
  <rfmt sheetId="4" sqref="C11" start="0" length="0">
    <dxf/>
  </rfmt>
  <rfmt sheetId="4" sqref="D11" start="0" length="0">
    <dxf/>
  </rfmt>
  <rfmt sheetId="4" sqref="E11" start="0" length="0">
    <dxf/>
  </rfmt>
  <rfmt sheetId="4" sqref="F11" start="0" length="0">
    <dxf/>
  </rfmt>
  <rfmt sheetId="4" sqref="G11" start="0" length="0">
    <dxf/>
  </rfmt>
  <rfmt sheetId="4" sqref="H11" start="0" length="0">
    <dxf/>
  </rfmt>
  <rfmt sheetId="4" sqref="I11" start="0" length="0">
    <dxf/>
  </rfmt>
  <rfmt sheetId="4" sqref="J11" start="0" length="0">
    <dxf/>
  </rfmt>
  <rfmt sheetId="4" sqref="K11" start="0" length="0">
    <dxf/>
  </rfmt>
  <rfmt sheetId="4" sqref="L11" start="0" length="0">
    <dxf/>
  </rfmt>
  <rfmt sheetId="4" sqref="M11" start="0" length="0">
    <dxf/>
  </rfmt>
  <rfmt sheetId="4" sqref="B12" start="0" length="0">
    <dxf/>
  </rfmt>
  <rfmt sheetId="4" sqref="C12" start="0" length="0">
    <dxf/>
  </rfmt>
  <rfmt sheetId="4" sqref="B13" start="0" length="0">
    <dxf/>
  </rfmt>
  <rfmt sheetId="4" sqref="C13" start="0" length="0">
    <dxf/>
  </rfmt>
  <rfmt sheetId="4" sqref="D13" start="0" length="0">
    <dxf/>
  </rfmt>
  <rfmt sheetId="4" sqref="E13" start="0" length="0">
    <dxf/>
  </rfmt>
  <rfmt sheetId="4" sqref="F13" start="0" length="0">
    <dxf/>
  </rfmt>
  <rfmt sheetId="4" sqref="G13" start="0" length="0">
    <dxf/>
  </rfmt>
  <rfmt sheetId="4" sqref="H13" start="0" length="0">
    <dxf/>
  </rfmt>
  <rfmt sheetId="4" sqref="I13" start="0" length="0">
    <dxf/>
  </rfmt>
  <rfmt sheetId="4" sqref="J13" start="0" length="0">
    <dxf/>
  </rfmt>
  <rfmt sheetId="4" sqref="K13" start="0" length="0">
    <dxf/>
  </rfmt>
  <rfmt sheetId="4" sqref="L13" start="0" length="0">
    <dxf/>
  </rfmt>
  <rfmt sheetId="4" sqref="M13" start="0" length="0">
    <dxf/>
  </rfmt>
  <rcc rId="17605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fmt sheetId="4" sqref="D16" start="0" length="0">
    <dxf/>
  </rfmt>
  <rfmt sheetId="4" sqref="E16" start="0" length="0">
    <dxf/>
  </rfmt>
  <rfmt sheetId="4" sqref="F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L16" start="0" length="0">
    <dxf/>
  </rfmt>
  <rfmt sheetId="4" sqref="M16" start="0" length="0">
    <dxf/>
  </rfmt>
  <rfmt sheetId="4" sqref="N16" start="0" length="0">
    <dxf/>
  </rfmt>
  <rfmt sheetId="4" sqref="O16" start="0" length="0">
    <dxf/>
  </rfmt>
  <rfmt sheetId="4" sqref="P16" start="0" length="0">
    <dxf/>
  </rfmt>
  <rfmt sheetId="4" sqref="Q16" start="0" length="0">
    <dxf/>
  </rfmt>
  <rfmt sheetId="4" sqref="D17" start="0" length="0">
    <dxf/>
  </rfmt>
  <rfmt sheetId="4" sqref="F17" start="0" length="0">
    <dxf/>
  </rfmt>
  <rfmt sheetId="4" sqref="G17" start="0" length="0">
    <dxf/>
  </rfmt>
  <rfmt sheetId="4" sqref="H17" start="0" length="0">
    <dxf/>
  </rfmt>
  <rfmt sheetId="4" sqref="I17" start="0" length="0">
    <dxf/>
  </rfmt>
  <rfmt sheetId="4" sqref="J17" start="0" length="0">
    <dxf/>
  </rfmt>
  <rfmt sheetId="4" sqref="K17" start="0" length="0">
    <dxf/>
  </rfmt>
  <rfmt sheetId="4" sqref="L17" start="0" length="0">
    <dxf/>
  </rfmt>
  <rfmt sheetId="4" sqref="M17" start="0" length="0">
    <dxf/>
  </rfmt>
  <rfmt sheetId="4" sqref="N17" start="0" length="0">
    <dxf/>
  </rfmt>
  <rfmt sheetId="4" sqref="O17" start="0" length="0">
    <dxf/>
  </rfmt>
  <rfmt sheetId="4" sqref="P17" start="0" length="0">
    <dxf/>
  </rfmt>
  <rfmt sheetId="4" sqref="Q17" start="0" length="0">
    <dxf/>
  </rfmt>
  <rfmt sheetId="4" sqref="D18" start="0" length="0">
    <dxf/>
  </rfmt>
  <rfmt sheetId="4" sqref="E18" start="0" length="0">
    <dxf/>
  </rfmt>
  <rfmt sheetId="4" sqref="F18" start="0" length="0">
    <dxf/>
  </rfmt>
  <rfmt sheetId="4" sqref="G18" start="0" length="0">
    <dxf/>
  </rfmt>
  <rfmt sheetId="4" sqref="H18" start="0" length="0">
    <dxf/>
  </rfmt>
  <rfmt sheetId="4" sqref="I18" start="0" length="0">
    <dxf/>
  </rfmt>
  <rfmt sheetId="4" sqref="J18" start="0" length="0">
    <dxf/>
  </rfmt>
  <rfmt sheetId="4" sqref="K18" start="0" length="0">
    <dxf/>
  </rfmt>
  <rfmt sheetId="4" sqref="C19" start="0" length="0">
    <dxf/>
  </rfmt>
  <rfmt sheetId="4" sqref="D19" start="0" length="0">
    <dxf/>
  </rfmt>
  <rfmt sheetId="4" sqref="E19" start="0" length="0">
    <dxf/>
  </rfmt>
  <rfmt sheetId="4" sqref="F19" start="0" length="0">
    <dxf/>
  </rfmt>
  <rfmt sheetId="4" sqref="G19" start="0" length="0">
    <dxf/>
  </rfmt>
  <rfmt sheetId="4" sqref="H19" start="0" length="0">
    <dxf/>
  </rfmt>
  <rfmt sheetId="4" sqref="I19" start="0" length="0">
    <dxf/>
  </rfmt>
  <rfmt sheetId="4" sqref="J19" start="0" length="0">
    <dxf/>
  </rfmt>
  <rfmt sheetId="4" sqref="K19" start="0" length="0">
    <dxf/>
  </rfmt>
  <rcc rId="17606" sId="4" numFmtId="4">
    <oc r="D25">
      <v>0</v>
    </oc>
    <nc r="D25">
      <v>5</v>
    </nc>
  </rcc>
  <rcc rId="17607" sId="4" numFmtId="4">
    <oc r="E25">
      <v>0</v>
    </oc>
    <nc r="E25">
      <v>24</v>
    </nc>
  </rcc>
  <rcc rId="17608" sId="4" numFmtId="4">
    <oc r="F25">
      <v>0</v>
    </oc>
    <nc r="F25">
      <v>5</v>
    </nc>
  </rcc>
  <rcc rId="17609" sId="4" numFmtId="4">
    <oc r="G25">
      <v>0</v>
    </oc>
    <nc r="G25">
      <v>24</v>
    </nc>
  </rcc>
  <rcc rId="17610" sId="4" odxf="1" dxf="1">
    <oc r="D26">
      <v>0</v>
    </oc>
    <nc r="D26">
      <v>5</v>
    </nc>
    <odxf/>
    <ndxf/>
  </rcc>
  <rcc rId="17611" sId="4" odxf="1" dxf="1">
    <oc r="E26">
      <v>0</v>
    </oc>
    <nc r="E26">
      <v>20</v>
    </nc>
    <odxf/>
    <ndxf/>
  </rcc>
  <rcc rId="17612" sId="4" odxf="1" dxf="1">
    <oc r="F26">
      <v>0</v>
    </oc>
    <nc r="F26">
      <v>5</v>
    </nc>
    <odxf/>
    <ndxf/>
  </rcc>
  <rcc rId="17613" sId="4" odxf="1" dxf="1">
    <oc r="G26">
      <v>0</v>
    </oc>
    <nc r="G26">
      <v>20</v>
    </nc>
    <odxf/>
    <ndxf/>
  </rcc>
  <rfmt sheetId="4" sqref="I26" start="0" length="0">
    <dxf/>
  </rfmt>
  <rfmt sheetId="4" sqref="J26" start="0" length="0">
    <dxf/>
  </rfmt>
  <rfmt sheetId="4" sqref="K26" start="0" length="0">
    <dxf/>
  </rfmt>
  <rcc rId="17614" sId="4" numFmtId="4">
    <oc r="D27">
      <v>4</v>
    </oc>
    <nc r="D27">
      <v>36</v>
    </nc>
  </rcc>
  <rcc rId="17615" sId="4" numFmtId="4">
    <oc r="E27">
      <f>15+10+50+7</f>
    </oc>
    <nc r="E27">
      <v>285</v>
    </nc>
  </rcc>
  <rcc rId="17616" sId="4" numFmtId="4">
    <oc r="F27">
      <v>4</v>
    </oc>
    <nc r="F27">
      <v>36</v>
    </nc>
  </rcc>
  <rcc rId="17617" sId="4" numFmtId="4">
    <oc r="G27">
      <v>82</v>
    </oc>
    <nc r="G27">
      <v>285</v>
    </nc>
  </rcc>
  <rcc rId="17618" sId="4" numFmtId="4">
    <oc r="D28">
      <v>1</v>
    </oc>
    <nc r="D28">
      <v>55</v>
    </nc>
  </rcc>
  <rcc rId="17619" sId="4" numFmtId="4">
    <oc r="E28">
      <v>4</v>
    </oc>
    <nc r="E28">
      <v>450</v>
    </nc>
  </rcc>
  <rcc rId="17620" sId="4" numFmtId="4">
    <oc r="F28">
      <v>1</v>
    </oc>
    <nc r="F28">
      <v>55</v>
    </nc>
  </rcc>
  <rcc rId="17621" sId="4" numFmtId="4">
    <oc r="G28">
      <v>4</v>
    </oc>
    <nc r="G28">
      <v>450</v>
    </nc>
  </rcc>
  <rcc rId="17622" sId="4" numFmtId="4">
    <oc r="D29">
      <v>25</v>
    </oc>
    <nc r="D29">
      <v>45</v>
    </nc>
  </rcc>
  <rcc rId="17623" sId="4" numFmtId="4">
    <oc r="E29">
      <v>190</v>
    </oc>
    <nc r="E29">
      <v>429</v>
    </nc>
  </rcc>
  <rcc rId="17624" sId="4" numFmtId="4">
    <oc r="F29">
      <v>25</v>
    </oc>
    <nc r="F29">
      <v>45</v>
    </nc>
  </rcc>
  <rcc rId="17625" sId="4" numFmtId="4">
    <oc r="G29">
      <v>190</v>
    </oc>
    <nc r="G29">
      <v>429</v>
    </nc>
  </rcc>
  <rcc rId="17626" sId="4" numFmtId="4">
    <oc r="D30">
      <v>9</v>
    </oc>
    <nc r="D30">
      <v>25</v>
    </nc>
  </rcc>
  <rcc rId="17627" sId="4" numFmtId="4">
    <oc r="E30">
      <f>8+8+8+6+15+15+15+1.1+15</f>
    </oc>
    <nc r="E30">
      <v>200</v>
    </nc>
  </rcc>
  <rcc rId="17628" sId="4" numFmtId="4">
    <oc r="F30">
      <v>9</v>
    </oc>
    <nc r="F30">
      <v>25</v>
    </nc>
  </rcc>
  <rcc rId="17629" sId="4" numFmtId="4">
    <oc r="G30">
      <v>91.1</v>
    </oc>
    <nc r="G30">
      <v>200</v>
    </nc>
  </rcc>
  <rcc rId="17630" sId="4" numFmtId="4">
    <oc r="D31">
      <v>10</v>
    </oc>
    <nc r="D31">
      <v>27</v>
    </nc>
  </rcc>
  <rcc rId="17631" sId="4" numFmtId="4">
    <oc r="E31">
      <f>12+30+10+5+15+40+7+10+10+15</f>
    </oc>
    <nc r="E31">
      <v>310</v>
    </nc>
  </rcc>
  <rcc rId="17632" sId="4" numFmtId="4">
    <oc r="F31">
      <v>10</v>
    </oc>
    <nc r="F31">
      <v>27</v>
    </nc>
  </rcc>
  <rcc rId="17633" sId="4" numFmtId="4">
    <oc r="G31">
      <v>154</v>
    </oc>
    <nc r="G31">
      <v>310</v>
    </nc>
  </rcc>
  <rcc rId="17634" sId="4" numFmtId="4">
    <oc r="D32">
      <v>10</v>
    </oc>
    <nc r="D32">
      <v>21</v>
    </nc>
  </rcc>
  <rcc rId="17635" sId="4" numFmtId="4">
    <oc r="E32">
      <v>110</v>
    </oc>
    <nc r="E32">
      <v>232</v>
    </nc>
  </rcc>
  <rcc rId="17636" sId="4" numFmtId="4">
    <oc r="F32">
      <v>10</v>
    </oc>
    <nc r="F32">
      <v>21</v>
    </nc>
  </rcc>
  <rcc rId="17637" sId="4" numFmtId="4">
    <oc r="G32">
      <v>110</v>
    </oc>
    <nc r="G32">
      <v>232</v>
    </nc>
  </rcc>
  <rcc rId="17638" sId="4" odxf="1" dxf="1">
    <oc r="D33">
      <v>50</v>
    </oc>
    <nc r="D33">
      <v>57</v>
    </nc>
    <odxf/>
    <ndxf/>
  </rcc>
  <rcc rId="17639" sId="4" odxf="1" dxf="1">
    <oc r="E33">
      <v>460</v>
    </oc>
    <nc r="E33">
      <v>540</v>
    </nc>
    <odxf/>
    <ndxf/>
  </rcc>
  <rcc rId="17640" sId="4" odxf="1" dxf="1">
    <oc r="F33">
      <v>37</v>
    </oc>
    <nc r="F33">
      <v>57</v>
    </nc>
    <odxf/>
    <ndxf/>
  </rcc>
  <rcc rId="17641" sId="4" odxf="1" dxf="1">
    <oc r="G33">
      <v>340.5</v>
    </oc>
    <nc r="G33">
      <v>540</v>
    </nc>
    <odxf/>
    <ndxf/>
  </rcc>
  <rfmt sheetId="4" sqref="I33" start="0" length="0">
    <dxf/>
  </rfmt>
  <rfmt sheetId="4" sqref="J33" start="0" length="0">
    <dxf/>
  </rfmt>
  <rfmt sheetId="4" sqref="K33" start="0" length="0">
    <dxf/>
  </rfmt>
  <rcc rId="17642" sId="4" numFmtId="4">
    <oc r="D34">
      <v>7</v>
    </oc>
    <nc r="D34">
      <v>27</v>
    </nc>
  </rcc>
  <rcc rId="17643" sId="4" numFmtId="4">
    <oc r="E34">
      <f>5+15+3+8+5+3+5</f>
    </oc>
    <nc r="E34">
      <v>200</v>
    </nc>
  </rcc>
  <rcc rId="17644" sId="4" numFmtId="4">
    <oc r="F34">
      <v>7</v>
    </oc>
    <nc r="F34">
      <v>27</v>
    </nc>
  </rcc>
  <rcc rId="17645" sId="4" numFmtId="4">
    <oc r="G34">
      <f>5+15+3+8+5+3+5</f>
    </oc>
    <nc r="G34">
      <v>200</v>
    </nc>
  </rcc>
  <rcc rId="17646" sId="4" numFmtId="4">
    <oc r="D35">
      <v>21</v>
    </oc>
    <nc r="D35">
      <v>31</v>
    </nc>
  </rcc>
  <rcc rId="17647" sId="4" numFmtId="4">
    <oc r="E35">
      <v>245</v>
    </oc>
    <nc r="E35">
      <v>270</v>
    </nc>
  </rcc>
  <rcc rId="17648" sId="4" numFmtId="4">
    <oc r="F35">
      <v>9</v>
    </oc>
    <nc r="F35">
      <v>20</v>
    </nc>
  </rcc>
  <rcc rId="17649" sId="4" numFmtId="4">
    <oc r="G35">
      <v>70</v>
    </oc>
    <nc r="G35">
      <v>175</v>
    </nc>
  </rcc>
  <rcc rId="17650" sId="4" numFmtId="4">
    <oc r="D37">
      <v>68</v>
    </oc>
    <nc r="D37">
      <v>78</v>
    </nc>
  </rcc>
  <rcc rId="17651" sId="4" numFmtId="4">
    <oc r="E37">
      <f>10+10+15+6+2+4+3+2+2.5+3+5+10+15+15+3+15+15+15</f>
    </oc>
    <nc r="E37">
      <v>450</v>
    </nc>
  </rcc>
  <rcc rId="17652" sId="4" numFmtId="4">
    <oc r="F37">
      <v>27</v>
    </oc>
    <nc r="F37">
      <v>49</v>
    </nc>
  </rcc>
  <rcc rId="17653" sId="4" numFmtId="4">
    <oc r="G37">
      <v>97</v>
    </oc>
    <nc r="G37">
      <v>210</v>
    </nc>
  </rcc>
  <rcc rId="17654" sId="4">
    <oc r="E38">
      <f>7+12+15+13+13+12+7+5+35+15+2.2+8+10+14+5+9+15+14+15</f>
    </oc>
    <nc r="E38">
      <f>7+12+15+13+13+12+7+5+35+15+2.2+8+10+14+5+9+15+14+15</f>
    </nc>
  </rcc>
  <rcc rId="17655" sId="4" numFmtId="4">
    <oc r="D39">
      <v>20</v>
    </oc>
    <nc r="D39">
      <v>45</v>
    </nc>
  </rcc>
  <rcc rId="17656" sId="4" numFmtId="4">
    <oc r="E39">
      <f>10+10+15+8+15+10+15+8+15+7</f>
    </oc>
    <nc r="E39">
      <v>320</v>
    </nc>
  </rcc>
  <rcc rId="17657" sId="4" numFmtId="4">
    <oc r="F39">
      <v>10</v>
    </oc>
    <nc r="F39">
      <v>35</v>
    </nc>
  </rcc>
  <rcc rId="17658" sId="4" numFmtId="4">
    <oc r="G39">
      <v>55</v>
    </oc>
    <nc r="G39">
      <v>240</v>
    </nc>
  </rcc>
  <rcc rId="17659" sId="4" numFmtId="4">
    <oc r="D40">
      <v>16</v>
    </oc>
    <nc r="D40">
      <v>26</v>
    </nc>
  </rcc>
  <rcc rId="17660" sId="4">
    <oc r="E40">
      <f>10+10+5+11+10+120</f>
    </oc>
    <nc r="E40">
      <f>10+10+5+11+10+120</f>
    </nc>
  </rcc>
  <rcc rId="17661" sId="4" numFmtId="4">
    <oc r="F40">
      <v>9</v>
    </oc>
    <nc r="F40">
      <v>18</v>
    </nc>
  </rcc>
  <rcc rId="17662" sId="4">
    <oc r="E42">
      <f>12+6+12+15+12</f>
    </oc>
    <nc r="E42">
      <f>12+6+12+15+12</f>
    </nc>
  </rcc>
  <rfmt sheetId="4" sqref="D46" start="0" length="0">
    <dxf/>
  </rfmt>
  <rfmt sheetId="4" sqref="E46" start="0" length="0">
    <dxf/>
  </rfmt>
  <rfmt sheetId="4" sqref="F46" start="0" length="0">
    <dxf/>
  </rfmt>
  <rfmt sheetId="4" sqref="G46" start="0" length="0">
    <dxf/>
  </rfmt>
  <rfmt sheetId="4" sqref="I46" start="0" length="0">
    <dxf/>
  </rfmt>
  <rfmt sheetId="4" sqref="J46" start="0" length="0">
    <dxf/>
  </rfmt>
  <rfmt sheetId="4" sqref="K46" start="0" length="0">
    <dxf/>
  </rfmt>
  <rcc rId="17663" sId="4">
    <oc r="E51">
      <f>13+5</f>
    </oc>
    <nc r="E51">
      <f>13+5</f>
    </nc>
  </rcc>
  <rcc rId="17664" sId="4">
    <oc r="E52">
      <f>4+20</f>
    </oc>
    <nc r="E52">
      <f>4+20</f>
    </nc>
  </rcc>
  <rcc rId="17665" sId="4" numFmtId="4">
    <oc r="D53">
      <v>1</v>
    </oc>
    <nc r="D53">
      <v>4</v>
    </nc>
  </rcc>
  <rcc rId="17666" sId="4" numFmtId="4">
    <oc r="E53">
      <f>10</f>
    </oc>
    <nc r="E53">
      <v>28</v>
    </nc>
  </rcc>
  <rcc rId="17667" sId="4" numFmtId="4">
    <oc r="F53">
      <v>1</v>
    </oc>
    <nc r="F53">
      <v>2</v>
    </nc>
  </rcc>
  <rcc rId="17668" sId="4" numFmtId="4">
    <oc r="G53">
      <v>5</v>
    </oc>
    <nc r="G53">
      <v>9</v>
    </nc>
  </rcc>
  <rcc rId="17669" sId="4" numFmtId="4">
    <oc r="D54">
      <v>1</v>
    </oc>
    <nc r="D54">
      <v>2</v>
    </nc>
  </rcc>
  <rcc rId="17670" sId="4" numFmtId="4">
    <oc r="D55">
      <v>14</v>
    </oc>
    <nc r="D55">
      <v>18</v>
    </nc>
  </rcc>
  <rcc rId="17671" sId="4" numFmtId="4">
    <oc r="E55">
      <v>167</v>
    </oc>
    <nc r="E55">
      <v>170</v>
    </nc>
  </rcc>
  <rcc rId="17672" sId="4">
    <oc r="K55">
      <f>10+10</f>
    </oc>
    <nc r="K55">
      <f>10+10</f>
    </nc>
  </rcc>
  <rfmt sheetId="4" sqref="D56" start="0" length="0">
    <dxf/>
  </rfmt>
  <rfmt sheetId="4" sqref="E56" start="0" length="0">
    <dxf/>
  </rfmt>
  <rfmt sheetId="4" sqref="F56" start="0" length="0">
    <dxf/>
  </rfmt>
  <rcc rId="17673" sId="4" odxf="1" dxf="1">
    <oc r="G56">
      <f>5+5</f>
    </oc>
    <nc r="G56">
      <f>5+5</f>
    </nc>
    <odxf/>
    <ndxf/>
  </rcc>
  <rfmt sheetId="4" sqref="I56" start="0" length="0">
    <dxf/>
  </rfmt>
  <rfmt sheetId="4" sqref="J56" start="0" length="0">
    <dxf/>
  </rfmt>
  <rfmt sheetId="4" sqref="K56" start="0" length="0">
    <dxf/>
  </rfmt>
  <rcc rId="17674" sId="4" numFmtId="4">
    <oc r="D57">
      <v>9</v>
    </oc>
    <nc r="D57">
      <v>15</v>
    </nc>
  </rcc>
  <rcc rId="17675" sId="4" numFmtId="4">
    <oc r="F57">
      <v>1</v>
    </oc>
    <nc r="F57">
      <v>3</v>
    </nc>
  </rcc>
  <rcc rId="17676" sId="4" numFmtId="4">
    <oc r="G57">
      <v>15</v>
    </oc>
    <nc r="G57">
      <v>21</v>
    </nc>
  </rcc>
  <rcc rId="17677" sId="4">
    <oc r="D61">
      <f>SUM(D20:D60)</f>
    </oc>
    <nc r="D61">
      <f>SUM(D20:D60)</f>
    </nc>
  </rcc>
  <rcc rId="17678" sId="4">
    <oc r="E61">
      <f>SUM(E20:E60)</f>
    </oc>
    <nc r="E61">
      <f>SUM(E20:E60)</f>
    </nc>
  </rcc>
  <rcc rId="17679" sId="4">
    <oc r="F61">
      <f>SUM(F20:F60)</f>
    </oc>
    <nc r="F61">
      <f>SUM(F20:F60)</f>
    </nc>
  </rcc>
  <rcc rId="17680" sId="4">
    <oc r="G61">
      <f>SUM(G20:G60)</f>
    </oc>
    <nc r="G61">
      <f>SUM(G20:G60)</f>
    </nc>
  </rcc>
  <rcc rId="17681" sId="4">
    <oc r="H61">
      <f>SUM(H20:H60)</f>
    </oc>
    <nc r="H61">
      <f>SUM(H20:H60)</f>
    </nc>
  </rcc>
  <rcc rId="17682" sId="4">
    <oc r="I61">
      <f>SUM(I20:I60)</f>
    </oc>
    <nc r="I61">
      <f>SUM(I20:I60)</f>
    </nc>
  </rcc>
  <rcc rId="17683" sId="4">
    <oc r="J61">
      <f>SUM(J20:J60)</f>
    </oc>
    <nc r="J61">
      <f>SUM(J20:J60)</f>
    </nc>
  </rcc>
  <rcc rId="17684" sId="4">
    <oc r="K61">
      <f>SUM(K20:K60)</f>
    </oc>
    <nc r="K61">
      <f>SUM(K20:K60)</f>
    </nc>
  </rcc>
  <rcc rId="17685" sId="4">
    <oc r="L61">
      <f>SUM(L20:L60)</f>
    </oc>
    <nc r="L61">
      <f>SUM(L20:L60)</f>
    </nc>
  </rcc>
  <rcc rId="17686" sId="4">
    <oc r="M61">
      <f>SUM(M20:M60)</f>
    </oc>
    <nc r="M61">
      <f>SUM(M20:M60)</f>
    </nc>
  </rcc>
  <rcc rId="17687" sId="4">
    <oc r="N61">
      <f>SUM(N20:N60)</f>
    </oc>
    <nc r="N61">
      <f>SUM(N20:N60)</f>
    </nc>
  </rcc>
  <rcc rId="17688" sId="4">
    <oc r="O61">
      <f>SUM(O20:O60)</f>
    </oc>
    <nc r="O61">
      <f>SUM(O20:O60)</f>
    </nc>
  </rcc>
  <rcc rId="17689" sId="4">
    <oc r="P61">
      <f>SUM(P20:P60)</f>
    </oc>
    <nc r="P61">
      <f>SUM(P20:P60)</f>
    </nc>
  </rcc>
  <rcc rId="17690" sId="4">
    <oc r="Q61">
      <f>SUM(Q20:Q60)</f>
    </oc>
    <nc r="Q61">
      <f>SUM(Q20:Q60)</f>
    </nc>
  </rcc>
  <rfmt sheetId="4" sqref="C62" start="0" length="0">
    <dxf/>
  </rfmt>
  <rfmt sheetId="4" sqref="D62" start="0" length="0">
    <dxf/>
  </rfmt>
  <rcc rId="17691" sId="4">
    <oc r="E63">
      <f>10+7+12+8+15+15+4+12+8+8+7+12+7+15+6+6+8+7+5+15+10+3+15+10+10+5+5+15+5+20+14+15+15+10+15+10+15+3+6+6+8+6+3+10+8+15+25+6+5+15+10+25+15+15+15+25+10+10+7+10+8+10+3+7+7+10+5+3</f>
    </oc>
    <nc r="E63">
      <f>10+7+12+8+15+15+4+12+8+8+7+12+7+15+6+6+8+7+5+15+10+3+15+10+10+5+5+15+5+20+14+15+15+10+15+10+15+3+6+6+8+6+3+10+8+15+25+6+5+15+10+25+15+15+15+25+10+10+7+10+8+10+3+7+7+10+5+3</f>
    </nc>
  </rcc>
  <rcc rId="17692" sId="4" numFmtId="4">
    <oc r="F63">
      <v>68</v>
    </oc>
    <nc r="F63">
      <v>67</v>
    </nc>
  </rcc>
  <rcc rId="17693" sId="4">
    <oc r="E64">
      <f>15+15+5+15+15+15+15+8+15+15+15+15+4.5+15+10+15+10+15+15+15+13+15+15+5+5+15+10+5+15+6+6+15+10+15+10+15+15+7</f>
    </oc>
    <nc r="E64">
      <f>15+15+5+15+15+15+15+8+15+15+15+15+4.5+15+10+15+10+15+15+15+13+15+15+5+5+15+10+5+15+6+6+15+10+15+10+15+15+7</f>
    </nc>
  </rcc>
  <rcc rId="17694" sId="4" numFmtId="4">
    <oc r="D65">
      <v>6</v>
    </oc>
    <nc r="D65">
      <v>21</v>
    </nc>
  </rcc>
  <rcc rId="17695" sId="4" numFmtId="4">
    <oc r="E65">
      <f>5+350+5+30+5+4.5</f>
    </oc>
    <nc r="E65">
      <v>310</v>
    </nc>
  </rcc>
  <rcc rId="17696" sId="4">
    <oc r="G65">
      <f>5+50+5+30+5+4.5</f>
    </oc>
    <nc r="G65">
      <f>5+50+5+30+5+4.5</f>
    </nc>
  </rcc>
  <rcc rId="17697" sId="4">
    <oc r="K65">
      <f>5+5</f>
    </oc>
    <nc r="K65">
      <f>5+5</f>
    </nc>
  </rcc>
  <rcc rId="17698" sId="4">
    <oc r="E67">
      <f>15+5+5+15+6+15+30+10+10</f>
    </oc>
    <nc r="E67">
      <f>15+5+5+15+6+15+30+10+10</f>
    </nc>
  </rcc>
  <rcc rId="17699" sId="4" numFmtId="4">
    <oc r="D69">
      <v>16</v>
    </oc>
    <nc r="D69">
      <v>24</v>
    </nc>
  </rcc>
  <rcc rId="17700" sId="4" numFmtId="4">
    <oc r="E69">
      <v>155</v>
    </oc>
    <nc r="E69">
      <v>215</v>
    </nc>
  </rcc>
  <rcc rId="17701" sId="4" numFmtId="4">
    <oc r="F69">
      <v>6</v>
    </oc>
    <nc r="F69">
      <v>15</v>
    </nc>
  </rcc>
  <rcc rId="17702" sId="4" numFmtId="4">
    <oc r="D70">
      <v>1</v>
    </oc>
    <nc r="D70">
      <v>3</v>
    </nc>
  </rcc>
  <rcc rId="17703" sId="4" numFmtId="4">
    <oc r="F70">
      <v>1</v>
    </oc>
    <nc r="F70">
      <v>3</v>
    </nc>
  </rcc>
  <rcc rId="17704" sId="4" numFmtId="4">
    <oc r="D71">
      <v>8</v>
    </oc>
    <nc r="D71">
      <v>12</v>
    </nc>
  </rcc>
  <rcc rId="17705" sId="4">
    <oc r="E71">
      <f>5+15+10+10+15+10+5+12</f>
    </oc>
    <nc r="E71">
      <f>5+15+10+10+15+10+5+12</f>
    </nc>
  </rcc>
  <rcc rId="17706" sId="4" numFmtId="4">
    <oc r="F71">
      <v>8</v>
    </oc>
    <nc r="F71">
      <v>12</v>
    </nc>
  </rcc>
  <rcc rId="17707" sId="4">
    <oc r="E72">
      <f>6</f>
    </oc>
    <nc r="E72">
      <f>6</f>
    </nc>
  </rcc>
  <rcc rId="17708" sId="4">
    <oc r="G72">
      <f>6</f>
    </oc>
    <nc r="G72">
      <f>6</f>
    </nc>
  </rcc>
  <rcc rId="17709" sId="4">
    <oc r="E74">
      <f>5+10+7+5+7+15+5+15+5+4+10+10</f>
    </oc>
    <nc r="E74">
      <f>5+10+7+5+7+15+5+15+5+4+10+10</f>
    </nc>
  </rcc>
  <rcc rId="17710" sId="4">
    <oc r="G75">
      <f>3.5+5</f>
    </oc>
    <nc r="G75">
      <f>3.5+5</f>
    </nc>
  </rcc>
  <rcc rId="17711" sId="4">
    <oc r="E78">
      <f>10+15+7+6+7+5+12</f>
    </oc>
    <nc r="E78">
      <f>10+15+7+6+7+5+12</f>
    </nc>
  </rcc>
  <rcc rId="17712" sId="4">
    <oc r="E80">
      <f>100+5+5+10</f>
    </oc>
    <nc r="E80">
      <f>100+5+5+10</f>
    </nc>
  </rcc>
  <rcc rId="17713" sId="4">
    <oc r="E81">
      <f>5+15+5+10+5+5</f>
    </oc>
    <nc r="E81">
      <f>5+15+5+10+5+5</f>
    </nc>
  </rcc>
  <rcc rId="17714" sId="4">
    <oc r="E82">
      <f>4</f>
    </oc>
    <nc r="E82">
      <f>4</f>
    </nc>
  </rcc>
  <rcc rId="17715" sId="4">
    <oc r="G82">
      <f>4</f>
    </oc>
    <nc r="G82">
      <f>4</f>
    </nc>
  </rcc>
  <rcc rId="17716" sId="4">
    <oc r="E83">
      <f>8+2.5+12+6+3+2.5</f>
    </oc>
    <nc r="E83">
      <f>8+2.5+12+6+3+2.5</f>
    </nc>
  </rcc>
  <rcc rId="17717" sId="4">
    <oc r="E90">
      <f>10+12+8+40+5+7+5+12+5+8+7+25+5+5</f>
    </oc>
    <nc r="E90">
      <f>10+12+8+40+5+7+5+12+5+8+7+25+5+5</f>
    </nc>
  </rcc>
  <rcc rId="17718" sId="4">
    <oc r="E94">
      <f>6+15+8+10+8+15</f>
    </oc>
    <nc r="E94">
      <f>6+15+8+10+8+15</f>
    </nc>
  </rcc>
  <rcc rId="17719" sId="4">
    <oc r="E96">
      <f>6+7+5+5</f>
    </oc>
    <nc r="E96">
      <f>6+7+5+5</f>
    </nc>
  </rcc>
  <rcc rId="17720" sId="4">
    <oc r="D99">
      <f>SUM(D63:D98)</f>
    </oc>
    <nc r="D99">
      <f>SUM(D63:D98)</f>
    </nc>
  </rcc>
  <rcc rId="17721" sId="4">
    <oc r="E99">
      <f>SUM(E63:E98)</f>
    </oc>
    <nc r="E99">
      <f>SUM(E63:E98)</f>
    </nc>
  </rcc>
  <rcc rId="17722" sId="4">
    <oc r="F99">
      <f>SUM(F63:F98)</f>
    </oc>
    <nc r="F99">
      <f>SUM(F63:F98)</f>
    </nc>
  </rcc>
  <rcc rId="17723" sId="4">
    <oc r="G99">
      <f>SUM(G63:G98)</f>
    </oc>
    <nc r="G99">
      <f>SUM(G63:G98)</f>
    </nc>
  </rcc>
  <rcc rId="17724" sId="4">
    <oc r="H99">
      <f>SUM(H63:H98)</f>
    </oc>
    <nc r="H99">
      <f>SUM(H63:H98)</f>
    </nc>
  </rcc>
  <rcc rId="17725" sId="4">
    <oc r="I99">
      <f>SUM(I63:I98)</f>
    </oc>
    <nc r="I99">
      <f>SUM(I63:I98)</f>
    </nc>
  </rcc>
  <rcc rId="17726" sId="4">
    <oc r="J99">
      <f>SUM(J63:J98)</f>
    </oc>
    <nc r="J99">
      <f>SUM(J63:J98)</f>
    </nc>
  </rcc>
  <rcc rId="17727" sId="4">
    <oc r="K99">
      <f>SUM(K63:K98)</f>
    </oc>
    <nc r="K99">
      <f>SUM(K63:K98)</f>
    </nc>
  </rcc>
  <rcc rId="17728" sId="4">
    <oc r="L99">
      <f>SUM(L63:L98)</f>
    </oc>
    <nc r="L99">
      <f>SUM(L63:L98)</f>
    </nc>
  </rcc>
  <rcc rId="17729" sId="4">
    <oc r="M99">
      <f>SUM(M63:M98)</f>
    </oc>
    <nc r="M99">
      <f>SUM(M63:M98)</f>
    </nc>
  </rcc>
  <rcc rId="17730" sId="4">
    <oc r="N99">
      <f>SUM(N63:N98)</f>
    </oc>
    <nc r="N99">
      <f>SUM(N63:N98)</f>
    </nc>
  </rcc>
  <rcc rId="17731" sId="4">
    <oc r="O99">
      <f>SUM(O63:O98)</f>
    </oc>
    <nc r="O99">
      <f>SUM(O63:O98)</f>
    </nc>
  </rcc>
  <rcc rId="17732" sId="4">
    <oc r="P99">
      <f>SUM(P63:P98)</f>
    </oc>
    <nc r="P99">
      <f>SUM(P63:P98)</f>
    </nc>
  </rcc>
  <rcc rId="17733" sId="4">
    <oc r="Q99">
      <f>SUM(Q63:Q98)</f>
    </oc>
    <nc r="Q99">
      <f>SUM(Q63:Q98)</f>
    </nc>
  </rcc>
  <rcc rId="17734" sId="4" numFmtId="4">
    <oc r="E102">
      <v>290</v>
    </oc>
    <nc r="E102">
      <v>320</v>
    </nc>
  </rcc>
  <rcc rId="17735" sId="4">
    <oc r="E105">
      <f>45+10+5+10+4+10+15+8+8</f>
    </oc>
    <nc r="E105">
      <f>45+10+5+10+4+10+15+8+8</f>
    </nc>
  </rcc>
  <rcc rId="17736" sId="4">
    <oc r="E106">
      <f>7+14.5+7+10</f>
    </oc>
    <nc r="E106">
      <f>7+14.5+7+10</f>
    </nc>
  </rcc>
  <rcc rId="17737" sId="4">
    <oc r="E107">
      <f>10+5+10+5+10+4+13</f>
    </oc>
    <nc r="E107">
      <f>10+5+10+5+10+4+13</f>
    </nc>
  </rcc>
  <rcc rId="17738" sId="4">
    <oc r="K108">
      <f>5+10</f>
    </oc>
    <nc r="K108">
      <f>5+10</f>
    </nc>
  </rcc>
  <rcc rId="17739" sId="4">
    <oc r="E109">
      <f>6+4+5+5+3+7+7+5+7+5+7</f>
    </oc>
    <nc r="E109">
      <f>6+4+5+5+3+7+7+5+7+5+7</f>
    </nc>
  </rcc>
  <rcc rId="17740" sId="4">
    <oc r="K109">
      <f>6</f>
    </oc>
    <nc r="K109">
      <f>6</f>
    </nc>
  </rcc>
  <rcc rId="17741" sId="4">
    <oc r="E110">
      <f>1.8+1.8+1.8+7+8+8+8+8</f>
    </oc>
    <nc r="E110">
      <f>1.8+1.8+1.8+7+8+8+8+8</f>
    </nc>
  </rcc>
  <rcc rId="17742" sId="4">
    <oc r="E111">
      <f>7.5+10+12</f>
    </oc>
    <nc r="E111">
      <f>7.5+10+12</f>
    </nc>
  </rcc>
  <rcc rId="17743" sId="4">
    <oc r="E114">
      <f>5+5+13.5+7.3+1.1+6+7+7+7+9+5</f>
    </oc>
    <nc r="E114">
      <f>5+5+13.5+7.3+1.1+6+7+7+7+9+5</f>
    </nc>
  </rcc>
  <rcc rId="17744" sId="4">
    <oc r="E115">
      <f>4+10+12+10</f>
    </oc>
    <nc r="E115">
      <f>4+10+12+10</f>
    </nc>
  </rcc>
  <rcc rId="17745" sId="4">
    <oc r="E116">
      <f>8+10</f>
    </oc>
    <nc r="E116">
      <f>8+10</f>
    </nc>
  </rcc>
  <rcc rId="17746" sId="4">
    <oc r="G116">
      <f>8+10</f>
    </oc>
    <nc r="G116">
      <f>8+10</f>
    </nc>
  </rcc>
  <rcc rId="17747" sId="4">
    <oc r="E119">
      <f>7.5+6</f>
    </oc>
    <nc r="E119">
      <f>7.5+6</f>
    </nc>
  </rcc>
  <rcc rId="17748" sId="4">
    <oc r="G119">
      <f>7.5+6</f>
    </oc>
    <nc r="G119">
      <f>7.5+6</f>
    </nc>
  </rcc>
  <rcc rId="17749" sId="4">
    <oc r="E120">
      <f>3+5+7+15</f>
    </oc>
    <nc r="E120">
      <f>3+5+7+15</f>
    </nc>
  </rcc>
  <rcc rId="17750" sId="4">
    <oc r="G120">
      <f>3+5+7+15</f>
    </oc>
    <nc r="G120">
      <f>3+5+7+15</f>
    </nc>
  </rcc>
  <rcc rId="17751" sId="4">
    <oc r="E121">
      <f>2.5+5+5</f>
    </oc>
    <nc r="E121">
      <f>2.5+5+5</f>
    </nc>
  </rcc>
  <rcc rId="17752" sId="4">
    <oc r="E122">
      <f>8+10+1.8+14+8</f>
    </oc>
    <nc r="E122">
      <f>8+10+1.8+14+8</f>
    </nc>
  </rcc>
  <rcc rId="17753" sId="4">
    <oc r="K122">
      <f>8+10</f>
    </oc>
    <nc r="K122">
      <f>8+10</f>
    </nc>
  </rcc>
  <rcc rId="17754" sId="4">
    <oc r="E123">
      <f>5+5+5</f>
    </oc>
    <nc r="E123">
      <f>5+5+5</f>
    </nc>
  </rcc>
  <rcc rId="17755" sId="4">
    <oc r="E126">
      <f>15+14+13+10+6+7</f>
    </oc>
    <nc r="E126">
      <f>15+14+13+10+6+7</f>
    </nc>
  </rcc>
  <rcc rId="17756" sId="4">
    <oc r="E127">
      <f>3+5+10+10+7+10+5.5</f>
    </oc>
    <nc r="E127">
      <f>3+5+10+10+7+10+5.5</f>
    </nc>
  </rcc>
  <rcc rId="17757" sId="4">
    <oc r="E128">
      <f>12+7</f>
    </oc>
    <nc r="E128">
      <f>12+7</f>
    </nc>
  </rcc>
  <rcc rId="17758" sId="4">
    <oc r="G128">
      <f>12+7</f>
    </oc>
    <nc r="G128">
      <f>12+7</f>
    </nc>
  </rcc>
  <rcc rId="17759" sId="4">
    <oc r="E132">
      <f>3+10</f>
    </oc>
    <nc r="E132">
      <f>3+10</f>
    </nc>
  </rcc>
  <rcc rId="17760" sId="4">
    <oc r="G132">
      <f>3+10</f>
    </oc>
    <nc r="G132">
      <f>3+10</f>
    </nc>
  </rcc>
  <rcc rId="17761" sId="4">
    <oc r="E133">
      <f>15+3</f>
    </oc>
    <nc r="E133">
      <f>15+3</f>
    </nc>
  </rcc>
  <rfmt sheetId="4" sqref="I135" start="0" length="0">
    <dxf/>
  </rfmt>
  <rfmt sheetId="4" sqref="J135" start="0" length="0">
    <dxf/>
  </rfmt>
  <rfmt sheetId="4" sqref="K135" start="0" length="0">
    <dxf/>
  </rfmt>
  <rcc rId="17762" sId="4">
    <oc r="E139">
      <f>8+14+13+3+5+12+5+5+5+13+8</f>
    </oc>
    <nc r="E139">
      <f>8+14+13+3+5+12+5+5+5+13+8</f>
    </nc>
  </rcc>
  <rcc rId="17763" sId="4">
    <oc r="E140">
      <f>12+3+15</f>
    </oc>
    <nc r="E140">
      <f>12+3+15</f>
    </nc>
  </rcc>
  <rcc rId="17764" sId="4">
    <oc r="E142">
      <f>14+12+8</f>
    </oc>
    <nc r="E142">
      <f>14+12+8</f>
    </nc>
  </rcc>
  <rcc rId="17765" sId="4">
    <oc r="G142">
      <f>14+12+8</f>
    </oc>
    <nc r="G142">
      <f>14+12+8</f>
    </nc>
  </rcc>
  <rcc rId="17766" sId="4">
    <oc r="E144">
      <f>2+4.2+13+2.5+5+2.5+2.5+2.5+3+4+2+1.5+13+3+5+3.5+5.5</f>
    </oc>
    <nc r="E144">
      <f>2+4.2+13+2.5+5+2.5+2.5+2.5+3+4+2+1.5+13+3+5+3.5+5.5</f>
    </nc>
  </rcc>
  <rcc rId="17767" sId="4">
    <oc r="E145">
      <f>5+6+4+8</f>
    </oc>
    <nc r="E145">
      <f>5+6+4+8</f>
    </nc>
  </rcc>
  <rcc rId="17768" sId="4">
    <oc r="E146">
      <f>3+3+2.5</f>
    </oc>
    <nc r="E146">
      <f>3+3+2.5</f>
    </nc>
  </rcc>
  <rcc rId="17769" sId="4">
    <oc r="E147">
      <f>14.5+5+13+10+5+10+4+13+15+5+8</f>
    </oc>
    <nc r="E147">
      <f>14.5+5+13+10+5+10+4+13+15+5+8</f>
    </nc>
  </rcc>
  <rfmt sheetId="4" sqref="I147" start="0" length="0">
    <dxf/>
  </rfmt>
  <rfmt sheetId="4" sqref="J147" start="0" length="0">
    <dxf/>
  </rfmt>
  <rfmt sheetId="4" sqref="K147" start="0" length="0">
    <dxf/>
  </rfmt>
  <rcc rId="17770" sId="4">
    <oc r="D150">
      <f>SUM(D101:D149)</f>
    </oc>
    <nc r="D150">
      <f>SUM(D101:D149)</f>
    </nc>
  </rcc>
  <rcc rId="17771" sId="4">
    <oc r="E150">
      <f>SUM(E101:E149)</f>
    </oc>
    <nc r="E150">
      <f>SUM(E101:E149)</f>
    </nc>
  </rcc>
  <rcc rId="17772" sId="4">
    <oc r="F150">
      <f>SUM(F101:F149)</f>
    </oc>
    <nc r="F150">
      <f>SUM(F101:F149)</f>
    </nc>
  </rcc>
  <rcc rId="17773" sId="4">
    <oc r="G150">
      <f>SUM(G101:G149)</f>
    </oc>
    <nc r="G150">
      <f>SUM(G101:G149)</f>
    </nc>
  </rcc>
  <rcc rId="17774" sId="4">
    <oc r="H150">
      <f>SUM(H101:H149)</f>
    </oc>
    <nc r="H150">
      <f>SUM(H101:H149)</f>
    </nc>
  </rcc>
  <rcc rId="17775" sId="4">
    <oc r="I150">
      <f>SUM(I101:I149)</f>
    </oc>
    <nc r="I150">
      <f>SUM(I101:I149)</f>
    </nc>
  </rcc>
  <rcc rId="17776" sId="4">
    <oc r="J150">
      <f>SUM(J101:J149)</f>
    </oc>
    <nc r="J150">
      <f>SUM(J101:J149)</f>
    </nc>
  </rcc>
  <rcc rId="17777" sId="4">
    <oc r="K150">
      <f>SUM(K101:K149)</f>
    </oc>
    <nc r="K150">
      <f>SUM(K101:K149)</f>
    </nc>
  </rcc>
  <rcc rId="17778" sId="4">
    <oc r="L150">
      <f>SUM(L101:L149)</f>
    </oc>
    <nc r="L150">
      <f>SUM(L101:L149)</f>
    </nc>
  </rcc>
  <rcc rId="17779" sId="4">
    <oc r="M150">
      <f>SUM(M101:M149)</f>
    </oc>
    <nc r="M150">
      <f>SUM(M101:M149)</f>
    </nc>
  </rcc>
  <rcc rId="17780" sId="4">
    <oc r="N150">
      <f>SUM(N101:N149)</f>
    </oc>
    <nc r="N150">
      <f>SUM(N101:N149)</f>
    </nc>
  </rcc>
  <rcc rId="17781" sId="4">
    <oc r="O150">
      <f>SUM(O101:O149)</f>
    </oc>
    <nc r="O150">
      <f>SUM(O101:O149)</f>
    </nc>
  </rcc>
  <rcc rId="17782" sId="4">
    <oc r="P150">
      <f>SUM(P101:P149)</f>
    </oc>
    <nc r="P150">
      <f>SUM(P101:P149)</f>
    </nc>
  </rcc>
  <rcc rId="17783" sId="4">
    <oc r="Q150">
      <f>SUM(Q101:Q149)</f>
    </oc>
    <nc r="Q150">
      <f>SUM(Q101:Q149)</f>
    </nc>
  </rcc>
  <rfmt sheetId="4" sqref="C151" start="0" length="0">
    <dxf/>
  </rfmt>
  <rcc rId="17784" sId="4">
    <oc r="E152">
      <f>5+4+10+5+5+15+5+6+5+6+6+5+3+10+15+15</f>
    </oc>
    <nc r="E152">
      <f>5+4+10+5+5+15+5+6+5+6+6+5+3+10+15+15</f>
    </nc>
  </rcc>
  <rfmt sheetId="4" sqref="D158" start="0" length="0">
    <dxf/>
  </rfmt>
  <rfmt sheetId="4" sqref="E158" start="0" length="0">
    <dxf/>
  </rfmt>
  <rfmt sheetId="4" sqref="F158" start="0" length="0">
    <dxf/>
  </rfmt>
  <rfmt sheetId="4" sqref="G158" start="0" length="0">
    <dxf/>
  </rfmt>
  <rfmt sheetId="4" sqref="I158" start="0" length="0">
    <dxf/>
  </rfmt>
  <rfmt sheetId="4" sqref="J158" start="0" length="0">
    <dxf/>
  </rfmt>
  <rfmt sheetId="4" sqref="K158" start="0" length="0">
    <dxf/>
  </rfmt>
  <rcc rId="17785" sId="4">
    <oc r="E166">
      <f>5+15+8+8+10+8+8+8</f>
    </oc>
    <nc r="E166">
      <f>5+15+8+8+10+8+8+8</f>
    </nc>
  </rcc>
  <rcc rId="17786" sId="4">
    <oc r="E167">
      <f>6+10+8+10</f>
    </oc>
    <nc r="E167">
      <f>6+10+8+10</f>
    </nc>
  </rcc>
  <rcc rId="17787" sId="4">
    <oc r="E169">
      <f>10+6</f>
    </oc>
    <nc r="E169">
      <f>10+6</f>
    </nc>
  </rcc>
  <rfmt sheetId="4" sqref="D170" start="0" length="0">
    <dxf/>
  </rfmt>
  <rfmt sheetId="4" sqref="E170" start="0" length="0">
    <dxf/>
  </rfmt>
  <rfmt sheetId="4" sqref="F170" start="0" length="0">
    <dxf/>
  </rfmt>
  <rfmt sheetId="4" sqref="G170" start="0" length="0">
    <dxf/>
  </rfmt>
  <rfmt sheetId="4" sqref="I170" start="0" length="0">
    <dxf/>
  </rfmt>
  <rfmt sheetId="4" sqref="J170" start="0" length="0">
    <dxf/>
  </rfmt>
  <rfmt sheetId="4" sqref="K170" start="0" length="0">
    <dxf/>
  </rfmt>
  <rcc rId="17788" sId="4">
    <oc r="E171">
      <f>5+5+5+3+3+3+15+5+5+5</f>
    </oc>
    <nc r="E171">
      <f>5+5+5+3+3+3+15+5+5+5</f>
    </nc>
  </rcc>
  <rfmt sheetId="4" sqref="I171" start="0" length="0">
    <dxf/>
  </rfmt>
  <rfmt sheetId="4" sqref="I172" start="0" length="0">
    <dxf/>
  </rfmt>
  <rfmt sheetId="4" sqref="I173" start="0" length="0">
    <dxf/>
  </rfmt>
  <rfmt sheetId="4" sqref="I174" start="0" length="0">
    <dxf/>
  </rfmt>
  <rcc rId="17789" sId="4">
    <oc r="E175">
      <f>15+10+15+15+10+15+10+15+10+10</f>
    </oc>
    <nc r="E175">
      <f>15+10+15+15+10+15+10+15+10+10</f>
    </nc>
  </rcc>
  <rfmt sheetId="4" sqref="I175" start="0" length="0">
    <dxf/>
  </rfmt>
  <rcc rId="17790" sId="4">
    <oc r="E176">
      <f>8+7</f>
    </oc>
    <nc r="E176">
      <f>8+7</f>
    </nc>
  </rcc>
  <rfmt sheetId="4" sqref="I176" start="0" length="0">
    <dxf/>
  </rfmt>
  <rfmt sheetId="4" sqref="I177" start="0" length="0">
    <dxf/>
  </rfmt>
  <rfmt sheetId="4" sqref="I178" start="0" length="0">
    <dxf/>
  </rfmt>
  <rcc rId="17791" sId="4">
    <oc r="E179">
      <f>15+12+9</f>
    </oc>
    <nc r="E179">
      <f>15+12+9</f>
    </nc>
  </rcc>
  <rfmt sheetId="4" sqref="I179" start="0" length="0">
    <dxf/>
  </rfmt>
  <rfmt sheetId="4" sqref="I180" start="0" length="0">
    <dxf/>
  </rfmt>
  <rcc rId="17792" sId="4">
    <oc r="E181">
      <f>15+4+10+8+8+15+15+8</f>
    </oc>
    <nc r="E181">
      <f>15+4+10+8+8+15+15+8</f>
    </nc>
  </rcc>
  <rfmt sheetId="4" sqref="I181" start="0" length="0">
    <dxf/>
  </rfmt>
  <rcc rId="17793" sId="4">
    <oc r="D182">
      <f>SUM(D152:D181)</f>
    </oc>
    <nc r="D182">
      <f>SUM(D152:D181)</f>
    </nc>
  </rcc>
  <rcc rId="17794" sId="4">
    <oc r="E182">
      <f>SUM(E152:E181)</f>
    </oc>
    <nc r="E182">
      <f>SUM(E152:E181)</f>
    </nc>
  </rcc>
  <rcc rId="17795" sId="4">
    <oc r="F182">
      <f>SUM(F152:F181)</f>
    </oc>
    <nc r="F182">
      <f>SUM(F152:F181)</f>
    </nc>
  </rcc>
  <rcc rId="17796" sId="4">
    <oc r="G182">
      <f>SUM(G152:G181)</f>
    </oc>
    <nc r="G182">
      <f>SUM(G152:G181)</f>
    </nc>
  </rcc>
  <rcc rId="17797" sId="4">
    <oc r="H182">
      <f>SUM(H152:H181)</f>
    </oc>
    <nc r="H182">
      <f>SUM(H152:H181)</f>
    </nc>
  </rcc>
  <rcc rId="17798" sId="4">
    <oc r="I182">
      <f>SUM(I152:I181)</f>
    </oc>
    <nc r="I182">
      <f>SUM(I152:I181)</f>
    </nc>
  </rcc>
  <rcc rId="17799" sId="4">
    <oc r="J182">
      <f>SUM(J152:J181)</f>
    </oc>
    <nc r="J182">
      <f>SUM(J152:J181)</f>
    </nc>
  </rcc>
  <rcc rId="17800" sId="4">
    <oc r="K182">
      <f>SUM(K152:K181)</f>
    </oc>
    <nc r="K182">
      <f>SUM(K152:K181)</f>
    </nc>
  </rcc>
  <rcc rId="17801" sId="4">
    <oc r="L182">
      <f>SUM(L152:L181)</f>
    </oc>
    <nc r="L182">
      <f>SUM(L152:L181)</f>
    </nc>
  </rcc>
  <rcc rId="17802" sId="4">
    <oc r="M182">
      <f>SUM(M152:M181)</f>
    </oc>
    <nc r="M182">
      <f>SUM(M152:M181)</f>
    </nc>
  </rcc>
  <rcc rId="17803" sId="4">
    <oc r="N182">
      <f>SUM(N152:N181)</f>
    </oc>
    <nc r="N182">
      <f>SUM(N152:N181)</f>
    </nc>
  </rcc>
  <rcc rId="17804" sId="4">
    <oc r="O182">
      <f>SUM(O152:O181)</f>
    </oc>
    <nc r="O182">
      <f>SUM(O152:O181)</f>
    </nc>
  </rcc>
  <rcc rId="17805" sId="4">
    <oc r="P182">
      <f>SUM(P152:P181)</f>
    </oc>
    <nc r="P182">
      <f>SUM(P152:P181)</f>
    </nc>
  </rcc>
  <rcc rId="17806" sId="4">
    <oc r="Q182">
      <f>SUM(Q152:Q181)</f>
    </oc>
    <nc r="Q182">
      <f>SUM(Q152:Q181)</f>
    </nc>
  </rcc>
  <rfmt sheetId="4" sqref="I183" start="0" length="0">
    <dxf/>
  </rfmt>
  <rcc rId="17807" sId="4" numFmtId="4">
    <oc r="E184">
      <v>201</v>
    </oc>
    <nc r="E184">
      <v>230</v>
    </nc>
  </rcc>
  <rcc rId="17808" sId="4" numFmtId="4">
    <oc r="F184">
      <v>25</v>
    </oc>
    <nc r="F184">
      <v>26</v>
    </nc>
  </rcc>
  <rcc rId="17809" sId="4" numFmtId="4">
    <oc r="G184">
      <v>60</v>
    </oc>
    <nc r="G184">
      <v>110</v>
    </nc>
  </rcc>
  <rfmt sheetId="4" sqref="I184" start="0" length="0">
    <dxf/>
  </rfmt>
  <rfmt sheetId="4" sqref="I185" start="0" length="0">
    <dxf/>
  </rfmt>
  <rfmt sheetId="4" sqref="I186" start="0" length="0">
    <dxf/>
  </rfmt>
  <rfmt sheetId="4" sqref="I187" start="0" length="0">
    <dxf/>
  </rfmt>
  <rfmt sheetId="4" sqref="I188" start="0" length="0">
    <dxf/>
  </rfmt>
  <rfmt sheetId="4" sqref="I189" start="0" length="0">
    <dxf/>
  </rfmt>
  <rfmt sheetId="4" sqref="I190" start="0" length="0">
    <dxf/>
  </rfmt>
  <rfmt sheetId="4" sqref="I191" start="0" length="0">
    <dxf/>
  </rfmt>
  <rcc rId="17810" sId="4">
    <oc r="D192">
      <f>SUM(D184:D191)</f>
    </oc>
    <nc r="D192">
      <f>SUM(D184:D191)</f>
    </nc>
  </rcc>
  <rcc rId="17811" sId="4">
    <oc r="E192">
      <f>SUM(E184:E191)</f>
    </oc>
    <nc r="E192">
      <f>SUM(E184:E191)</f>
    </nc>
  </rcc>
  <rcc rId="17812" sId="4">
    <oc r="F192">
      <f>SUM(F184:F191)</f>
    </oc>
    <nc r="F192">
      <f>SUM(F184:F191)</f>
    </nc>
  </rcc>
  <rcc rId="17813" sId="4">
    <oc r="G192">
      <f>SUM(G184:G191)</f>
    </oc>
    <nc r="G192">
      <f>SUM(G184:G191)</f>
    </nc>
  </rcc>
  <rcc rId="17814" sId="4">
    <oc r="I192">
      <f>SUM(I184:I191)</f>
    </oc>
    <nc r="I192">
      <f>SUM(I184:I191)</f>
    </nc>
  </rcc>
  <rcc rId="17815" sId="4">
    <oc r="J192">
      <f>SUM(J184:J191)</f>
    </oc>
    <nc r="J192">
      <f>SUM(J184:J191)</f>
    </nc>
  </rcc>
  <rcc rId="17816" sId="4">
    <oc r="K192">
      <f>SUM(K184:K191)</f>
    </oc>
    <nc r="K192">
      <f>SUM(K184:K191)</f>
    </nc>
  </rcc>
  <rfmt sheetId="4" sqref="I193" start="0" length="0">
    <dxf/>
  </rfmt>
  <rcc rId="17817" sId="4">
    <oc r="E194">
      <f>15+7+10</f>
    </oc>
    <nc r="E194">
      <f>15+7+10</f>
    </nc>
  </rcc>
  <rfmt sheetId="4" sqref="I194" start="0" length="0">
    <dxf/>
  </rfmt>
  <rfmt sheetId="4" sqref="I195" start="0" length="0">
    <dxf/>
  </rfmt>
  <rfmt sheetId="4" sqref="I196" start="0" length="0">
    <dxf/>
  </rfmt>
  <rfmt sheetId="4" sqref="I197" start="0" length="0">
    <dxf/>
  </rfmt>
  <rcc rId="17818" sId="4">
    <oc r="E198">
      <f>15+10+3</f>
    </oc>
    <nc r="E198">
      <f>15+10+3</f>
    </nc>
  </rcc>
  <rcc rId="17819" sId="4">
    <oc r="G198">
      <f>15+10+3</f>
    </oc>
    <nc r="G198">
      <f>15+10+3</f>
    </nc>
  </rcc>
  <rfmt sheetId="4" sqref="I198" start="0" length="0">
    <dxf/>
  </rfmt>
  <rcc rId="17820" sId="4">
    <oc r="D199">
      <f>SUM(D194:D198)</f>
    </oc>
    <nc r="D199">
      <f>SUM(D194:D198)</f>
    </nc>
  </rcc>
  <rcc rId="17821" sId="4">
    <oc r="E199">
      <f>SUM(E194:E198)</f>
    </oc>
    <nc r="E199">
      <f>SUM(E194:E198)</f>
    </nc>
  </rcc>
  <rcc rId="17822" sId="4">
    <oc r="F199">
      <f>SUM(F194:F198)</f>
    </oc>
    <nc r="F199">
      <f>SUM(F194:F198)</f>
    </nc>
  </rcc>
  <rcc rId="17823" sId="4">
    <oc r="G199">
      <f>SUM(G194:G198)</f>
    </oc>
    <nc r="G199">
      <f>SUM(G194:G198)</f>
    </nc>
  </rcc>
  <rcc rId="17824" sId="4">
    <oc r="I199">
      <f>SUM(I194:I198)</f>
    </oc>
    <nc r="I199">
      <f>SUM(I194:I198)</f>
    </nc>
  </rcc>
  <rcc rId="17825" sId="4">
    <oc r="J199">
      <f>SUM(J194:J198)</f>
    </oc>
    <nc r="J199">
      <f>SUM(J194:J198)</f>
    </nc>
  </rcc>
  <rfmt sheetId="4" sqref="I200" start="0" length="0">
    <dxf/>
  </rfmt>
  <rfmt sheetId="4" sqref="I201" start="0" length="0">
    <dxf/>
  </rfmt>
  <rfmt sheetId="4" sqref="I202" start="0" length="0">
    <dxf/>
  </rfmt>
  <rfmt sheetId="4" sqref="I203" start="0" length="0">
    <dxf/>
  </rfmt>
  <rfmt sheetId="4" sqref="I204" start="0" length="0">
    <dxf/>
  </rfmt>
  <rfmt sheetId="4" sqref="I205" start="0" length="0">
    <dxf/>
  </rfmt>
  <rcc rId="17826" sId="4">
    <oc r="E206">
      <f>10+5+5+5+5+5</f>
    </oc>
    <nc r="E206">
      <f>10+5+5+5+5+5</f>
    </nc>
  </rcc>
  <rfmt sheetId="4" sqref="I206" start="0" length="0">
    <dxf/>
  </rfmt>
  <rcc rId="17827" sId="4">
    <oc r="E207">
      <f>7.5+3</f>
    </oc>
    <nc r="E207">
      <f>7.5+3</f>
    </nc>
  </rcc>
  <rcc rId="17828" sId="4">
    <oc r="G207">
      <f>7.5+3</f>
    </oc>
    <nc r="G207">
      <f>7.5+3</f>
    </nc>
  </rcc>
  <rfmt sheetId="4" sqref="I207" start="0" length="0">
    <dxf/>
  </rfmt>
  <rcc rId="17829" sId="4">
    <oc r="E208">
      <f>13+15+13+8+6</f>
    </oc>
    <nc r="E208">
      <f>13+15+13+8+6</f>
    </nc>
  </rcc>
  <rfmt sheetId="4" sqref="I208" start="0" length="0">
    <dxf/>
  </rfmt>
  <rcc rId="17830" sId="4">
    <oc r="E209">
      <f>10+15</f>
    </oc>
    <nc r="E209">
      <f>10+15</f>
    </nc>
  </rcc>
  <rfmt sheetId="4" sqref="I209" start="0" length="0">
    <dxf/>
  </rfmt>
  <rfmt sheetId="4" sqref="I210" start="0" length="0">
    <dxf/>
  </rfmt>
  <rcc rId="17831" sId="4">
    <oc r="E211">
      <f>20+10+7</f>
    </oc>
    <nc r="E211">
      <f>20+10+7</f>
    </nc>
  </rcc>
  <rfmt sheetId="4" sqref="I211" start="0" length="0">
    <dxf/>
  </rfmt>
  <rfmt sheetId="4" sqref="I212" start="0" length="0">
    <dxf/>
  </rfmt>
  <rfmt sheetId="4" sqref="I213" start="0" length="0">
    <dxf/>
  </rfmt>
  <rfmt sheetId="4" sqref="I214" start="0" length="0">
    <dxf/>
  </rfmt>
  <rfmt sheetId="4" sqref="I215" start="0" length="0">
    <dxf/>
  </rfmt>
  <rfmt sheetId="4" sqref="I216" start="0" length="0">
    <dxf/>
  </rfmt>
  <rfmt sheetId="4" sqref="I217" start="0" length="0">
    <dxf/>
  </rfmt>
  <rcc rId="17832" sId="4">
    <oc r="E218">
      <f>45+50</f>
    </oc>
    <nc r="E218">
      <f>45+50</f>
    </nc>
  </rcc>
  <rfmt sheetId="4" sqref="I218" start="0" length="0">
    <dxf/>
  </rfmt>
  <rfmt sheetId="4" sqref="I219" start="0" length="0">
    <dxf/>
  </rfmt>
  <rfmt sheetId="4" sqref="I220" start="0" length="0">
    <dxf/>
  </rfmt>
  <rfmt sheetId="4" sqref="I221" start="0" length="0">
    <dxf/>
  </rfmt>
  <rcc rId="17833" sId="4">
    <oc r="E222">
      <f>14+10+10+10+10+6</f>
    </oc>
    <nc r="E222">
      <f>14+10+10+10+10+6</f>
    </nc>
  </rcc>
  <rfmt sheetId="4" sqref="I222" start="0" length="0">
    <dxf/>
  </rfmt>
  <rcc rId="17834" sId="4">
    <oc r="E223">
      <f>13+13</f>
    </oc>
    <nc r="E223">
      <f>13+13</f>
    </nc>
  </rcc>
  <rfmt sheetId="4" sqref="I223" start="0" length="0">
    <dxf/>
  </rfmt>
  <rfmt sheetId="4" sqref="I224" start="0" length="0">
    <dxf/>
  </rfmt>
  <rfmt sheetId="4" sqref="I225" start="0" length="0">
    <dxf/>
  </rfmt>
  <rfmt sheetId="4" sqref="I226" start="0" length="0">
    <dxf/>
  </rfmt>
  <rfmt sheetId="4" sqref="I227" start="0" length="0">
    <dxf/>
  </rfmt>
  <rfmt sheetId="4" sqref="I228" start="0" length="0">
    <dxf/>
  </rfmt>
  <rfmt sheetId="4" sqref="I229" start="0" length="0">
    <dxf/>
  </rfmt>
  <rfmt sheetId="4" sqref="I230" start="0" length="0">
    <dxf/>
  </rfmt>
  <rfmt sheetId="4" sqref="I231" start="0" length="0">
    <dxf/>
  </rfmt>
  <rfmt sheetId="4" sqref="I232" start="0" length="0">
    <dxf/>
  </rfmt>
  <rfmt sheetId="4" sqref="I233" start="0" length="0">
    <dxf/>
  </rfmt>
  <rfmt sheetId="4" sqref="I234" start="0" length="0">
    <dxf/>
  </rfmt>
  <rfmt sheetId="4" sqref="I235" start="0" length="0">
    <dxf/>
  </rfmt>
  <rfmt sheetId="4" sqref="I236" start="0" length="0">
    <dxf/>
  </rfmt>
  <rfmt sheetId="4" sqref="I237" start="0" length="0">
    <dxf/>
  </rfmt>
  <rcc rId="17835" sId="4">
    <oc r="E238">
      <f>10+9+5+6+6+6</f>
    </oc>
    <nc r="E238">
      <f>10+9+5+6+6+6</f>
    </nc>
  </rcc>
  <rfmt sheetId="4" sqref="I238" start="0" length="0">
    <dxf/>
  </rfmt>
  <rfmt sheetId="4" sqref="I239" start="0" length="0">
    <dxf/>
  </rfmt>
  <rcc rId="17836" sId="4">
    <oc r="E240">
      <f>8+10+20+8+15+10+15+15</f>
    </oc>
    <nc r="E240">
      <f>8+10+20+8+15+10+15+15</f>
    </nc>
  </rcc>
  <rfmt sheetId="4" sqref="I240" start="0" length="0">
    <dxf/>
  </rfmt>
  <rcc rId="17837" sId="4">
    <oc r="D241">
      <f>SUM(D201:D240)</f>
    </oc>
    <nc r="D241">
      <f>SUM(D201:D240)</f>
    </nc>
  </rcc>
  <rcc rId="17838" sId="4">
    <oc r="E241">
      <f>SUM(E201:E240)</f>
    </oc>
    <nc r="E241">
      <f>SUM(E201:E240)</f>
    </nc>
  </rcc>
  <rcc rId="17839" sId="4">
    <oc r="F241">
      <f>SUM(F201:F240)</f>
    </oc>
    <nc r="F241">
      <f>SUM(F201:F240)</f>
    </nc>
  </rcc>
  <rcc rId="17840" sId="4">
    <oc r="G241">
      <f>SUM(G201:G240)</f>
    </oc>
    <nc r="G241">
      <f>SUM(G201:G240)</f>
    </nc>
  </rcc>
  <rcc rId="17841" sId="4">
    <oc r="H241">
      <f>SUM(H201:H240)</f>
    </oc>
    <nc r="H241">
      <f>SUM(H201:H240)</f>
    </nc>
  </rcc>
  <rcc rId="17842" sId="4">
    <oc r="I241">
      <f>SUM(I201:I240)</f>
    </oc>
    <nc r="I241">
      <f>SUM(I201:I240)</f>
    </nc>
  </rcc>
  <rcc rId="17843" sId="4">
    <oc r="J241">
      <f>SUM(J201:J240)</f>
    </oc>
    <nc r="J241">
      <f>SUM(J201:J240)</f>
    </nc>
  </rcc>
  <rcc rId="17844" sId="4">
    <oc r="K241">
      <f>SUM(K201:K240)</f>
    </oc>
    <nc r="K241">
      <f>SUM(K201:K240)</f>
    </nc>
  </rcc>
  <rcc rId="17845" sId="4">
    <oc r="L241">
      <f>SUM(L201:L240)</f>
    </oc>
    <nc r="L241">
      <f>SUM(L201:L240)</f>
    </nc>
  </rcc>
  <rcc rId="17846" sId="4">
    <oc r="M241">
      <f>SUM(M201:M240)</f>
    </oc>
    <nc r="M241">
      <f>SUM(M201:M240)</f>
    </nc>
  </rcc>
  <rcc rId="17847" sId="4">
    <oc r="N241">
      <f>SUM(N201:N240)</f>
    </oc>
    <nc r="N241">
      <f>SUM(N201:N240)</f>
    </nc>
  </rcc>
  <rcc rId="17848" sId="4">
    <oc r="O241">
      <f>SUM(O201:O240)</f>
    </oc>
    <nc r="O241">
      <f>SUM(O201:O240)</f>
    </nc>
  </rcc>
  <rcc rId="17849" sId="4">
    <oc r="P241">
      <f>SUM(P201:P240)</f>
    </oc>
    <nc r="P241">
      <f>SUM(P201:P240)</f>
    </nc>
  </rcc>
  <rcc rId="17850" sId="4">
    <oc r="Q241">
      <f>SUM(Q201:Q240)</f>
    </oc>
    <nc r="Q241">
      <f>SUM(Q201:Q240)</f>
    </nc>
  </rcc>
  <rcc rId="17851" sId="4">
    <oc r="D242">
      <f>SUM(D241+D199+D192+D182+D150+D99+D61)</f>
    </oc>
    <nc r="D242">
      <f>SUM(D241+D199+D192+D182+D150+D99+D61)</f>
    </nc>
  </rcc>
  <rcc rId="17852" sId="4">
    <oc r="E242">
      <f>SUM(E241+E199+E192+E182+E150+E99+E61)</f>
    </oc>
    <nc r="E242">
      <f>SUM(E241+E199+E192+E182+E150+E99+E61)</f>
    </nc>
  </rcc>
  <rcc rId="17853" sId="4">
    <oc r="F242">
      <f>SUM(F241+F199+F192+F182+F150+F99+F61)</f>
    </oc>
    <nc r="F242">
      <f>SUM(F241+F199+F192+F182+F150+F99+F61)</f>
    </nc>
  </rcc>
  <rcc rId="17854" sId="4">
    <oc r="G242">
      <f>SUM(G241+G199+G192+G182+G150+G99+G61)</f>
    </oc>
    <nc r="G242">
      <f>SUM(G241+G199+G192+G182+G150+G99+G61)</f>
    </nc>
  </rcc>
  <rcc rId="17855" sId="4">
    <oc r="H242">
      <f>SUM(H241+H199+H192+H182+H150+H99+H61)</f>
    </oc>
    <nc r="H242">
      <f>SUM(H241+H199+H192+H182+H150+H99+H61)</f>
    </nc>
  </rcc>
  <rcc rId="17856" sId="4">
    <oc r="I242">
      <f>SUM(I241+I199+I192+I182+I150+I99+I61)</f>
    </oc>
    <nc r="I242">
      <f>SUM(I241+I199+I192+I182+I150+I99+I61)</f>
    </nc>
  </rcc>
  <rcc rId="17857" sId="4">
    <oc r="J242">
      <f>SUM(J241+J199+J192+J182+J150+J99+J61)</f>
    </oc>
    <nc r="J242">
      <f>SUM(J241+J199+J192+J182+J150+J99+J61)</f>
    </nc>
  </rcc>
  <rcc rId="17858" sId="4">
    <oc r="K242">
      <f>SUM(K241+K199+K192+K182+K150+K99+K61)</f>
    </oc>
    <nc r="K242">
      <f>SUM(K241+K199+K192+K182+K150+K99+K61)</f>
    </nc>
  </rcc>
  <rcc rId="17859" sId="4">
    <oc r="L242">
      <f>SUM(L241+L199+L192+L182+L150+L99+L61)</f>
    </oc>
    <nc r="L242">
      <f>SUM(L241+L199+L192+L182+L150+L99+L61)</f>
    </nc>
  </rcc>
  <rcc rId="17860" sId="4">
    <oc r="M242">
      <f>SUM(M241+M199+M192+M182+M150+M99+M61)</f>
    </oc>
    <nc r="M242">
      <f>SUM(M241+M199+M192+M182+M150+M99+M61)</f>
    </nc>
  </rcc>
  <rcc rId="17861" sId="4">
    <oc r="N242">
      <f>SUM(N241+N199+N192+N182+N150+N99+N61)</f>
    </oc>
    <nc r="N242">
      <f>SUM(N241+N199+N192+N182+N150+N99+N61)</f>
    </nc>
  </rcc>
  <rcc rId="17862" sId="4">
    <oc r="O242">
      <f>SUM(O241+O199+O192+O182+O150+O99+O61)</f>
    </oc>
    <nc r="O242">
      <f>SUM(O241+O199+O192+O182+O150+O99+O61)</f>
    </nc>
  </rcc>
  <rcc rId="17863" sId="4">
    <oc r="P242">
      <f>SUM(P241+P199+P192+P182+P150+P99+P61)</f>
    </oc>
    <nc r="P242">
      <f>SUM(P241+P199+P192+P182+P150+P99+P61)</f>
    </nc>
  </rcc>
  <rcc rId="17864" sId="4">
    <oc r="Q242">
      <f>SUM(Q241+Q199+Q192+Q182+Q150+Q99+Q61)</f>
    </oc>
    <nc r="Q242">
      <f>SUM(Q241+Q199+Q192+Q182+Q150+Q99+Q61)</f>
    </nc>
  </rcc>
  <rfmt sheetId="4" sqref="B243" start="0" length="0">
    <dxf/>
  </rfmt>
  <rcc rId="17865" sId="4">
    <oc r="D243">
      <f>SUM(D242:D242)</f>
    </oc>
    <nc r="D243">
      <f>SUM(D242:D242)</f>
    </nc>
  </rcc>
  <rcc rId="17866" sId="4">
    <oc r="E243">
      <f>SUM(E242:E242)</f>
    </oc>
    <nc r="E243">
      <f>SUM(E242:E242)</f>
    </nc>
  </rcc>
  <rcc rId="17867" sId="4">
    <oc r="F243">
      <f>SUM(F242:F242)</f>
    </oc>
    <nc r="F243">
      <f>SUM(F242:F242)</f>
    </nc>
  </rcc>
  <rcc rId="17868" sId="4">
    <oc r="G243">
      <f>SUM(G242:G242)</f>
    </oc>
    <nc r="G243">
      <f>SUM(G242:G242)</f>
    </nc>
  </rcc>
  <rcc rId="17869" sId="4">
    <oc r="H243">
      <f>SUM(H242:H242)</f>
    </oc>
    <nc r="H243">
      <f>SUM(H242:H242)</f>
    </nc>
  </rcc>
  <rcc rId="17870" sId="4">
    <oc r="I243">
      <f>SUM(I242:I242)</f>
    </oc>
    <nc r="I243">
      <f>SUM(I242:I242)</f>
    </nc>
  </rcc>
  <rcc rId="17871" sId="4">
    <oc r="J243">
      <f>SUM(J242:J242)</f>
    </oc>
    <nc r="J243">
      <f>SUM(J242:J242)</f>
    </nc>
  </rcc>
  <rcc rId="17872" sId="4">
    <oc r="K243">
      <f>SUM(K242:K242)</f>
    </oc>
    <nc r="K243">
      <f>SUM(K242:K242)</f>
    </nc>
  </rcc>
  <rcc rId="17873" sId="4">
    <oc r="L243">
      <f>SUM(L242:L242)</f>
    </oc>
    <nc r="L243">
      <f>SUM(L242:L242)</f>
    </nc>
  </rcc>
  <rcc rId="17874" sId="4">
    <oc r="M243">
      <f>SUM(M242:M242)</f>
    </oc>
    <nc r="M243">
      <f>SUM(M242:M242)</f>
    </nc>
  </rcc>
  <rcc rId="17875" sId="4">
    <oc r="N243">
      <f>SUM(N242:N242)</f>
    </oc>
    <nc r="N243">
      <f>SUM(N242:N242)</f>
    </nc>
  </rcc>
  <rcc rId="17876" sId="4">
    <oc r="O243">
      <f>SUM(O242:O242)</f>
    </oc>
    <nc r="O243">
      <f>SUM(O242:O242)</f>
    </nc>
  </rcc>
  <rcc rId="17877" sId="4">
    <oc r="P243">
      <f>SUM(P242:P242)</f>
    </oc>
    <nc r="P243">
      <f>SUM(P242:P242)</f>
    </nc>
  </rcc>
  <rcc rId="17878" sId="4">
    <oc r="Q243">
      <f>SUM(Q242:Q242)</f>
    </oc>
    <nc r="Q243">
      <f>SUM(Q242:Q242)</f>
    </nc>
  </rcc>
  <rcc rId="17879" sId="4" odxf="1" dxf="1" numFmtId="4">
    <oc r="D248">
      <v>1696</v>
    </oc>
    <nc r="D248">
      <f>D249-D243</f>
    </nc>
    <odxf>
      <numFmt numFmtId="0" formatCode="General"/>
    </odxf>
    <ndxf>
      <numFmt numFmtId="3" formatCode="#,##0"/>
    </ndxf>
  </rcc>
  <rcc rId="17880" sId="4" odxf="1" dxf="1" numFmtId="4">
    <oc r="E248">
      <v>13149</v>
    </oc>
    <nc r="E248">
      <f>E249-E243</f>
    </nc>
    <odxf>
      <numFmt numFmtId="0" formatCode="General"/>
    </odxf>
    <ndxf>
      <numFmt numFmtId="4" formatCode="#,##0.00"/>
    </ndxf>
  </rcc>
  <rcc rId="17881" sId="4">
    <oc r="F248">
      <v>1044</v>
    </oc>
    <nc r="F248">
      <f>1044+285</f>
    </nc>
  </rcc>
  <rcc rId="17882" sId="4">
    <oc r="G248">
      <v>8179</v>
    </oc>
    <nc r="G248">
      <f>8179+2137.6</f>
    </nc>
  </rcc>
  <rfmt sheetId="4" sqref="I248" start="0" length="0">
    <dxf/>
  </rfmt>
  <rcc rId="17883" sId="4">
    <nc r="D249">
      <v>1981</v>
    </nc>
  </rcc>
  <rcc rId="17884" sId="4">
    <nc r="E249">
      <v>15286.6</v>
    </nc>
  </rcc>
  <rcc rId="17885" sId="4">
    <oc r="D250">
      <f>D248-D243</f>
    </oc>
    <nc r="D250"/>
  </rcc>
  <rcc rId="17886" sId="4">
    <oc r="E250">
      <f>E248-E243</f>
    </oc>
    <nc r="E250"/>
  </rcc>
  <rcc rId="17887" sId="4">
    <oc r="F250">
      <f>F248-F243</f>
    </oc>
    <nc r="F250">
      <f>F248-F243</f>
    </nc>
  </rcc>
  <rcc rId="17888" sId="4">
    <oc r="G250">
      <f>G248-G243</f>
    </oc>
    <nc r="G250">
      <f>G248-G243</f>
    </nc>
  </rcc>
  <rfmt sheetId="4" sqref="I251" start="0" length="0">
    <dxf/>
  </rfmt>
  <rfmt sheetId="4" sqref="I252" start="0" length="0">
    <dxf/>
  </rfmt>
  <rfmt sheetId="4" sqref="I253" start="0" length="0">
    <dxf/>
  </rfmt>
  <rfmt sheetId="4" sqref="I254" start="0" length="0">
    <dxf/>
  </rfmt>
  <rfmt sheetId="4" sqref="I255" start="0" length="0">
    <dxf/>
  </rfmt>
  <rfmt sheetId="4" sqref="I256" start="0" length="0">
    <dxf/>
  </rfmt>
  <rfmt sheetId="4" sqref="I260" start="0" length="0">
    <dxf/>
  </rfmt>
  <rfmt sheetId="4" sqref="I261" start="0" length="0">
    <dxf/>
  </rfmt>
  <rcc rId="17889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'ноябрь 2014г'!$C$21:$C$246</formula>
    <oldFormula>'ноябрь 2014г'!$C$21:$C$246</oldFormula>
  </rdn>
  <rdn rId="0" localSheetId="3" customView="1" name="Z_A743F9C7_8B89_4E8F_B91F_1FFB859064F2_.wvu.Rows" hidden="1" oldHidden="1">
    <formula>'ноябрь 2014г. по 6-10'!$2:$12</formula>
    <oldFormula>'ноябрь 2014г. по 6-10'!$2:$12</oldFormula>
  </rdn>
  <rdn rId="0" localSheetId="3" customView="1" name="Z_A743F9C7_8B89_4E8F_B91F_1FFB859064F2_.wvu.FilterData" hidden="1" oldHidden="1">
    <formula>'ноябрь 2014г. по 6-10'!$C$21:$C$130</formula>
    <oldFormula>'ноябрь 2014г. по 6-10'!$C$21:$C$130</oldFormula>
  </rdn>
  <rdn rId="0" localSheetId="4" customView="1" name="Z_A743F9C7_8B89_4E8F_B91F_1FFB859064F2_.wvu.Rows" hidden="1" oldHidden="1">
    <formula>'ноябрь 2014г. по 0,4'!$2:$12</formula>
    <oldFormula>'ноябрь 2014г. по 0,4'!$2:$12</oldFormula>
  </rdn>
  <rdn rId="0" localSheetId="4" customView="1" name="Z_A743F9C7_8B89_4E8F_B91F_1FFB859064F2_.wvu.FilterData" hidden="1" oldHidden="1">
    <formula>'ноябрь 2014г. по 0,4'!$C$18:$C$127</formula>
    <oldFormula>'ноябрь 2014г. по 0,4'!$C$18:$C$127</oldFormula>
  </rdn>
  <rcv guid="{A743F9C7-8B89-4E8F-B91F-1FFB859064F2}" action="add"/>
  <rsnm rId="17896" sheetId="1" oldName="[Копия Сводная по поданным заявкам и заключенным договорам с присоединенной мощностью за октябрь_2014.xlsx]октябрь 2014г" newName="[Копия Сводная по поданным заявкам и заключенным договорам с присоединенной мощностью за октябрь_2014.xlsx]ноябрь 2014г"/>
  <rsnm rId="17897" sheetId="3" oldName="[Копия Сводная по поданным заявкам и заключенным договорам с присоединенной мощностью за октябрь_2014.xlsx]октябрь 2014г. по 6-10" newName="[Копия Сводная по поданным заявкам и заключенным договорам с присоединенной мощностью за октябрь_2014.xlsx]ноябрь 2014г. по 6-10"/>
  <rsnm rId="17898" sheetId="4" oldName="[Копия Сводная по поданным заявкам и заключенным договорам с присоединенной мощностью за октябрь_2014.xlsx]октябрь 2014г. по 0,4" newName="[Копия Сводная по поданным заявкам и заключенным договорам с присоединенной мощностью за октябрь_2014.xlsx]ноябрь 2014г. по 0,4"/>
</revisions>
</file>

<file path=xl/revisions/revisionLog11611.xml><?xml version="1.0" encoding="utf-8"?>
<revisions xmlns="http://schemas.openxmlformats.org/spreadsheetml/2006/main" xmlns:r="http://schemas.openxmlformats.org/officeDocument/2006/relationships">
  <rcc rId="17961" sId="3" numFmtId="4">
    <oc r="D108">
      <v>9</v>
    </oc>
    <nc r="D108">
      <v>10</v>
    </nc>
  </rcc>
  <rcc rId="17962" sId="3">
    <oc r="E108">
      <f>10+10+15+55+6+60+85+65+70+300</f>
    </oc>
    <nc r="E108">
      <f>10+10+15+55+6+60+85+65+70+300+200</f>
    </nc>
  </rcc>
  <rcc rId="17963" sId="3" numFmtId="4">
    <oc r="F108">
      <v>6</v>
    </oc>
    <nc r="F108">
      <v>7</v>
    </nc>
  </rcc>
  <rcc rId="17964" sId="3" numFmtId="4">
    <oc r="G108">
      <v>176</v>
    </oc>
    <nc r="G108">
      <v>345</v>
    </nc>
  </rcc>
  <rcc rId="17965" sId="4" numFmtId="4">
    <oc r="D105">
      <v>9</v>
    </oc>
    <nc r="D105">
      <v>15</v>
    </nc>
  </rcc>
  <rcc rId="17966" sId="4">
    <oc r="E105">
      <f>45+10+5+10+4+10+15+8+8</f>
    </oc>
    <nc r="E105">
      <f>45+10+5+10+4+10+15+8+8+69</f>
    </nc>
  </rcc>
  <rcc rId="17967" sId="4" numFmtId="4">
    <oc r="F105">
      <v>9</v>
    </oc>
    <nc r="F105">
      <v>15</v>
    </nc>
  </rcc>
  <rcc rId="17968" sId="4" numFmtId="4">
    <oc r="G105">
      <v>115</v>
    </oc>
    <nc r="G105">
      <v>184</v>
    </nc>
  </rcc>
  <rcc rId="17969" sId="4" numFmtId="4">
    <oc r="D36">
      <v>100</v>
    </oc>
    <nc r="D36">
      <v>101</v>
    </nc>
  </rcc>
  <rcc rId="17970" sId="4">
    <oc r="E36">
      <v>680</v>
    </oc>
    <nc r="E36">
      <f>680+3</f>
    </nc>
  </rcc>
  <rcc rId="17971" sId="3" numFmtId="4">
    <oc r="D39">
      <v>5</v>
    </oc>
    <nc r="D39">
      <v>6</v>
    </nc>
  </rcc>
  <rcc rId="17972" sId="3" numFmtId="4">
    <oc r="E39">
      <v>650</v>
    </oc>
    <nc r="E39">
      <f>650+160</f>
    </nc>
  </rcc>
  <rcc rId="17973" sId="3" numFmtId="4">
    <oc r="F39">
      <v>4</v>
    </oc>
    <nc r="F39">
      <v>5</v>
    </nc>
  </rcc>
  <rcc rId="17974" sId="3" numFmtId="4">
    <oc r="G39">
      <v>162</v>
    </oc>
    <nc r="G39">
      <v>650</v>
    </nc>
  </rcc>
  <rcc rId="17975" sId="4" numFmtId="4">
    <oc r="D213">
      <v>1</v>
    </oc>
    <nc r="D213">
      <v>4</v>
    </nc>
  </rcc>
  <rcc rId="17976" sId="4" numFmtId="4">
    <oc r="E213">
      <v>20</v>
    </oc>
    <nc r="E213">
      <v>62</v>
    </nc>
  </rcc>
  <rcc rId="17977" sId="4" numFmtId="4">
    <oc r="F213">
      <v>1</v>
    </oc>
    <nc r="F213">
      <v>4</v>
    </nc>
  </rcc>
  <rcc rId="17978" sId="4" numFmtId="4">
    <oc r="G213">
      <v>20</v>
    </oc>
    <nc r="G213">
      <v>62</v>
    </nc>
  </rcc>
  <rcc rId="17979" sId="3" numFmtId="4">
    <oc r="D46">
      <v>2</v>
    </oc>
    <nc r="D46">
      <v>3</v>
    </nc>
  </rcc>
  <rcc rId="17980" sId="3" numFmtId="4">
    <oc r="E46">
      <v>70</v>
    </oc>
    <nc r="E46">
      <v>160</v>
    </nc>
  </rcc>
  <rcc rId="17981" sId="3" numFmtId="4">
    <oc r="F46">
      <v>2</v>
    </oc>
    <nc r="F46">
      <v>3</v>
    </nc>
  </rcc>
  <rcc rId="17982" sId="3" numFmtId="4">
    <oc r="G46">
      <v>70</v>
    </oc>
    <nc r="G46">
      <v>160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c rId="28318" sId="3" numFmtId="4">
    <oc r="D126">
      <v>1</v>
    </oc>
    <nc r="D126">
      <v>2</v>
    </nc>
  </rcc>
  <rcc rId="28319" sId="3" numFmtId="4">
    <oc r="E126">
      <v>5</v>
    </oc>
    <nc r="E126">
      <v>10</v>
    </nc>
  </rcc>
  <rcc rId="28320" sId="3" numFmtId="4">
    <oc r="F126">
      <v>1</v>
    </oc>
    <nc r="F126">
      <v>2</v>
    </nc>
  </rcc>
  <rcc rId="28321" sId="3" numFmtId="4">
    <oc r="G126">
      <v>5</v>
    </oc>
    <nc r="G126">
      <v>10</v>
    </nc>
  </rcc>
  <rcc rId="28322" sId="3">
    <nc r="D36">
      <v>2</v>
    </nc>
  </rcc>
  <rcc rId="28323" sId="3">
    <nc r="E36">
      <v>550</v>
    </nc>
  </rcc>
  <rcc rId="28324" sId="3">
    <nc r="F36">
      <v>2</v>
    </nc>
  </rcc>
  <rcc rId="28325" sId="3">
    <nc r="G36">
      <v>550</v>
    </nc>
  </rcc>
  <rcc rId="28326" sId="3" numFmtId="4">
    <nc r="D67">
      <v>1</v>
    </nc>
  </rcc>
  <rcc rId="28327" sId="3" numFmtId="4">
    <nc r="E67">
      <v>90</v>
    </nc>
  </rcc>
  <rcc rId="28328" sId="3" numFmtId="4">
    <nc r="F67">
      <v>1</v>
    </nc>
  </rcc>
  <rcc rId="28329" sId="3" numFmtId="4">
    <nc r="G67">
      <v>90</v>
    </nc>
  </rcc>
  <rcc rId="28330" sId="3" numFmtId="4">
    <oc r="D230">
      <v>1</v>
    </oc>
    <nc r="D230">
      <v>2</v>
    </nc>
  </rcc>
  <rcc rId="28331" sId="3" numFmtId="4">
    <oc r="E230">
      <v>450</v>
    </oc>
    <nc r="E230">
      <v>455</v>
    </nc>
  </rcc>
  <rcc rId="28332" sId="3" numFmtId="4">
    <nc r="G230">
      <v>5</v>
    </nc>
  </rcc>
  <rcc rId="28333" sId="3" numFmtId="4">
    <nc r="F230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13.xml><?xml version="1.0" encoding="utf-8"?>
<revisions xmlns="http://schemas.openxmlformats.org/spreadsheetml/2006/main" xmlns:r="http://schemas.openxmlformats.org/officeDocument/2006/relationships">
  <rcc rId="27580" sId="4" numFmtId="4">
    <oc r="D64">
      <v>4</v>
    </oc>
    <nc r="D64">
      <v>6</v>
    </nc>
  </rcc>
  <rcc rId="27581" sId="4" numFmtId="4">
    <oc r="E64">
      <v>45</v>
    </oc>
    <nc r="E64">
      <v>70</v>
    </nc>
  </rcc>
  <rcc rId="27582" sId="4" numFmtId="4">
    <oc r="D35">
      <v>3</v>
    </oc>
    <nc r="D35">
      <v>5</v>
    </nc>
  </rcc>
  <rcc rId="27583" sId="4" numFmtId="4">
    <oc r="E35">
      <v>20</v>
    </oc>
    <nc r="E35">
      <v>30</v>
    </nc>
  </rcc>
  <rcc rId="27584" sId="4" numFmtId="4">
    <oc r="F35">
      <v>3</v>
    </oc>
    <nc r="F35">
      <v>5</v>
    </nc>
  </rcc>
  <rcc rId="27585" sId="4" numFmtId="4">
    <oc r="G35">
      <v>20</v>
    </oc>
    <nc r="G35">
      <v>30</v>
    </nc>
  </rcc>
  <rcc rId="27586" sId="3" numFmtId="4">
    <oc r="D78">
      <v>1</v>
    </oc>
    <nc r="D78">
      <v>2</v>
    </nc>
  </rcc>
  <rcc rId="27587" sId="3" numFmtId="4">
    <oc r="E78">
      <v>80</v>
    </oc>
    <nc r="E78">
      <v>155</v>
    </nc>
  </rcc>
  <rcc rId="27588" sId="4" numFmtId="4">
    <oc r="D230">
      <v>7</v>
    </oc>
    <nc r="D230">
      <v>8</v>
    </nc>
  </rcc>
  <rcc rId="27589" sId="4" numFmtId="4">
    <oc r="E230">
      <v>70</v>
    </oc>
    <nc r="E230">
      <v>85</v>
    </nc>
  </rcc>
  <rcc rId="27590" sId="4" numFmtId="4">
    <oc r="F230">
      <v>7</v>
    </oc>
    <nc r="F230">
      <v>8</v>
    </nc>
  </rcc>
  <rcc rId="27591" sId="4" numFmtId="4">
    <oc r="G230">
      <v>70</v>
    </oc>
    <nc r="G230">
      <v>85</v>
    </nc>
  </rcc>
  <rcc rId="27592" sId="4">
    <nc r="D170">
      <v>1</v>
    </nc>
  </rcc>
  <rcc rId="27593" sId="4">
    <nc r="E170">
      <v>5</v>
    </nc>
  </rcc>
  <rcc rId="27594" sId="4">
    <nc r="F170">
      <v>1</v>
    </nc>
  </rcc>
  <rcc rId="27595" sId="4">
    <nc r="G170">
      <v>5</v>
    </nc>
  </rcc>
  <rcc rId="27596" sId="4" numFmtId="4">
    <oc r="D110">
      <v>1</v>
    </oc>
    <nc r="D110">
      <v>2</v>
    </nc>
  </rcc>
  <rcc rId="27597" sId="4" numFmtId="4">
    <oc r="E110">
      <v>5</v>
    </oc>
    <nc r="E110">
      <v>7</v>
    </nc>
  </rcc>
  <rcc rId="27598" sId="4" numFmtId="4">
    <oc r="F110">
      <v>1</v>
    </oc>
    <nc r="F110">
      <v>2</v>
    </nc>
  </rcc>
  <rcc rId="27599" sId="4" numFmtId="4">
    <oc r="G110">
      <v>5</v>
    </oc>
    <nc r="G110">
      <v>7</v>
    </nc>
  </rcc>
  <rcc rId="27600" sId="3" numFmtId="4">
    <nc r="D113">
      <v>1</v>
    </nc>
  </rcc>
  <rcc rId="27601" sId="3" numFmtId="4">
    <nc r="E113">
      <v>12</v>
    </nc>
  </rcc>
  <rcc rId="27602" sId="3" numFmtId="4">
    <nc r="F113">
      <v>1</v>
    </nc>
  </rcc>
  <rcc rId="27603" sId="3" numFmtId="4">
    <nc r="G113">
      <v>12</v>
    </nc>
  </rcc>
  <rcc rId="27604" sId="3" numFmtId="4">
    <nc r="D228">
      <v>1</v>
    </nc>
  </rcc>
  <rcc rId="27605" sId="3" numFmtId="4">
    <nc r="E228">
      <v>300</v>
    </nc>
  </rcc>
  <rcc rId="27606" sId="4" numFmtId="4">
    <oc r="D105">
      <v>3</v>
    </oc>
    <nc r="D105">
      <v>5</v>
    </nc>
  </rcc>
  <rcc rId="27607" sId="4" numFmtId="4">
    <oc r="E105">
      <v>36</v>
    </oc>
    <nc r="E105">
      <v>56</v>
    </nc>
  </rcc>
  <rcc rId="27608" sId="4" numFmtId="4">
    <oc r="F105">
      <v>3</v>
    </oc>
    <nc r="F105">
      <v>5</v>
    </nc>
  </rcc>
  <rcc rId="27609" sId="4" numFmtId="4">
    <oc r="G105">
      <v>36</v>
    </oc>
    <nc r="G105">
      <v>56</v>
    </nc>
  </rcc>
  <rcc rId="27610" sId="4" numFmtId="4">
    <oc r="D215">
      <v>2</v>
    </oc>
    <nc r="D215">
      <v>3</v>
    </nc>
  </rcc>
  <rcc rId="27611" sId="4" numFmtId="4">
    <oc r="E215">
      <v>16</v>
    </oc>
    <nc r="E215">
      <v>31</v>
    </nc>
  </rcc>
  <rcc rId="27612" sId="4" numFmtId="4">
    <oc r="F215">
      <v>2</v>
    </oc>
    <nc r="F215">
      <v>3</v>
    </nc>
  </rcc>
  <rcc rId="27613" sId="4" numFmtId="4">
    <oc r="G215">
      <v>16</v>
    </oc>
    <nc r="G215">
      <v>31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28168" sId="4" numFmtId="4">
    <oc r="D64">
      <v>8</v>
    </oc>
    <nc r="D64">
      <v>10</v>
    </nc>
  </rcc>
  <rcc rId="28169" sId="4" numFmtId="4">
    <oc r="E64">
      <f>70+40</f>
    </oc>
    <nc r="E64">
      <v>140</v>
    </nc>
  </rcc>
  <rcc rId="28170" sId="4" numFmtId="4">
    <oc r="F64">
      <v>6</v>
    </oc>
    <nc r="F64">
      <v>8</v>
    </nc>
  </rcc>
  <rcc rId="28171" sId="4" numFmtId="4">
    <oc r="G64">
      <v>110</v>
    </oc>
    <nc r="G64">
      <v>140</v>
    </nc>
  </rcc>
  <rcc rId="28172" sId="3" numFmtId="4">
    <oc r="D35">
      <v>2</v>
    </oc>
    <nc r="D35">
      <v>3</v>
    </nc>
  </rcc>
  <rcc rId="28173" sId="3">
    <oc r="E35">
      <f>250+160</f>
    </oc>
    <nc r="E35">
      <f>250+160+60</f>
    </nc>
  </rcc>
  <rcc rId="28174" sId="3" numFmtId="4">
    <nc r="F35">
      <v>1</v>
    </nc>
  </rcc>
  <rcc rId="28175" sId="3" numFmtId="4">
    <nc r="G35">
      <v>60</v>
    </nc>
  </rcc>
  <rcc rId="28176" sId="3" numFmtId="4">
    <nc r="D202">
      <v>1</v>
    </nc>
  </rcc>
  <rcc rId="28177" sId="3" numFmtId="4">
    <nc r="E202">
      <v>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31.xml><?xml version="1.0" encoding="utf-8"?>
<revisions xmlns="http://schemas.openxmlformats.org/spreadsheetml/2006/main" xmlns:r="http://schemas.openxmlformats.org/officeDocument/2006/relationships">
  <rcc rId="28124" sId="4" numFmtId="4">
    <oc r="D55">
      <v>7</v>
    </oc>
    <nc r="D55">
      <v>10</v>
    </nc>
  </rcc>
  <rcc rId="28125" sId="4" numFmtId="4">
    <oc r="E55">
      <v>44</v>
    </oc>
    <nc r="E55">
      <v>69</v>
    </nc>
  </rcc>
  <rcc rId="28126" sId="4" numFmtId="4">
    <oc r="F55">
      <v>7</v>
    </oc>
    <nc r="F55">
      <v>10</v>
    </nc>
  </rcc>
  <rcc rId="28127" sId="4" numFmtId="4">
    <oc r="G55">
      <v>44</v>
    </oc>
    <nc r="G55">
      <v>69</v>
    </nc>
  </rcc>
  <rcc rId="28128" sId="4" numFmtId="4">
    <nc r="D41">
      <v>2</v>
    </nc>
  </rcc>
  <rcc rId="28129" sId="4" numFmtId="4">
    <nc r="E41">
      <v>20</v>
    </nc>
  </rcc>
  <rcc rId="28130" sId="4" numFmtId="4">
    <nc r="F41">
      <v>2</v>
    </nc>
  </rcc>
  <rcc rId="28131" sId="4" numFmtId="4">
    <nc r="G41">
      <v>20</v>
    </nc>
  </rcc>
  <rcc rId="28132" sId="4" numFmtId="4">
    <nc r="D32">
      <v>1</v>
    </nc>
  </rcc>
  <rcc rId="28133" sId="4" numFmtId="4">
    <nc r="E32">
      <v>15</v>
    </nc>
  </rcc>
  <rcc rId="28134" sId="4" numFmtId="4">
    <nc r="F32">
      <v>1</v>
    </nc>
  </rcc>
  <rcc rId="28135" sId="4" numFmtId="4">
    <nc r="G32">
      <v>15</v>
    </nc>
  </rcc>
  <rcc rId="28136" sId="4">
    <oc r="D135">
      <v>6</v>
    </oc>
    <nc r="D135">
      <v>7</v>
    </nc>
  </rcc>
  <rcc rId="28137" sId="4">
    <oc r="E135">
      <v>36.5</v>
    </oc>
    <nc r="E135">
      <v>40.5</v>
    </nc>
  </rcc>
  <rcc rId="28138" sId="4">
    <oc r="F135">
      <v>6</v>
    </oc>
    <nc r="F135">
      <v>7</v>
    </nc>
  </rcc>
  <rcc rId="28139" sId="4">
    <oc r="G135">
      <v>36.5</v>
    </oc>
    <nc r="G135">
      <v>40.5</v>
    </nc>
  </rcc>
  <rcc rId="28140" sId="4" numFmtId="4">
    <oc r="D144">
      <v>22</v>
    </oc>
    <nc r="D144">
      <v>25</v>
    </nc>
  </rcc>
  <rcc rId="28141" sId="4" numFmtId="4">
    <oc r="E144">
      <v>55</v>
    </oc>
    <nc r="E144">
      <v>85</v>
    </nc>
  </rcc>
  <rcc rId="28142" sId="4" numFmtId="4">
    <oc r="F144">
      <v>22</v>
    </oc>
    <nc r="F144">
      <v>25</v>
    </nc>
  </rcc>
  <rcc rId="28143" sId="4" numFmtId="4">
    <oc r="G144">
      <v>55</v>
    </oc>
    <nc r="G144">
      <v>85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c rId="18074" sId="4" numFmtId="4">
    <oc r="D96">
      <v>4</v>
    </oc>
    <nc r="D96">
      <v>5</v>
    </nc>
  </rcc>
  <rcc rId="18075" sId="4" numFmtId="4">
    <oc r="E96">
      <f>6+7+5+5</f>
    </oc>
    <nc r="E96">
      <v>28</v>
    </nc>
  </rcc>
  <rcc rId="18076" sId="4" numFmtId="4">
    <oc r="F96">
      <v>4</v>
    </oc>
    <nc r="F96">
      <v>5</v>
    </nc>
  </rcc>
  <rcc rId="18077" sId="4" numFmtId="4">
    <oc r="G96">
      <v>23</v>
    </oc>
    <nc r="G96">
      <v>28</v>
    </nc>
  </rcc>
  <rcc rId="18078" sId="4" numFmtId="4">
    <oc r="D69">
      <v>24</v>
    </oc>
    <nc r="D69">
      <v>25</v>
    </nc>
  </rcc>
  <rcc rId="18079" sId="4" numFmtId="4">
    <oc r="E69">
      <v>215</v>
    </oc>
    <nc r="E69">
      <v>220</v>
    </nc>
  </rcc>
  <rcc rId="18080" sId="4" numFmtId="4">
    <oc r="F69">
      <v>15</v>
    </oc>
    <nc r="F69">
      <v>20</v>
    </nc>
  </rcc>
  <rcc rId="18081" sId="4" numFmtId="4">
    <oc r="G69">
      <v>70</v>
    </oc>
    <nc r="G69">
      <v>150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c rId="18138" sId="3" numFmtId="4">
    <oc r="D91">
      <v>1</v>
    </oc>
    <nc r="D91">
      <v>2</v>
    </nc>
  </rcc>
  <rcc rId="18139" sId="3" numFmtId="4">
    <oc r="E91">
      <v>85</v>
    </oc>
    <nc r="E91">
      <v>95</v>
    </nc>
  </rcc>
  <rcc rId="18140" sId="3" numFmtId="4">
    <oc r="F91">
      <v>1</v>
    </oc>
    <nc r="F91">
      <v>2</v>
    </nc>
  </rcc>
  <rcc rId="18141" sId="3" numFmtId="4">
    <oc r="G91">
      <v>15</v>
    </oc>
    <nc r="G91">
      <v>95</v>
    </nc>
  </rcc>
  <rcc rId="18142" sId="3" numFmtId="4">
    <oc r="D107">
      <v>8</v>
    </oc>
    <nc r="D107">
      <v>9</v>
    </nc>
  </rcc>
  <rcc rId="18143" sId="3" numFmtId="4">
    <oc r="E107">
      <f>15+630+12+45+30+60+70+10</f>
    </oc>
    <nc r="E107">
      <v>882</v>
    </nc>
  </rcc>
  <rcc rId="18144" sId="3" numFmtId="4">
    <oc r="F107">
      <v>4</v>
    </oc>
    <nc r="F107">
      <v>6</v>
    </nc>
  </rcc>
  <rcc rId="18145" sId="3" numFmtId="4">
    <oc r="G107">
      <v>320</v>
    </oc>
    <nc r="G107">
      <v>560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21.xml><?xml version="1.0" encoding="utf-8"?>
<revisions xmlns="http://schemas.openxmlformats.org/spreadsheetml/2006/main" xmlns:r="http://schemas.openxmlformats.org/officeDocument/2006/relationships">
  <rcc rId="18449" sId="3" numFmtId="4">
    <oc r="D156">
      <v>24</v>
    </oc>
    <nc r="D156">
      <v>25</v>
    </nc>
  </rcc>
  <rcc rId="18450" sId="3">
    <oc r="E156">
      <f>1830+500+300</f>
    </oc>
    <nc r="E156">
      <f>1830+500+300+29.25</f>
    </nc>
  </rcc>
  <rcc rId="18451" sId="3" numFmtId="4">
    <oc r="F156">
      <v>19</v>
    </oc>
    <nc r="F156">
      <v>20</v>
    </nc>
  </rcc>
  <rcc rId="18452" sId="3" numFmtId="4">
    <oc r="G156">
      <v>720</v>
    </oc>
    <nc r="G156">
      <v>7249.25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31.xml><?xml version="1.0" encoding="utf-8"?>
<revisions xmlns="http://schemas.openxmlformats.org/spreadsheetml/2006/main" xmlns:r="http://schemas.openxmlformats.org/officeDocument/2006/relationships">
  <rcc rId="27770" sId="4" numFmtId="4">
    <oc r="D152">
      <v>4</v>
    </oc>
    <nc r="D152">
      <v>13</v>
    </nc>
  </rcc>
  <rcc rId="27771" sId="4" numFmtId="4">
    <oc r="E152">
      <v>77</v>
    </oc>
    <nc r="E152">
      <v>128</v>
    </nc>
  </rcc>
  <rcc rId="27772" sId="4" numFmtId="4">
    <oc r="F152">
      <v>4</v>
    </oc>
    <nc r="F152">
      <v>13</v>
    </nc>
  </rcc>
  <rcc rId="27773" sId="4" numFmtId="4">
    <oc r="G152">
      <v>77</v>
    </oc>
    <nc r="G152">
      <v>128</v>
    </nc>
  </rcc>
  <rcc rId="27774" sId="4" numFmtId="4">
    <oc r="D153">
      <v>1</v>
    </oc>
    <nc r="D153">
      <v>14</v>
    </nc>
  </rcc>
  <rcc rId="27775" sId="4" numFmtId="4">
    <oc r="E153">
      <v>15</v>
    </oc>
    <nc r="E153">
      <v>135</v>
    </nc>
  </rcc>
  <rcc rId="27776" sId="4" numFmtId="4">
    <oc r="F153">
      <v>1</v>
    </oc>
    <nc r="F153">
      <v>14</v>
    </nc>
  </rcc>
  <rcc rId="27777" sId="4" numFmtId="4">
    <oc r="G153">
      <v>15</v>
    </oc>
    <nc r="G153">
      <v>135</v>
    </nc>
  </rcc>
  <rcc rId="27778" sId="4" numFmtId="4">
    <oc r="D161">
      <v>1</v>
    </oc>
    <nc r="D161">
      <v>4</v>
    </nc>
  </rcc>
  <rcc rId="27779" sId="4" numFmtId="4">
    <oc r="E161">
      <v>5</v>
    </oc>
    <nc r="E161">
      <v>20</v>
    </nc>
  </rcc>
  <rcc rId="27780" sId="4" numFmtId="4">
    <oc r="F161">
      <v>1</v>
    </oc>
    <nc r="F161">
      <v>4</v>
    </nc>
  </rcc>
  <rcc rId="27781" sId="4" numFmtId="4">
    <oc r="G161">
      <v>5</v>
    </oc>
    <nc r="G161">
      <v>20</v>
    </nc>
  </rcc>
  <rcc rId="27782" sId="4">
    <nc r="D46">
      <v>1</v>
    </nc>
  </rcc>
  <rcc rId="27783" sId="4">
    <nc r="E46">
      <v>5</v>
    </nc>
  </rcc>
  <rcc rId="27784" sId="4">
    <nc r="F46">
      <v>1</v>
    </nc>
  </rcc>
  <rcc rId="27785" sId="4">
    <nc r="G46">
      <v>5</v>
    </nc>
  </rcc>
  <rcc rId="27786" sId="4" numFmtId="4">
    <nc r="D65">
      <v>1</v>
    </nc>
  </rcc>
  <rcc rId="27787" sId="4" numFmtId="4">
    <nc r="E65">
      <v>10</v>
    </nc>
  </rcc>
  <rcc rId="27788" sId="4" numFmtId="4">
    <nc r="F65">
      <v>1</v>
    </nc>
  </rcc>
  <rcc rId="27789" sId="4" numFmtId="4">
    <nc r="G65">
      <v>10</v>
    </nc>
  </rcc>
  <rcc rId="27790" sId="4" numFmtId="4">
    <nc r="D181">
      <v>1</v>
    </nc>
  </rcc>
  <rcc rId="27791" sId="4" numFmtId="4">
    <nc r="E181">
      <v>90</v>
    </nc>
  </rcc>
  <rcc rId="27792" sId="4" numFmtId="4">
    <nc r="F181">
      <v>1</v>
    </nc>
  </rcc>
  <rcc rId="27793" sId="4" numFmtId="4">
    <nc r="G181">
      <v>90</v>
    </nc>
  </rcc>
  <rcc rId="27794" sId="3" numFmtId="4">
    <nc r="D184">
      <v>1</v>
    </nc>
  </rcc>
  <rcc rId="27795" sId="3" numFmtId="4">
    <nc r="E184">
      <v>25</v>
    </nc>
  </rcc>
  <rcc rId="27796" sId="3" numFmtId="4">
    <nc r="F184">
      <v>1</v>
    </nc>
  </rcc>
  <rcc rId="27797" sId="3" numFmtId="4">
    <nc r="G184">
      <v>25</v>
    </nc>
  </rcc>
  <rcc rId="27798" sId="3" numFmtId="4">
    <oc r="D209">
      <v>2</v>
    </oc>
    <nc r="D209">
      <v>3</v>
    </nc>
  </rcc>
  <rcc rId="27799" sId="3" numFmtId="4">
    <oc r="E209">
      <v>20</v>
    </oc>
    <nc r="E209">
      <v>105</v>
    </nc>
  </rcc>
  <rcc rId="27800" sId="3" numFmtId="4">
    <oc r="F209">
      <v>2</v>
    </oc>
    <nc r="F209">
      <v>3</v>
    </nc>
  </rcc>
  <rcc rId="27801" sId="3" numFmtId="4">
    <oc r="G209">
      <v>20</v>
    </oc>
    <nc r="G209">
      <v>105</v>
    </nc>
  </rcc>
  <rcc rId="27802" sId="4" numFmtId="4">
    <oc r="D206">
      <v>17</v>
    </oc>
    <nc r="D206">
      <v>21</v>
    </nc>
  </rcc>
  <rcc rId="27803" sId="4" numFmtId="4">
    <oc r="E206">
      <v>114</v>
    </oc>
    <nc r="E206">
      <v>148</v>
    </nc>
  </rcc>
  <rcc rId="27804" sId="4" numFmtId="4">
    <oc r="F206">
      <v>17</v>
    </oc>
    <nc r="F206">
      <v>21</v>
    </nc>
  </rcc>
  <rcc rId="27805" sId="4" numFmtId="4">
    <oc r="G206">
      <v>114</v>
    </oc>
    <nc r="G206">
      <v>148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c rId="18266" sId="4" numFmtId="4">
    <oc r="D45">
      <v>28</v>
    </oc>
    <nc r="D45">
      <v>32</v>
    </nc>
  </rcc>
  <rcc rId="18267" sId="4" numFmtId="4">
    <oc r="E45">
      <v>300</v>
    </oc>
    <nc r="E45">
      <v>337</v>
    </nc>
  </rcc>
  <rcc rId="18268" sId="4" numFmtId="4">
    <oc r="F45">
      <v>22</v>
    </oc>
    <nc r="F45">
      <v>32</v>
    </nc>
  </rcc>
  <rcc rId="18269" sId="4" numFmtId="4">
    <oc r="G45">
      <v>200</v>
    </oc>
    <nc r="G45">
      <v>337</v>
    </nc>
  </rcc>
  <rcc rId="18270" sId="3">
    <oc r="D29">
      <v>1</v>
    </oc>
    <nc r="D29">
      <v>2</v>
    </nc>
  </rcc>
  <rcc rId="18271" sId="3">
    <oc r="E29">
      <v>30</v>
    </oc>
    <nc r="E29">
      <v>120</v>
    </nc>
  </rcc>
  <rcc rId="18272" sId="3">
    <oc r="F29">
      <v>1</v>
    </oc>
    <nc r="F29">
      <v>2</v>
    </nc>
  </rcc>
  <rcc rId="18273" sId="3">
    <oc r="G29">
      <v>30</v>
    </oc>
    <nc r="G29">
      <v>120</v>
    </nc>
  </rcc>
  <rcc rId="18274" sId="4" numFmtId="4">
    <oc r="E120">
      <f>3+5+7+15</f>
    </oc>
    <nc r="E120">
      <v>50</v>
    </nc>
  </rcc>
  <rcc rId="18275" sId="4" numFmtId="4">
    <oc r="D120">
      <v>4</v>
    </oc>
    <nc r="D120">
      <v>11</v>
    </nc>
  </rcc>
  <rcc rId="18276" sId="4" numFmtId="4">
    <oc r="F120">
      <v>4</v>
    </oc>
    <nc r="F120">
      <v>11</v>
    </nc>
  </rcc>
  <rcc rId="18277" sId="4" numFmtId="4">
    <oc r="G120">
      <f>3+5+7+15</f>
    </oc>
    <nc r="G120">
      <v>50</v>
    </nc>
  </rcc>
  <rcc rId="18278" sId="4" numFmtId="4">
    <oc r="D122">
      <v>5</v>
    </oc>
    <nc r="D122">
      <v>10</v>
    </nc>
  </rcc>
  <rcc rId="18279" sId="4">
    <oc r="E122">
      <f>8+10+1.8+14+8</f>
    </oc>
    <nc r="E122">
      <f>8+10+1.8+14+8+24</f>
    </nc>
  </rcc>
  <rcc rId="18280" sId="4" numFmtId="4">
    <oc r="F122">
      <v>5</v>
    </oc>
    <nc r="F122">
      <v>10</v>
    </nc>
  </rcc>
  <rcc rId="18281" sId="4" numFmtId="4">
    <oc r="G122">
      <v>41.8</v>
    </oc>
    <nc r="G122">
      <v>65.8</v>
    </nc>
  </rcc>
  <rcc rId="18282" sId="4" numFmtId="4">
    <oc r="D220">
      <v>3</v>
    </oc>
    <nc r="D220">
      <v>6</v>
    </nc>
  </rcc>
  <rcc rId="18283" sId="4" numFmtId="4">
    <oc r="E220">
      <v>21</v>
    </oc>
    <nc r="E220">
      <v>41</v>
    </nc>
  </rcc>
  <rcc rId="18284" sId="4" numFmtId="4">
    <nc r="F220">
      <v>6</v>
    </nc>
  </rcc>
  <rcc rId="18285" sId="4" numFmtId="4">
    <nc r="G220">
      <v>41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18377" sId="4" numFmtId="4">
    <oc r="D105">
      <v>15</v>
    </oc>
    <nc r="D105">
      <v>17</v>
    </nc>
  </rcc>
  <rcc rId="18378" sId="4">
    <oc r="E105">
      <f>45+10+5+10+4+10+15+8+8+69</f>
    </oc>
    <nc r="E105">
      <f>45+10+5+10+4+10+15+8+8+69+20</f>
    </nc>
  </rcc>
  <rcc rId="18379" sId="4" numFmtId="4">
    <oc r="D36">
      <v>101</v>
    </oc>
    <nc r="D36">
      <v>103</v>
    </nc>
  </rcc>
  <rcc rId="18380" sId="4">
    <oc r="E36">
      <f>680+3</f>
    </oc>
    <nc r="E36">
      <f>680+3+7.5</f>
    </nc>
  </rcc>
  <rcc rId="18381" sId="4" numFmtId="4">
    <oc r="D37">
      <v>78</v>
    </oc>
    <nc r="D37">
      <v>79</v>
    </nc>
  </rcc>
  <rcc rId="18382" sId="4" numFmtId="4">
    <oc r="E37">
      <v>450</v>
    </oc>
    <nc r="E37">
      <v>460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cc rId="18350" sId="3" numFmtId="4">
    <oc r="D78">
      <v>3</v>
    </oc>
    <nc r="D78">
      <v>4</v>
    </nc>
  </rcc>
  <rcc rId="18351" sId="3" numFmtId="4">
    <oc r="E78">
      <v>320</v>
    </oc>
    <nc r="E78">
      <v>390</v>
    </nc>
  </rcc>
  <rcc rId="18352" sId="3" numFmtId="4">
    <oc r="F78">
      <v>3</v>
    </oc>
    <nc r="F78">
      <v>4</v>
    </nc>
  </rcc>
  <rcc rId="18353" sId="3" numFmtId="4">
    <oc r="G78">
      <v>55</v>
    </oc>
    <nc r="G78">
      <v>390</v>
    </nc>
  </rcc>
  <rcc rId="18354" sId="3" numFmtId="4">
    <oc r="G79">
      <v>10</v>
    </oc>
    <nc r="G79">
      <v>90</v>
    </nc>
  </rcc>
  <rcc rId="18355" sId="3" numFmtId="4">
    <nc r="F81">
      <v>2</v>
    </nc>
  </rcc>
  <rcc rId="18356" sId="3" numFmtId="4">
    <nc r="G81">
      <v>210</v>
    </nc>
  </rcc>
  <rcc rId="18357" sId="3" numFmtId="4">
    <oc r="G82">
      <v>5</v>
    </oc>
    <nc r="G82">
      <v>25</v>
    </nc>
  </rcc>
  <rcc rId="18358" sId="3" numFmtId="4">
    <oc r="G83">
      <v>3</v>
    </oc>
    <nc r="G83">
      <v>45</v>
    </nc>
  </rcc>
  <rcc rId="18359" sId="3" numFmtId="4">
    <oc r="D67">
      <v>12</v>
    </oc>
    <nc r="D67">
      <v>15</v>
    </nc>
  </rcc>
  <rcc rId="18360" sId="3">
    <oc r="E67">
      <f>41+15+15+155+50+15+60+50+250+100+300+250</f>
    </oc>
    <nc r="E67">
      <f>41+15+15+155+50+15+60+50+250+100+300+250+62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18389" sId="3" numFmtId="4">
    <oc r="D46">
      <v>3</v>
    </oc>
    <nc r="D46">
      <v>4</v>
    </nc>
  </rcc>
  <rcc rId="18390" sId="3" numFmtId="4">
    <oc r="E46">
      <v>160</v>
    </oc>
    <nc r="E46">
      <v>250</v>
    </nc>
  </rcc>
  <rcc rId="18391" sId="4" numFmtId="4">
    <oc r="D71">
      <v>12</v>
    </oc>
    <nc r="D71">
      <v>20</v>
    </nc>
  </rcc>
  <rcc rId="18392" sId="4" numFmtId="4">
    <oc r="F71">
      <v>12</v>
    </oc>
    <nc r="F71">
      <v>20</v>
    </nc>
  </rcc>
  <rcc rId="18393" sId="4" numFmtId="4">
    <oc r="G71">
      <v>82</v>
    </oc>
    <nc r="G71">
      <v>122</v>
    </nc>
  </rcc>
  <rcc rId="18394" sId="4" numFmtId="4">
    <oc r="E71">
      <f>5+15+10+10+15+10+5+12</f>
    </oc>
    <nc r="E71">
      <v>122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18459" sId="3" numFmtId="4">
    <oc r="F156">
      <v>20</v>
    </oc>
    <nc r="F156">
      <v>25</v>
    </nc>
  </rcc>
  <rcc rId="18460" sId="3" numFmtId="4">
    <oc r="G156">
      <v>7249.25</v>
    </oc>
    <nc r="G156">
      <f>1830+500+300+29.25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21.xml><?xml version="1.0" encoding="utf-8"?>
<revisions xmlns="http://schemas.openxmlformats.org/spreadsheetml/2006/main" xmlns:r="http://schemas.openxmlformats.org/officeDocument/2006/relationships">
  <rcc rId="24282" sId="4" numFmtId="4">
    <oc r="D105">
      <v>1</v>
    </oc>
    <nc r="D105">
      <v>3</v>
    </nc>
  </rcc>
  <rcc rId="24283" sId="4" numFmtId="4">
    <oc r="E105">
      <v>12</v>
    </oc>
    <nc r="E105">
      <v>36</v>
    </nc>
  </rcc>
  <rcc rId="24284" sId="4" numFmtId="4">
    <oc r="F105">
      <v>1</v>
    </oc>
    <nc r="F105">
      <v>3</v>
    </nc>
  </rcc>
  <rcc rId="24285" sId="4" numFmtId="4">
    <oc r="G105">
      <v>12</v>
    </oc>
    <nc r="G105">
      <v>36</v>
    </nc>
  </rcc>
  <rcc rId="24286" sId="4" numFmtId="4">
    <oc r="D36">
      <v>5</v>
    </oc>
    <nc r="D36">
      <v>8</v>
    </nc>
  </rcc>
  <rcc rId="24287" sId="4" numFmtId="4">
    <oc r="E36">
      <v>10</v>
    </oc>
    <nc r="E36">
      <v>37</v>
    </nc>
  </rcc>
  <rcc rId="24288" sId="4" numFmtId="4">
    <oc r="F36">
      <v>5</v>
    </oc>
    <nc r="F36">
      <v>8</v>
    </nc>
  </rcc>
  <rcc rId="24289" sId="4" numFmtId="4">
    <oc r="G36">
      <v>10</v>
    </oc>
    <nc r="G36">
      <v>37</v>
    </nc>
  </rcc>
  <rcc rId="24290" sId="4" numFmtId="4">
    <nc r="D37">
      <v>1</v>
    </nc>
  </rcc>
  <rcc rId="24291" sId="4" numFmtId="4">
    <nc r="E37">
      <v>6</v>
    </nc>
  </rcc>
  <rcc rId="24292" sId="4" numFmtId="4">
    <nc r="F37">
      <v>1</v>
    </nc>
  </rcc>
  <rcc rId="24293" sId="4" numFmtId="4">
    <nc r="G37">
      <v>6</v>
    </nc>
  </rcc>
  <rcc rId="24294" sId="3" numFmtId="4">
    <nc r="D40">
      <v>1</v>
    </nc>
  </rcc>
  <rcc rId="24295" sId="3" numFmtId="4">
    <nc r="E40">
      <v>10</v>
    </nc>
  </rcc>
  <rcc rId="24296" sId="3" numFmtId="4">
    <nc r="F40">
      <v>1</v>
    </nc>
  </rcc>
  <rcc rId="24297" sId="3" numFmtId="4">
    <nc r="G40">
      <v>10</v>
    </nc>
  </rcc>
  <rcc rId="24298" sId="4" numFmtId="4">
    <nc r="D202">
      <v>3</v>
    </nc>
  </rcc>
  <rcc rId="24299" sId="4" numFmtId="4">
    <nc r="F202">
      <v>3</v>
    </nc>
  </rcc>
  <rcc rId="24300" sId="4" numFmtId="4">
    <nc r="E202">
      <v>18</v>
    </nc>
  </rcc>
  <rcc rId="24301" sId="4" numFmtId="4">
    <nc r="G202">
      <v>18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28453" sId="4" numFmtId="4">
    <oc r="D223">
      <v>4</v>
    </oc>
    <nc r="D223">
      <v>5</v>
    </nc>
  </rcc>
  <rcc rId="28454" sId="4" numFmtId="4">
    <oc r="E223">
      <v>50</v>
    </oc>
    <nc r="E223">
      <v>60</v>
    </nc>
  </rcc>
  <rcc rId="28455" sId="4" numFmtId="4">
    <oc r="F223">
      <v>4</v>
    </oc>
    <nc r="F223">
      <v>5</v>
    </nc>
  </rcc>
  <rcc rId="28456" sId="4" numFmtId="4">
    <oc r="G223">
      <v>50</v>
    </oc>
    <nc r="G223">
      <v>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16130" sId="4" numFmtId="4">
    <oc r="D31">
      <v>9</v>
    </oc>
    <nc r="D31">
      <v>10</v>
    </nc>
  </rcc>
  <rcc rId="16131" sId="4">
    <oc r="E31">
      <f>12+30+10+5+15+40+7+10+10</f>
    </oc>
    <nc r="E31">
      <f>12+30+10+5+15+40+7+10+10+15</f>
    </nc>
  </rcc>
  <rcc rId="16132" sId="4" numFmtId="4">
    <oc r="F31">
      <v>9</v>
    </oc>
    <nc r="F31">
      <v>10</v>
    </nc>
  </rcc>
  <rcc rId="16133" sId="4" numFmtId="4">
    <oc r="G31">
      <v>139</v>
    </oc>
    <nc r="G31">
      <v>154</v>
    </nc>
  </rcc>
  <rcc rId="16134" sId="4">
    <oc r="D147">
      <v>10</v>
    </oc>
    <nc r="D147">
      <v>11</v>
    </nc>
  </rcc>
  <rcc rId="16135" sId="4">
    <oc r="E147">
      <f>14.5+5+13+10+5+10+4+13+15+5</f>
    </oc>
    <nc r="E147">
      <f>14.5+5+13+10+5+10+4+13+15+5+8</f>
    </nc>
  </rcc>
  <rcc rId="16136" sId="4">
    <oc r="F147">
      <v>10</v>
    </oc>
    <nc r="F147">
      <v>11</v>
    </nc>
  </rcc>
  <rcc rId="16137" sId="4">
    <oc r="G147">
      <v>94.5</v>
    </oc>
    <nc r="G147">
      <v>102.5</v>
    </nc>
  </rcc>
  <rcc rId="16138" sId="4" numFmtId="4">
    <oc r="D90">
      <v>13</v>
    </oc>
    <nc r="D90">
      <v>14</v>
    </nc>
  </rcc>
  <rcc rId="16139" sId="4">
    <oc r="E90">
      <f>10+12+8+40+5+7+5+12+5+8+7+25+5</f>
    </oc>
    <nc r="E90">
      <f>10+12+8+40+5+7+5+12+5+8+7+25+5+5</f>
    </nc>
  </rcc>
  <rcc rId="16140" sId="4" numFmtId="4">
    <oc r="F90">
      <v>12</v>
    </oc>
    <nc r="F90">
      <v>14</v>
    </nc>
  </rcc>
  <rcc rId="16141" sId="4" numFmtId="4">
    <oc r="G90">
      <v>144</v>
    </oc>
    <nc r="G90">
      <v>154</v>
    </nc>
  </rcc>
  <rcc rId="16142" sId="3" numFmtId="4">
    <oc r="D34">
      <v>7</v>
    </oc>
    <nc r="D34">
      <v>9</v>
    </nc>
  </rcc>
  <rcc rId="16143" sId="3">
    <oc r="E34">
      <f>15+10+30+15+10+6+10</f>
    </oc>
    <nc r="E34">
      <f>15+10+30+15+10+6+10+30+160</f>
    </nc>
  </rcc>
  <rcc rId="16144" sId="3" numFmtId="4">
    <oc r="F34">
      <v>7</v>
    </oc>
    <nc r="F34">
      <v>9</v>
    </nc>
  </rcc>
  <rcc rId="16145" sId="3" numFmtId="4">
    <oc r="G34">
      <v>96</v>
    </oc>
    <nc r="G34">
      <v>286</v>
    </nc>
  </rcc>
  <rcc rId="16146" sId="3" numFmtId="4">
    <oc r="D67">
      <v>8</v>
    </oc>
    <nc r="D67">
      <v>10</v>
    </nc>
  </rcc>
  <rcc rId="16147" sId="3">
    <oc r="E67">
      <f>41+15+15+155+50+15+60+50</f>
    </oc>
    <nc r="E67">
      <f>41+15+15+155+50+15+60+50+250+100</f>
    </nc>
  </rcc>
  <rcc rId="16148" sId="3" numFmtId="4">
    <oc r="F67">
      <v>8</v>
    </oc>
    <nc r="F67">
      <v>10</v>
    </nc>
  </rcc>
  <rcc rId="16149" sId="3" numFmtId="4">
    <oc r="G67">
      <v>401</v>
    </oc>
    <nc r="G67">
      <v>751</v>
    </nc>
  </rcc>
  <rcc rId="16150" sId="3" numFmtId="4">
    <nc r="D148">
      <v>1</v>
    </nc>
  </rcc>
  <rcc rId="16151" sId="3" numFmtId="4">
    <nc r="E148">
      <v>10</v>
    </nc>
  </rcc>
  <rcc rId="16152" sId="3" numFmtId="4">
    <nc r="F148">
      <v>1</v>
    </nc>
  </rcc>
  <rcc rId="16153" sId="3" numFmtId="4">
    <nc r="G148">
      <v>10</v>
    </nc>
  </rcc>
  <rcc rId="16154" sId="3" numFmtId="4">
    <oc r="D107">
      <v>7</v>
    </oc>
    <nc r="D107">
      <v>8</v>
    </nc>
  </rcc>
  <rcc rId="16155" sId="3">
    <oc r="E107">
      <f>15+630+12+45+30+60+70</f>
    </oc>
    <nc r="E107">
      <f>15+630+12+45+30+60+70+10</f>
    </nc>
  </rcc>
  <rcc rId="16156" sId="3" numFmtId="4">
    <oc r="F107">
      <v>7</v>
    </oc>
    <nc r="F107">
      <v>8</v>
    </nc>
  </rcc>
  <rcc rId="16157" sId="3" numFmtId="4">
    <oc r="G107">
      <v>862</v>
    </oc>
    <nc r="G107">
      <v>872</v>
    </nc>
  </rcc>
  <rcc rId="16158" sId="3" numFmtId="4">
    <oc r="D35">
      <v>12</v>
    </oc>
    <nc r="D35">
      <v>14</v>
    </nc>
  </rcc>
  <rcc rId="16159" sId="3">
    <oc r="E35">
      <f>15+100+25+20+20+25+160+45+15+90+30+120</f>
    </oc>
    <nc r="E35">
      <f>15+100+25+20+20+25+160+45+15+90+30+120+160+10</f>
    </nc>
  </rcc>
  <rcc rId="16160" sId="3" numFmtId="4">
    <oc r="F35">
      <v>12</v>
    </oc>
    <nc r="F35">
      <v>14</v>
    </nc>
  </rcc>
  <rcc rId="16161" sId="3" numFmtId="4">
    <oc r="G35">
      <v>665</v>
    </oc>
    <nc r="G35">
      <v>835</v>
    </nc>
  </rcc>
  <rcc rId="16162" sId="3" numFmtId="4">
    <oc r="D171">
      <v>1</v>
    </oc>
    <nc r="D171">
      <v>2</v>
    </nc>
  </rcc>
  <rcc rId="16163" sId="3">
    <oc r="E171">
      <v>10</v>
    </oc>
    <nc r="E171">
      <f>10+10</f>
    </nc>
  </rcc>
  <rcc rId="16164" sId="3" numFmtId="4">
    <oc r="F171">
      <v>1</v>
    </oc>
    <nc r="F171">
      <v>2</v>
    </nc>
  </rcc>
  <rcc rId="16165" sId="3" numFmtId="4">
    <oc r="G171">
      <v>10</v>
    </oc>
    <nc r="G171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252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24392" sId="4" numFmtId="4">
    <nc r="D167">
      <v>2</v>
    </nc>
  </rcc>
  <rcc rId="24393" sId="4" numFmtId="4">
    <nc r="E167">
      <v>19</v>
    </nc>
  </rcc>
  <rcc rId="24394" sId="4" numFmtId="4">
    <nc r="F167">
      <v>2</v>
    </nc>
  </rcc>
  <rcc rId="24395" sId="4" numFmtId="4">
    <nc r="G167">
      <v>19</v>
    </nc>
  </rcc>
  <rcc rId="24396" sId="4" numFmtId="4">
    <nc r="D31">
      <v>2</v>
    </nc>
  </rcc>
  <rcc rId="24397" sId="4" numFmtId="4">
    <nc r="E31">
      <v>22</v>
    </nc>
  </rcc>
  <rcc rId="24398" sId="4" numFmtId="4">
    <nc r="F31">
      <v>2</v>
    </nc>
  </rcc>
  <rcc rId="24399" sId="4" numFmtId="4">
    <nc r="G31">
      <v>22</v>
    </nc>
  </rcc>
  <rcc rId="24400" sId="4" numFmtId="4">
    <nc r="D178">
      <v>1</v>
    </nc>
  </rcc>
  <rcc rId="24401" sId="4" numFmtId="4">
    <nc r="E178">
      <v>12</v>
    </nc>
  </rcc>
  <rcc rId="24402" sId="4" numFmtId="4">
    <nc r="F178">
      <v>1</v>
    </nc>
  </rcc>
  <rcc rId="24403" sId="4" numFmtId="4">
    <nc r="G178">
      <v>12</v>
    </nc>
  </rcc>
  <rcc rId="24404" sId="4" numFmtId="4">
    <nc r="D204">
      <v>1</v>
    </nc>
  </rcc>
  <rcc rId="24405" sId="4" numFmtId="4">
    <nc r="E204">
      <v>6</v>
    </nc>
  </rcc>
  <rcc rId="24406" sId="4" numFmtId="4">
    <nc r="F204">
      <v>1</v>
    </nc>
  </rcc>
  <rcc rId="24407" sId="4" numFmtId="4">
    <nc r="G204">
      <v>6</v>
    </nc>
  </rcc>
  <rcc rId="24408" sId="3" numFmtId="4">
    <nc r="D207">
      <v>1</v>
    </nc>
  </rcc>
  <rcc rId="24409" sId="3" numFmtId="4">
    <nc r="E207">
      <v>12</v>
    </nc>
  </rcc>
  <rcc rId="24410" sId="3" numFmtId="4">
    <nc r="F207">
      <v>1</v>
    </nc>
  </rcc>
  <rcc rId="24411" sId="3" numFmtId="4">
    <nc r="G207">
      <v>12</v>
    </nc>
  </rcc>
  <rcc rId="24412" sId="4" numFmtId="4">
    <oc r="D106">
      <v>1</v>
    </oc>
    <nc r="D106">
      <v>2</v>
    </nc>
  </rcc>
  <rcc rId="24413" sId="4" numFmtId="4">
    <oc r="E106">
      <v>14.5</v>
    </oc>
    <nc r="E106">
      <v>22.5</v>
    </nc>
  </rcc>
  <rcc rId="24414" sId="4" numFmtId="4">
    <oc r="F106">
      <v>1</v>
    </oc>
    <nc r="F106">
      <v>2</v>
    </nc>
  </rcc>
  <rcc rId="24415" sId="4" numFmtId="4">
    <oc r="G106">
      <v>14.5</v>
    </oc>
    <nc r="G106">
      <v>22.5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c rId="15841" sId="4" numFmtId="4">
    <oc r="D221">
      <v>9</v>
    </oc>
    <nc r="D221">
      <v>10</v>
    </nc>
  </rcc>
  <rcc rId="15842" sId="4">
    <oc r="E221">
      <f>10+8+2+10+8+8+6+8+15</f>
    </oc>
    <nc r="E221">
      <f>10+8+2+10+8+8+6+8+15+15</f>
    </nc>
  </rcc>
  <rcc rId="15843" sId="4" numFmtId="4">
    <oc r="F221">
      <v>9</v>
    </oc>
    <nc r="F221">
      <v>10</v>
    </nc>
  </rcc>
  <rcc rId="15844" sId="4" numFmtId="4">
    <oc r="G221">
      <v>75</v>
    </oc>
    <nc r="G221">
      <v>90</v>
    </nc>
  </rcc>
  <rcc rId="15845" sId="4" numFmtId="4">
    <oc r="D127">
      <v>6</v>
    </oc>
    <nc r="D127">
      <v>7</v>
    </nc>
  </rcc>
  <rcc rId="15846" sId="4">
    <oc r="E127">
      <f>3+5+10+10+7+10</f>
    </oc>
    <nc r="E127">
      <f>3+5+10+10+7+10+5.5</f>
    </nc>
  </rcc>
  <rcc rId="15847" sId="4" numFmtId="4">
    <oc r="F127">
      <v>6</v>
    </oc>
    <nc r="F127">
      <v>7</v>
    </nc>
  </rcc>
  <rcc rId="15848" sId="4" numFmtId="4">
    <oc r="G127">
      <v>45</v>
    </oc>
    <nc r="G127">
      <v>50.5</v>
    </nc>
  </rcc>
  <rcc rId="15849" sId="4" numFmtId="4">
    <oc r="D71">
      <v>6</v>
    </oc>
    <nc r="D71">
      <v>7</v>
    </nc>
  </rcc>
  <rcc rId="15850" sId="4">
    <oc r="E71">
      <f>5+15+10+10+15+10</f>
    </oc>
    <nc r="E71">
      <f>5+15+10+10+15+10+5</f>
    </nc>
  </rcc>
  <rcc rId="15851" sId="4" numFmtId="4">
    <oc r="F71">
      <v>6</v>
    </oc>
    <nc r="F71">
      <v>7</v>
    </nc>
  </rcc>
  <rcc rId="15852" sId="4" numFmtId="4">
    <oc r="G71">
      <v>65</v>
    </oc>
    <nc r="G71">
      <v>70</v>
    </nc>
  </rcc>
  <rcc rId="15853" sId="4" numFmtId="4">
    <oc r="D63">
      <v>54</v>
    </oc>
    <nc r="D63">
      <v>55</v>
    </nc>
  </rcc>
  <rcc rId="15854" sId="4">
    <oc r="E63">
      <f>10+7+12+8+15+15+4+12+8+8+7+12+7+15+6+6+8+7+5+15+10+3+15+10+10+5+5+15+5+20+14+15+15+10+15+10+15+3+6+6+8+3+10+8+15+25+6+5+15+10+25+15+15+15</f>
    </oc>
    <nc r="E63">
      <f>10+7+12+8+15+15+4+12+8+8+7+12+7+15+6+6+8+7+5+15+10+3+15+10+10+5+5+15+5+20+14+15+15+10+15+10+15+3+6+6+8+3+10+8+15+25+6+5+15+10+25+15+15+15+25</f>
    </nc>
  </rcc>
  <rcc rId="15855" sId="4" numFmtId="4">
    <oc r="F63">
      <v>54</v>
    </oc>
    <nc r="F63">
      <v>55</v>
    </nc>
  </rcc>
  <rcc rId="15856" sId="4" numFmtId="4">
    <oc r="G63">
      <v>569</v>
    </oc>
    <nc r="G63">
      <v>594</v>
    </nc>
  </rcc>
  <rcc rId="15857" sId="4" numFmtId="4">
    <nc r="D57">
      <v>1</v>
    </nc>
  </rcc>
  <rcc rId="15858" sId="4" numFmtId="4">
    <nc r="E57">
      <v>15</v>
    </nc>
  </rcc>
  <rcc rId="15859" sId="4" numFmtId="4">
    <nc r="F57">
      <v>1</v>
    </nc>
  </rcc>
  <rcc rId="15860" sId="4" numFmtId="4">
    <nc r="G57">
      <v>15</v>
    </nc>
  </rcc>
  <rcc rId="15861" sId="4" numFmtId="4">
    <oc r="D153">
      <v>3</v>
    </oc>
    <nc r="D153">
      <v>4</v>
    </nc>
  </rcc>
  <rcc rId="15862" sId="4">
    <oc r="E153">
      <f>10+15+10</f>
    </oc>
    <nc r="E153">
      <f>10+15+10+3</f>
    </nc>
  </rcc>
  <rcc rId="15863" sId="4" numFmtId="4">
    <oc r="F153">
      <v>3</v>
    </oc>
    <nc r="F153">
      <v>4</v>
    </nc>
  </rcc>
  <rcc rId="15864" sId="4" numFmtId="4">
    <oc r="G153">
      <v>25</v>
    </oc>
    <nc r="G153">
      <v>38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fmt sheetId="4" sqref="D249:K249" start="0" length="2147483647">
    <dxf>
      <font>
        <b/>
      </font>
    </dxf>
  </rfmt>
  <rcc rId="16474" sId="4">
    <nc r="D250">
      <f>D243-D249</f>
    </nc>
  </rcc>
  <rcc rId="16475" sId="4" odxf="1" dxf="1">
    <nc r="E250">
      <f>E243-E249</f>
    </nc>
    <odxf>
      <numFmt numFmtId="0" formatCode="General"/>
    </odxf>
    <ndxf>
      <numFmt numFmtId="3" formatCode="#,##0"/>
    </ndxf>
  </rcc>
  <rcc rId="16476" sId="4" odxf="1" dxf="1">
    <nc r="F250">
      <f>F243-F249</f>
    </nc>
    <odxf>
      <numFmt numFmtId="0" formatCode="General"/>
    </odxf>
    <ndxf>
      <numFmt numFmtId="3" formatCode="#,##0"/>
    </ndxf>
  </rcc>
  <rcc rId="16477" sId="4" odxf="1" dxf="1">
    <nc r="G250">
      <f>G243-G249</f>
    </nc>
    <odxf>
      <numFmt numFmtId="0" formatCode="General"/>
    </odxf>
    <ndxf>
      <numFmt numFmtId="3" formatCode="#,##0"/>
    </ndxf>
  </rcc>
  <rcc rId="16478" sId="4" odxf="1" s="1" dxf="1">
    <nc r="H250">
      <f>H243-H249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79" sId="4" odxf="1" s="1" dxf="1">
    <nc r="I250">
      <f>I243-I249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ndxf>
  </rcc>
  <rcc rId="16480" sId="4" odxf="1" dxf="1">
    <nc r="J250">
      <f>J243-J249</f>
    </nc>
    <odxf>
      <numFmt numFmtId="0" formatCode="General"/>
    </odxf>
    <ndxf>
      <numFmt numFmtId="3" formatCode="#,##0"/>
    </ndxf>
  </rcc>
  <rcc rId="16481" sId="4" odxf="1" s="1" dxf="1">
    <nc r="K250">
      <f>K243-K249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2" sId="3" odxf="1" dxf="1">
    <nc r="D252">
      <f>D246-D251</f>
    </nc>
    <odxf>
      <numFmt numFmtId="0" formatCode="General"/>
    </odxf>
    <ndxf>
      <numFmt numFmtId="3" formatCode="#,##0"/>
    </ndxf>
  </rcc>
  <rcc rId="16483" sId="3" odxf="1" dxf="1">
    <nc r="E252">
      <f>E246-E251</f>
    </nc>
    <odxf>
      <numFmt numFmtId="0" formatCode="General"/>
    </odxf>
    <ndxf>
      <numFmt numFmtId="3" formatCode="#,##0"/>
    </ndxf>
  </rcc>
  <rcc rId="16484" sId="3" odxf="1" dxf="1">
    <nc r="F252">
      <f>F246-F251</f>
    </nc>
    <odxf>
      <numFmt numFmtId="0" formatCode="General"/>
    </odxf>
    <ndxf>
      <numFmt numFmtId="3" formatCode="#,##0"/>
    </ndxf>
  </rcc>
  <rcc rId="16485" sId="3" odxf="1" dxf="1">
    <nc r="G252">
      <f>G246-G251</f>
    </nc>
    <odxf>
      <numFmt numFmtId="0" formatCode="General"/>
    </odxf>
    <ndxf>
      <numFmt numFmtId="3" formatCode="#,##0"/>
    </ndxf>
  </rcc>
  <rcc rId="16486" sId="3" odxf="1" s="1" dxf="1">
    <nc r="H252">
      <f>H246-H251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21" formatCode="dd/mmm"/>
      <fill>
        <patternFill patternType="solid">
          <fgColor indexed="64"/>
          <bgColor theme="0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vertical="bottom" wrapText="0" readingOrder="0"/>
      <border outline="0">
        <left/>
        <top/>
        <bottom/>
      </border>
    </ndxf>
  </rcc>
  <rcc rId="16487" sId="3" odxf="1" s="1" dxf="1">
    <nc r="I252">
      <f>I246-I251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alignment horizontal="general" vertical="bottom" wrapText="0" readingOrder="0"/>
      <border outline="0">
        <left/>
        <right/>
        <top/>
        <bottom/>
      </border>
    </ndxf>
  </rcc>
  <rcc rId="16488" sId="3" odxf="1" dxf="1">
    <nc r="J252">
      <f>J246-J251</f>
    </nc>
    <odxf>
      <numFmt numFmtId="0" formatCode="General"/>
      <fill>
        <patternFill patternType="none">
          <bgColor indexed="65"/>
        </patternFill>
      </fill>
    </odxf>
    <ndxf>
      <numFmt numFmtId="3" formatCode="#,##0"/>
      <fill>
        <patternFill patternType="solid">
          <bgColor theme="0"/>
        </patternFill>
      </fill>
    </ndxf>
  </rcc>
  <rcc rId="16489" sId="3" odxf="1" s="1" dxf="1">
    <nc r="K252">
      <f>K246-K251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3" formatCode="#,##0"/>
      <fill>
        <patternFill patternType="solid">
          <bgColor theme="0"/>
        </patternFill>
      </fill>
      <alignment horizontal="general" vertical="bottom" wrapText="0" readingOrder="0"/>
      <border outline="0">
        <left/>
        <right/>
        <top/>
        <bottom/>
      </border>
    </ndxf>
  </rcc>
  <rcc rId="16490" sId="3" numFmtId="4">
    <oc r="E219">
      <f>4.4+120</f>
    </oc>
    <nc r="E219">
      <v>44</v>
    </nc>
  </rcc>
  <rcc rId="16491" sId="3" numFmtId="4">
    <oc r="G219">
      <v>124.4</v>
    </oc>
    <nc r="G219">
      <v>44</v>
    </nc>
  </rcc>
  <rcc rId="16492" sId="3" numFmtId="4">
    <oc r="E215">
      <f>10+320+5</f>
    </oc>
    <nc r="E215">
      <v>120</v>
    </nc>
  </rcc>
  <rcc rId="16493" sId="3" numFmtId="4">
    <oc r="G215">
      <v>335</v>
    </oc>
    <nc r="G215">
      <v>120</v>
    </nc>
  </rcc>
  <rcc rId="16494" sId="3" numFmtId="4">
    <oc r="G213">
      <v>305</v>
    </oc>
    <nc r="G213">
      <v>100</v>
    </nc>
  </rcc>
  <rcc rId="16495" sId="3" numFmtId="4">
    <oc r="D197">
      <v>10</v>
    </oc>
    <nc r="D197">
      <v>17</v>
    </nc>
  </rcc>
  <rcc rId="16496" sId="3" numFmtId="4">
    <oc r="D199">
      <v>18</v>
    </oc>
    <nc r="D199">
      <v>1</v>
    </nc>
  </rcc>
  <rcc rId="16497" sId="3" numFmtId="4">
    <oc r="E199">
      <v>304</v>
    </oc>
    <nc r="E199">
      <v>40</v>
    </nc>
  </rcc>
  <rcc rId="16498" sId="3" numFmtId="4">
    <oc r="E197">
      <f>40+15+15+200+60+15+420+10+6+10</f>
    </oc>
    <nc r="E197">
      <v>420</v>
    </nc>
  </rcc>
  <rcc rId="16499" sId="3" numFmtId="4">
    <oc r="G197">
      <v>791</v>
    </oc>
    <nc r="G197">
      <v>290</v>
    </nc>
  </rcc>
  <rcc rId="16500" sId="3" numFmtId="4">
    <oc r="E222">
      <f>40+4.4+4.4+4.4+4.4+4.4+15+70</f>
    </oc>
    <nc r="E222">
      <v>577</v>
    </nc>
  </rcc>
  <rcc rId="16501" sId="3" numFmtId="4">
    <oc r="E213">
      <f>40+15+250</f>
    </oc>
    <nc r="E213">
      <v>420</v>
    </nc>
  </rcc>
  <rcc rId="16502" sId="3" numFmtId="4">
    <oc r="E208">
      <f>10+200+75+10+15+80+15+80+50+50+70</f>
    </oc>
    <nc r="E208">
      <v>789</v>
    </nc>
  </rcc>
  <rcc rId="16503" sId="3" numFmtId="4">
    <oc r="F208">
      <v>11</v>
    </oc>
    <nc r="F208">
      <v>1</v>
    </nc>
  </rcc>
  <rcc rId="16504" sId="3" numFmtId="4">
    <oc r="G208">
      <v>655</v>
    </oc>
    <nc r="G208">
      <v>54</v>
    </nc>
  </rcc>
  <rcc rId="16505" sId="3" numFmtId="4">
    <oc r="E180">
      <v>10</v>
    </oc>
    <nc r="E180">
      <v>90</v>
    </nc>
  </rcc>
  <rcc rId="16506" sId="3" numFmtId="4">
    <oc r="E181">
      <v>10</v>
    </oc>
    <nc r="E181">
      <v>80</v>
    </nc>
  </rcc>
  <rcc rId="16507" sId="3" numFmtId="4">
    <oc r="E182">
      <v>10</v>
    </oc>
    <nc r="E182">
      <v>70</v>
    </nc>
  </rcc>
  <rcc rId="16508" sId="3" numFmtId="4">
    <oc r="E183">
      <f>10+10</f>
    </oc>
    <nc r="E183">
      <v>120</v>
    </nc>
  </rcc>
  <rcc rId="16509" sId="3" numFmtId="4">
    <oc r="F155">
      <v>11</v>
    </oc>
    <nc r="F155">
      <v>4</v>
    </nc>
  </rcc>
  <rcc rId="16510" sId="3" numFmtId="4">
    <oc r="G155">
      <v>1769.8</v>
    </oc>
    <nc r="G155">
      <v>769</v>
    </nc>
  </rcc>
  <rcc rId="16511" sId="3" numFmtId="4">
    <oc r="E155">
      <f>67.8+15+5+170+30+90+15+630+25+92+630</f>
    </oc>
    <nc r="E155">
      <v>2241</v>
    </nc>
  </rcc>
  <rcc rId="16512" sId="3" numFmtId="4">
    <oc r="G107">
      <v>872</v>
    </oc>
    <nc r="G107">
      <v>320</v>
    </nc>
  </rcc>
  <rcc rId="16513" sId="3" numFmtId="4">
    <oc r="F107">
      <v>8</v>
    </oc>
    <nc r="F107">
      <v>4</v>
    </nc>
  </rcc>
  <rcc rId="16514" sId="3" numFmtId="4">
    <oc r="F108">
      <v>9</v>
    </oc>
    <nc r="F108">
      <v>6</v>
    </nc>
  </rcc>
  <rcc rId="16515" sId="3" numFmtId="4">
    <oc r="F109">
      <v>9</v>
    </oc>
    <nc r="F109">
      <v>6</v>
    </nc>
  </rcc>
  <rcc rId="16516" sId="3" numFmtId="4">
    <oc r="G108">
      <v>376</v>
    </oc>
    <nc r="G108">
      <v>176</v>
    </nc>
  </rcc>
  <rcc rId="16517" sId="3" numFmtId="4">
    <oc r="G109">
      <v>262</v>
    </oc>
    <nc r="G109">
      <v>163</v>
    </nc>
  </rcc>
  <rcc rId="16518" sId="3" numFmtId="4">
    <oc r="G104">
      <f>1486+550</f>
    </oc>
    <nc r="G104">
      <v>1782</v>
    </nc>
  </rcc>
  <rcc rId="16519" sId="3" numFmtId="4">
    <oc r="F104">
      <v>23</v>
    </oc>
    <nc r="F104">
      <v>17</v>
    </nc>
  </rcc>
  <rcc rId="16520" sId="3" numFmtId="4">
    <oc r="G98">
      <f>10+15+86</f>
    </oc>
    <nc r="G98">
      <v>87</v>
    </nc>
  </rcc>
  <rcc rId="16521" sId="3" numFmtId="4">
    <oc r="F197">
      <v>10</v>
    </oc>
    <nc r="F197">
      <v>4</v>
    </nc>
  </rcc>
  <rcc rId="16522" sId="3" numFmtId="4">
    <oc r="E139">
      <f>15+40</f>
    </oc>
    <nc r="E139">
      <v>155</v>
    </nc>
  </rcc>
  <rcc rId="16523" sId="3" numFmtId="4">
    <oc r="E141">
      <v>10</v>
    </oc>
    <nc r="E141">
      <v>120</v>
    </nc>
  </rcc>
  <rcc rId="16524" sId="3" numFmtId="4">
    <oc r="E143">
      <v>10</v>
    </oc>
    <nc r="E143">
      <v>80</v>
    </nc>
  </rcc>
  <rcc rId="16525" sId="3" numFmtId="4">
    <oc r="E105">
      <f>100+15+25+15+80+80</f>
    </oc>
    <nc r="E105">
      <v>554</v>
    </nc>
  </rcc>
  <rcc rId="16526" sId="3" numFmtId="4">
    <oc r="F105">
      <v>6</v>
    </oc>
    <nc r="F105">
      <v>2</v>
    </nc>
  </rcc>
  <rcc rId="16527" sId="3" numFmtId="4">
    <oc r="G105">
      <v>315</v>
    </oc>
    <nc r="G105">
      <v>115</v>
    </nc>
  </rcc>
  <rcc rId="16528" sId="3" numFmtId="4">
    <oc r="F85">
      <v>1</v>
    </oc>
    <nc r="F85"/>
  </rcc>
  <rcc rId="16529" sId="3" numFmtId="4">
    <oc r="G85">
      <v>15</v>
    </oc>
    <nc r="G85"/>
  </rcc>
  <rcc rId="16530" sId="3" numFmtId="4">
    <oc r="F87">
      <v>3</v>
    </oc>
    <nc r="F87"/>
  </rcc>
  <rcc rId="16531" sId="3" numFmtId="4">
    <oc r="G87">
      <v>35</v>
    </oc>
    <nc r="G87"/>
  </rcc>
  <rcc rId="16532" sId="3" numFmtId="4">
    <oc r="F74">
      <v>6</v>
    </oc>
    <nc r="F74">
      <v>3</v>
    </nc>
  </rcc>
  <rcc rId="16533" sId="3" numFmtId="4">
    <oc r="G74">
      <v>280</v>
    </oc>
    <nc r="G74">
      <v>140</v>
    </nc>
  </rcc>
  <rcc rId="16534" sId="3" numFmtId="4">
    <oc r="E74">
      <f>15+15+100+10+100+40</f>
    </oc>
    <nc r="E74">
      <v>480</v>
    </nc>
  </rcc>
  <rcc rId="16535" sId="3" numFmtId="4">
    <oc r="E70">
      <f>15+10+10+6</f>
    </oc>
    <nc r="E70">
      <v>256</v>
    </nc>
  </rcc>
  <rcc rId="16536" sId="3" numFmtId="4">
    <oc r="G67">
      <v>751</v>
    </oc>
    <nc r="G67">
      <v>251</v>
    </nc>
  </rcc>
  <rcc rId="16537" sId="3" numFmtId="4">
    <oc r="F67">
      <v>10</v>
    </oc>
    <nc r="F67">
      <v>6</v>
    </nc>
  </rcc>
  <rcc rId="16538" sId="3" numFmtId="4">
    <oc r="G66">
      <v>535</v>
    </oc>
    <nc r="G66">
      <v>320</v>
    </nc>
  </rcc>
  <rcc rId="16539" sId="3" numFmtId="4">
    <oc r="F66">
      <v>4</v>
    </oc>
    <nc r="F66">
      <v>3</v>
    </nc>
  </rcc>
  <rcc rId="16540" sId="3" numFmtId="4">
    <oc r="E66">
      <f>414+20+95+6</f>
    </oc>
    <nc r="E66">
      <v>671</v>
    </nc>
  </rcc>
  <rcc rId="16541" sId="3">
    <oc r="F59">
      <v>1</v>
    </oc>
    <nc r="F59"/>
  </rcc>
  <rcc rId="16542" sId="3">
    <oc r="G59">
      <v>96</v>
    </oc>
    <nc r="G59"/>
  </rcc>
  <rcc rId="16543" sId="3" numFmtId="4">
    <oc r="G58">
      <v>510</v>
    </oc>
    <nc r="G58">
      <v>210</v>
    </nc>
  </rcc>
  <rcc rId="16544" sId="3" numFmtId="4">
    <oc r="G43">
      <f>180+100+100+43</f>
    </oc>
    <nc r="G43">
      <v>123</v>
    </nc>
  </rcc>
  <rcc rId="16545" sId="3" numFmtId="4">
    <oc r="F43">
      <v>4</v>
    </oc>
    <nc r="F43">
      <v>2</v>
    </nc>
  </rcc>
  <rcc rId="16546" sId="3" numFmtId="4">
    <oc r="F48">
      <v>11</v>
    </oc>
    <nc r="F48">
      <v>8</v>
    </nc>
  </rcc>
  <rcc rId="16547" sId="3" numFmtId="4">
    <oc r="G48">
      <v>918</v>
    </oc>
    <nc r="G48">
      <v>630</v>
    </nc>
  </rcc>
  <rcc rId="16548" sId="3" numFmtId="4">
    <oc r="G51">
      <v>675</v>
    </oc>
    <nc r="G51">
      <v>470</v>
    </nc>
  </rcc>
  <rcc rId="16549" sId="3" numFmtId="4">
    <oc r="F51">
      <v>7</v>
    </oc>
    <nc r="F51">
      <v>5</v>
    </nc>
  </rcc>
  <rcc rId="16550" sId="3" numFmtId="4">
    <oc r="G32">
      <v>1320</v>
    </oc>
    <nc r="G32">
      <v>920</v>
    </nc>
  </rcc>
  <rcc rId="16551" sId="3" numFmtId="4">
    <oc r="F32">
      <v>8</v>
    </oc>
    <nc r="F32">
      <v>6</v>
    </nc>
  </rcc>
  <rcc rId="16552" sId="3" numFmtId="4">
    <oc r="E31">
      <f>60+500</f>
    </oc>
    <nc r="E31">
      <v>860</v>
    </nc>
  </rcc>
  <rcc rId="16553" sId="3" numFmtId="4">
    <oc r="E38">
      <f>155+15+60</f>
    </oc>
    <nc r="E38">
      <v>550</v>
    </nc>
  </rcc>
  <rcc rId="16554" sId="3" numFmtId="4">
    <oc r="E39">
      <f>14+6+10+132</f>
    </oc>
    <nc r="E39">
      <v>621</v>
    </nc>
  </rcc>
  <rcc rId="16555" sId="3" numFmtId="4">
    <oc r="E40">
      <v>60</v>
    </oc>
    <nc r="E40">
      <v>360</v>
    </nc>
  </rcc>
  <rcc rId="16556" sId="3" numFmtId="4">
    <oc r="E27">
      <v>30</v>
    </oc>
    <nc r="E27">
      <v>80</v>
    </nc>
  </rcc>
  <rcc rId="16557" sId="3" numFmtId="4">
    <oc r="F27">
      <v>1</v>
    </oc>
    <nc r="F27"/>
  </rcc>
  <rcc rId="16558" sId="3" numFmtId="4">
    <oc r="G27">
      <v>30</v>
    </oc>
    <nc r="G27"/>
  </rcc>
  <rcc rId="16559" sId="3">
    <oc r="G26">
      <f>80+100+200+750</f>
    </oc>
    <nc r="G26">
      <f>80+750</f>
    </nc>
  </rcc>
  <rcc rId="16560" sId="3" numFmtId="4">
    <oc r="F26">
      <v>11</v>
    </oc>
    <nc r="F26">
      <v>8</v>
    </nc>
  </rcc>
  <rcc rId="16561" sId="3" numFmtId="4">
    <oc r="F222">
      <v>8</v>
    </oc>
    <nc r="F222"/>
  </rcc>
  <rcc rId="16562" sId="3" numFmtId="4">
    <oc r="G222">
      <v>147</v>
    </oc>
    <nc r="G222"/>
  </rcc>
  <rcc rId="16563" sId="3" numFmtId="4">
    <oc r="F214">
      <v>4</v>
    </oc>
    <nc r="F214"/>
  </rcc>
  <rcc rId="16564" sId="3">
    <oc r="G214">
      <f>10+10+4.4+4.4</f>
    </oc>
    <nc r="G214"/>
  </rcc>
  <rcc rId="16565" sId="3" numFmtId="4">
    <oc r="F199">
      <v>15</v>
    </oc>
    <nc r="F199"/>
  </rcc>
  <rcc rId="16566" sId="3" numFmtId="4">
    <oc r="G199">
      <v>200</v>
    </oc>
    <nc r="G199"/>
  </rcc>
  <rcc rId="16567" sId="3" numFmtId="4">
    <oc r="F201">
      <v>3</v>
    </oc>
    <nc r="F201"/>
  </rcc>
  <rcc rId="16568" sId="3" numFmtId="4">
    <oc r="G201">
      <v>35</v>
    </oc>
    <nc r="G201"/>
  </rcc>
  <rcc rId="16569" sId="3" numFmtId="4">
    <oc r="G178">
      <v>270</v>
    </oc>
    <nc r="G178">
      <v>70</v>
    </nc>
  </rcc>
  <rcc rId="16570" sId="3" numFmtId="4">
    <oc r="F178">
      <v>6</v>
    </oc>
    <nc r="F178">
      <v>1</v>
    </nc>
  </rcc>
  <rcc rId="16571" sId="3" numFmtId="4">
    <oc r="F170">
      <v>2</v>
    </oc>
    <nc r="F170"/>
  </rcc>
  <rcc rId="16572" sId="3" numFmtId="4">
    <oc r="G170">
      <v>80</v>
    </oc>
    <nc r="G170"/>
  </rcc>
  <rcc rId="16573" sId="3" numFmtId="4">
    <oc r="F169">
      <v>3</v>
    </oc>
    <nc r="F169"/>
  </rcc>
  <rcc rId="16574" sId="3" numFmtId="4">
    <oc r="G169">
      <v>81</v>
    </oc>
    <nc r="G169"/>
  </rcc>
  <rcc rId="16575" sId="3" numFmtId="4">
    <oc r="F167">
      <v>1</v>
    </oc>
    <nc r="F167">
      <v>2</v>
    </nc>
  </rcc>
  <rcc rId="16576" sId="3" numFmtId="4">
    <oc r="G167">
      <f>120</f>
    </oc>
    <nc r="G167">
      <v>45</v>
    </nc>
  </rcc>
  <rcc rId="16577" sId="3" numFmtId="4">
    <oc r="F163">
      <v>1</v>
    </oc>
    <nc r="F163"/>
  </rcc>
  <rcc rId="16578" sId="3" numFmtId="4">
    <oc r="G163">
      <v>400</v>
    </oc>
    <nc r="G163"/>
  </rcc>
  <rcc rId="16579" sId="3" numFmtId="4">
    <oc r="F148">
      <v>1</v>
    </oc>
    <nc r="F148"/>
  </rcc>
  <rcc rId="16580" sId="3" numFmtId="4">
    <oc r="G148">
      <v>10</v>
    </oc>
    <nc r="G148"/>
  </rcc>
  <rcc rId="16581" sId="3" numFmtId="4">
    <oc r="F143">
      <v>1</v>
    </oc>
    <nc r="F143"/>
  </rcc>
  <rcc rId="16582" sId="3" numFmtId="4">
    <oc r="G143">
      <v>10</v>
    </oc>
    <nc r="G143"/>
  </rcc>
  <rcc rId="16583" sId="3" numFmtId="4">
    <oc r="F139">
      <v>2</v>
    </oc>
    <nc r="F139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cc rId="15986" sId="4" numFmtId="4">
    <oc r="D152">
      <v>11</v>
    </oc>
    <nc r="D152">
      <v>12</v>
    </nc>
  </rcc>
  <rcc rId="15987" sId="4">
    <oc r="E152">
      <f>5+4+10+5+5+15+5+6+5+6+6</f>
    </oc>
    <nc r="E152">
      <f>5+4+10+5+5+15+5+6+5+6+6+5</f>
    </nc>
  </rcc>
  <rcc rId="15988" sId="4" numFmtId="4">
    <oc r="F152">
      <v>11</v>
    </oc>
    <nc r="F152">
      <v>12</v>
    </nc>
  </rcc>
  <rcc rId="15989" sId="4" numFmtId="4">
    <oc r="G152">
      <v>72</v>
    </oc>
    <nc r="G152">
      <v>77</v>
    </nc>
  </rcc>
  <rcc rId="15990" sId="4" numFmtId="4">
    <oc r="D36">
      <v>62</v>
    </oc>
    <nc r="D36">
      <v>63</v>
    </nc>
  </rcc>
  <rcc rId="15991" sId="4">
    <oc r="E36">
      <f>5+6+5+2+5+10+3+5+2+14+5+6+2+6+5+3+2.5+10+1+2+3+2+1.5+14+2.5+2+3+3+5+14.5+5+5+15+15+10+10+15+4+3.5+7+2+20+5+15+2+8+7+10+6+5+8+15+11.5+5+3+10+5+2+15+15+15+121.9</f>
    </oc>
    <nc r="E36">
      <f>5+6+5+2+5+10+3+5+2+14+5+6+2+6+5+3+2.5+10+1+2+3+2+1.5+14+2.5+2+3+3+5+14.5+5+5+15+15+10+10+15+4+3.5+7+2+20+5+15+2+8+7+10+6+5+8+15+11.5+5+3+10+5+2+15+15+15+121.9+5</f>
    </nc>
  </rcc>
  <rcc rId="15992" sId="4" numFmtId="4">
    <oc r="F36">
      <v>62</v>
    </oc>
    <nc r="F36">
      <v>63</v>
    </nc>
  </rcc>
  <rcc rId="15993" sId="4" numFmtId="4">
    <oc r="G36">
      <v>545.9</v>
    </oc>
    <nc r="G36">
      <v>550.9</v>
    </nc>
  </rcc>
  <rcc rId="15994" sId="4" numFmtId="4">
    <oc r="D63">
      <v>56</v>
    </oc>
    <nc r="D63">
      <v>68</v>
    </nc>
  </rcc>
  <rcc rId="15995" sId="4">
    <oc r="E63">
      <f>10+7+12+8+15+15+4+12+8+8+7+12+7+15+6+6+8+7+5+15+10+3+15+10+10+5+5+15+5+20+14+15+15+10+15+10+15+3+6+6+8+6+3+10+8+15+25+6+5+15+10+25+15+15+15+25</f>
    </oc>
    <nc r="E63">
      <f>10+7+12+8+15+15+4+12+8+8+7+12+7+15+6+6+8+7+5+15+10+3+15+10+10+5+5+15+5+20+14+15+15+10+15+10+15+3+6+6+8+6+3+10+8+15+25+6+5+15+10+25+15+15+15+25+10+10+7+10+8+10+3+7+7+10+5+3</f>
    </nc>
  </rcc>
  <rcc rId="15996" sId="4" numFmtId="4">
    <oc r="F63">
      <v>56</v>
    </oc>
    <nc r="F63">
      <v>68</v>
    </nc>
  </rcc>
  <rcc rId="15997" sId="4" numFmtId="4">
    <oc r="G63">
      <v>600</v>
    </oc>
    <nc r="G63">
      <v>690</v>
    </nc>
  </rcc>
  <rcc rId="15998" sId="4">
    <oc r="D33">
      <v>34</v>
    </oc>
    <nc r="D33">
      <v>35</v>
    </nc>
  </rcc>
  <rcc rId="15999" sId="4">
    <oc r="E33">
      <f>5.5+15+6+4+10+10+6+6+15+10+8+5+6+5+4+12+12+5+5+5+11+14+10+8+12+10+12+13+10+20+9+10+15+6</f>
    </oc>
    <nc r="E33">
      <f>5.5+15+6+4+10+10+6+6+15+10+8+5+6+5+4+12+12+5+5+5+11+14+10+8+12+10+12+13+10+20+9+10+15+6+9</f>
    </nc>
  </rcc>
  <rcc rId="16000" sId="4">
    <oc r="F33">
      <v>33</v>
    </oc>
    <nc r="F33">
      <v>35</v>
    </nc>
  </rcc>
  <rcc rId="16001" sId="4">
    <oc r="G33">
      <v>308.5</v>
    </oc>
    <nc r="G33">
      <v>323.5</v>
    </nc>
  </rcc>
  <rcc rId="16002" sId="4" numFmtId="4">
    <oc r="D35">
      <v>6</v>
    </oc>
    <nc r="D35">
      <v>7</v>
    </nc>
  </rcc>
  <rcc rId="16003" sId="4">
    <oc r="E35">
      <f>6+10+15+3+7+5</f>
    </oc>
    <nc r="E35">
      <f>6+10+15+3+7+5+5</f>
    </nc>
  </rcc>
  <rcc rId="16004" sId="4" numFmtId="4">
    <oc r="F35">
      <v>6</v>
    </oc>
    <nc r="F35">
      <v>7</v>
    </nc>
  </rcc>
  <rcc rId="16005" sId="4" numFmtId="4">
    <oc r="G35">
      <v>46</v>
    </oc>
    <nc r="G35">
      <v>51</v>
    </nc>
  </rcc>
  <rcc rId="16006" sId="4" numFmtId="4">
    <nc r="D70">
      <v>1</v>
    </nc>
  </rcc>
  <rcc rId="16007" sId="4" numFmtId="4">
    <nc r="E70">
      <v>15</v>
    </nc>
  </rcc>
  <rcc rId="16008" sId="4" numFmtId="4">
    <nc r="F70">
      <v>1</v>
    </nc>
  </rcc>
  <rcc rId="16009" sId="4" numFmtId="4">
    <nc r="G70">
      <v>15</v>
    </nc>
  </rcc>
  <rcc rId="16010" sId="4" numFmtId="4">
    <oc r="D71">
      <v>7</v>
    </oc>
    <nc r="D71">
      <v>8</v>
    </nc>
  </rcc>
  <rcc rId="16011" sId="4">
    <oc r="E71">
      <f>5+15+10+10+15+10+5</f>
    </oc>
    <nc r="E71">
      <f>5+15+10+10+15+10+5+12</f>
    </nc>
  </rcc>
  <rcc rId="16012" sId="4" numFmtId="4">
    <oc r="F71">
      <v>7</v>
    </oc>
    <nc r="F71">
      <v>8</v>
    </nc>
  </rcc>
  <rcc rId="16013" sId="4" numFmtId="4">
    <oc r="G71">
      <v>70</v>
    </oc>
    <nc r="G71">
      <v>82</v>
    </nc>
  </rcc>
  <rcc rId="16014" sId="4" numFmtId="4">
    <oc r="D64">
      <v>37</v>
    </oc>
    <nc r="D64">
      <v>38</v>
    </nc>
  </rcc>
  <rcc rId="16015" sId="4">
    <oc r="E64">
      <f>15+15+5+15+15+15+15+8+15+15+15+15+4.5+15+10+15+10+15+15+15+13+15+15+5+5+15+10+5+15+6+6+15+10+15+10+15+15</f>
    </oc>
    <nc r="E64">
      <f>15+15+5+15+15+15+15+8+15+15+15+15+4.5+15+10+15+10+15+15+15+13+15+15+5+5+15+10+5+15+6+6+15+10+15+10+15+15+7</f>
    </nc>
  </rcc>
  <rcc rId="16016" sId="4" numFmtId="4">
    <oc r="F64">
      <v>37</v>
    </oc>
    <nc r="F64">
      <v>38</v>
    </nc>
  </rcc>
  <rcc rId="16017" sId="4" numFmtId="4">
    <oc r="G64">
      <v>452.5</v>
    </oc>
    <nc r="G64">
      <v>459.5</v>
    </nc>
  </rcc>
  <rcc rId="16018" sId="3" numFmtId="4">
    <oc r="D74">
      <v>5</v>
    </oc>
    <nc r="D74">
      <v>6</v>
    </nc>
  </rcc>
  <rcc rId="16019" sId="3">
    <oc r="E74">
      <f>15+15+100+10+100</f>
    </oc>
    <nc r="E74">
      <f>15+15+100+10+100+40</f>
    </nc>
  </rcc>
  <rcc rId="16020" sId="3" numFmtId="4">
    <oc r="F74">
      <v>4</v>
    </oc>
    <nc r="F74">
      <v>6</v>
    </nc>
  </rcc>
  <rcc rId="16021" sId="3" numFmtId="4">
    <oc r="G74">
      <v>140</v>
    </oc>
    <nc r="G74">
      <v>280</v>
    </nc>
  </rcc>
  <rcc rId="16022" sId="3" numFmtId="4">
    <oc r="D51">
      <v>5</v>
    </oc>
    <nc r="D51">
      <v>7</v>
    </nc>
  </rcc>
  <rcc rId="16023" sId="3">
    <oc r="E51">
      <f>200+40+155+100+80</f>
    </oc>
    <nc r="E51">
      <f>200+40+155+100+80+30+70</f>
    </nc>
  </rcc>
  <rcc rId="16024" sId="3" numFmtId="4">
    <oc r="F51">
      <v>5</v>
    </oc>
    <nc r="F51">
      <v>7</v>
    </nc>
  </rcc>
  <rcc rId="16025" sId="3" numFmtId="4">
    <oc r="G51">
      <v>575</v>
    </oc>
    <nc r="G51">
      <v>675</v>
    </nc>
  </rcc>
  <rcc rId="16026" sId="3" numFmtId="4">
    <nc r="D130">
      <v>1</v>
    </nc>
  </rcc>
  <rcc rId="16027" sId="3" numFmtId="4">
    <nc r="E130">
      <v>25</v>
    </nc>
  </rcc>
  <rcc rId="16028" sId="3" numFmtId="4">
    <nc r="F130">
      <v>1</v>
    </nc>
  </rcc>
  <rcc rId="16029" sId="3" numFmtId="4">
    <nc r="G130">
      <v>25</v>
    </nc>
  </rcc>
  <rcc rId="16030" sId="3" numFmtId="4">
    <oc r="D42">
      <v>6</v>
    </oc>
    <nc r="D42">
      <v>7</v>
    </nc>
  </rcc>
  <rcc rId="16031" sId="3">
    <oc r="E42">
      <f>20+170+180+60+1.1+400</f>
    </oc>
    <nc r="E42">
      <f>20+170+180+60+1.1+400+90</f>
    </nc>
  </rcc>
  <rcc rId="16032" sId="3" numFmtId="4">
    <oc r="F42">
      <v>6</v>
    </oc>
    <nc r="F42">
      <v>7</v>
    </nc>
  </rcc>
  <rcc rId="16033" sId="3" numFmtId="4">
    <oc r="G42">
      <v>831.1</v>
    </oc>
    <nc r="G42">
      <v>921.1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121.xml><?xml version="1.0" encoding="utf-8"?>
<revisions xmlns="http://schemas.openxmlformats.org/spreadsheetml/2006/main" xmlns:r="http://schemas.openxmlformats.org/officeDocument/2006/relationships">
  <rcc rId="27862" sId="4" numFmtId="4">
    <nc r="D157">
      <v>2</v>
    </nc>
  </rcc>
  <rcc rId="27863" sId="4" numFmtId="4">
    <nc r="E157">
      <v>10</v>
    </nc>
  </rcc>
  <rcc rId="27864" sId="4" numFmtId="4">
    <nc r="F157">
      <v>2</v>
    </nc>
  </rcc>
  <rcc rId="27865" sId="4" numFmtId="4">
    <nc r="G157">
      <v>10</v>
    </nc>
  </rcc>
  <rcc rId="27866" sId="3" numFmtId="4">
    <nc r="D45">
      <v>2</v>
    </nc>
  </rcc>
  <rcc rId="27867" sId="3" numFmtId="4">
    <nc r="E45">
      <v>65</v>
    </nc>
  </rcc>
  <rcc rId="27868" sId="3" numFmtId="4">
    <nc r="F45">
      <v>2</v>
    </nc>
  </rcc>
  <rcc rId="27869" sId="3" numFmtId="4">
    <nc r="G45">
      <v>65</v>
    </nc>
  </rcc>
  <rcc rId="27870" sId="3">
    <oc r="D29">
      <v>2</v>
    </oc>
    <nc r="D29">
      <v>3</v>
    </nc>
  </rcc>
  <rcc rId="27871" sId="3">
    <oc r="E29">
      <v>5</v>
    </oc>
    <nc r="E29">
      <v>409</v>
    </nc>
  </rcc>
  <rcc rId="27872" sId="4" numFmtId="4">
    <nc r="D28">
      <v>2</v>
    </nc>
  </rcc>
  <rcc rId="27873" sId="4" numFmtId="4">
    <nc r="E28">
      <v>10</v>
    </nc>
  </rcc>
  <rcc rId="27874" sId="4" numFmtId="4">
    <nc r="F28">
      <v>2</v>
    </nc>
  </rcc>
  <rcc rId="27875" sId="4" numFmtId="4">
    <nc r="G28">
      <v>10</v>
    </nc>
  </rcc>
  <rcc rId="27876" sId="4" numFmtId="4">
    <oc r="D120">
      <v>2</v>
    </oc>
    <nc r="D120">
      <v>8</v>
    </nc>
  </rcc>
  <rcc rId="27877" sId="4" numFmtId="4">
    <oc r="E120">
      <v>3</v>
    </oc>
    <nc r="E120">
      <v>12</v>
    </nc>
  </rcc>
  <rcc rId="27878" sId="4" numFmtId="4">
    <oc r="F120">
      <v>2</v>
    </oc>
    <nc r="F120">
      <v>8</v>
    </nc>
  </rcc>
  <rcc rId="27879" sId="4" numFmtId="4">
    <oc r="G120">
      <v>3</v>
    </oc>
    <nc r="G120">
      <v>12</v>
    </nc>
  </rcc>
  <rcc rId="27880" sId="3" numFmtId="4">
    <oc r="D123">
      <v>1</v>
    </oc>
    <nc r="D123">
      <v>2</v>
    </nc>
  </rcc>
  <rcc rId="27881" sId="3" numFmtId="4">
    <oc r="E123">
      <v>10</v>
    </oc>
    <nc r="E123">
      <v>20</v>
    </nc>
  </rcc>
  <rcc rId="27882" sId="3" numFmtId="4">
    <oc r="F123">
      <v>1</v>
    </oc>
    <nc r="F123">
      <v>2</v>
    </nc>
  </rcc>
  <rcc rId="27883" sId="3" numFmtId="4">
    <oc r="G123">
      <v>10</v>
    </oc>
    <nc r="G123">
      <v>20</v>
    </nc>
  </rcc>
  <rcc rId="27884" sId="4" numFmtId="4">
    <oc r="D122">
      <v>1</v>
    </oc>
    <nc r="D122">
      <v>3</v>
    </nc>
  </rcc>
  <rcc rId="27885" sId="4" numFmtId="4">
    <oc r="E122">
      <v>10</v>
    </oc>
    <nc r="E122">
      <v>27</v>
    </nc>
  </rcc>
  <rcc rId="27886" sId="4" numFmtId="4">
    <oc r="F122">
      <v>1</v>
    </oc>
    <nc r="F122">
      <v>3</v>
    </nc>
  </rcc>
  <rcc rId="27887" sId="4" numFmtId="4">
    <oc r="G122">
      <v>10</v>
    </oc>
    <nc r="G122">
      <v>27</v>
    </nc>
  </rcc>
  <rcc rId="27888" sId="4" numFmtId="4">
    <oc r="D107">
      <v>2</v>
    </oc>
    <nc r="D107">
      <v>4</v>
    </nc>
  </rcc>
  <rcc rId="27889" sId="4" numFmtId="4">
    <oc r="E107">
      <v>8</v>
    </oc>
    <nc r="E107">
      <v>12</v>
    </nc>
  </rcc>
  <rcc rId="27890" sId="4" numFmtId="4">
    <oc r="F107">
      <v>2</v>
    </oc>
    <nc r="F107">
      <v>4</v>
    </nc>
  </rcc>
  <rcc rId="27891" sId="4" numFmtId="4">
    <oc r="G107">
      <v>8</v>
    </oc>
    <nc r="G107">
      <v>12</v>
    </nc>
  </rcc>
  <rcc rId="27892" sId="3" numFmtId="4">
    <nc r="D110">
      <v>2</v>
    </nc>
  </rcc>
  <rcc rId="27893" sId="3" numFmtId="4">
    <nc r="E110">
      <v>20</v>
    </nc>
  </rcc>
  <rcc rId="27894" sId="3" numFmtId="4">
    <nc r="F110">
      <v>2</v>
    </nc>
  </rcc>
  <rcc rId="27895" sId="3" numFmtId="4">
    <nc r="G110">
      <v>20</v>
    </nc>
  </rcc>
  <rcc rId="27896" sId="3" numFmtId="4">
    <nc r="D145">
      <v>1</v>
    </nc>
  </rcc>
  <rcc rId="27897" sId="3" numFmtId="4">
    <nc r="E145">
      <v>10</v>
    </nc>
  </rcc>
  <rcc rId="27898" sId="3" numFmtId="4">
    <nc r="F145">
      <v>1</v>
    </nc>
  </rcc>
  <rcc rId="27899" sId="3" numFmtId="4">
    <nc r="G145">
      <v>10</v>
    </nc>
  </rcc>
  <rcc rId="27900" sId="3" numFmtId="4">
    <oc r="D147">
      <v>1</v>
    </oc>
    <nc r="D147"/>
  </rcc>
  <rcc rId="27901" sId="3" numFmtId="4">
    <oc r="E147">
      <v>3</v>
    </oc>
    <nc r="E147"/>
  </rcc>
  <rcc rId="27902" sId="3" numFmtId="4">
    <oc r="F147">
      <v>1</v>
    </oc>
    <nc r="F147"/>
  </rcc>
  <rcc rId="27903" sId="3" numFmtId="4">
    <oc r="G147">
      <v>3</v>
    </oc>
    <nc r="G147"/>
  </rcc>
  <rcc rId="27904" sId="4" numFmtId="4">
    <oc r="D144">
      <v>20</v>
    </oc>
    <nc r="D144">
      <v>21</v>
    </nc>
  </rcc>
  <rcc rId="27905" sId="4" numFmtId="4">
    <oc r="E144">
      <v>47</v>
    </oc>
    <nc r="E144">
      <v>50</v>
    </nc>
  </rcc>
  <rcc rId="27906" sId="4" numFmtId="4">
    <oc r="F144">
      <v>20</v>
    </oc>
    <nc r="F144">
      <v>21</v>
    </nc>
  </rcc>
  <rcc rId="27907" sId="4" numFmtId="4">
    <oc r="G144">
      <v>47</v>
    </oc>
    <nc r="G144">
      <v>50</v>
    </nc>
  </rcc>
  <rcc rId="27908" sId="3" numFmtId="4">
    <nc r="D42">
      <v>1</v>
    </nc>
  </rcc>
  <rcc rId="27909" sId="3" numFmtId="4">
    <nc r="E42">
      <v>15</v>
    </nc>
  </rcc>
  <rcc rId="27910" sId="3" numFmtId="4">
    <nc r="F42">
      <v>1</v>
    </nc>
  </rcc>
  <rcc rId="27911" sId="3" numFmtId="4">
    <nc r="G42">
      <v>15</v>
    </nc>
  </rcc>
  <rcc rId="27912" sId="4" numFmtId="4">
    <oc r="D45">
      <v>1</v>
    </oc>
    <nc r="D45">
      <v>3</v>
    </nc>
  </rcc>
  <rcc rId="27913" sId="4" numFmtId="4">
    <oc r="E45">
      <v>15</v>
    </oc>
    <nc r="E45">
      <v>45</v>
    </nc>
  </rcc>
  <rcc rId="27914" sId="4" numFmtId="4">
    <oc r="F45">
      <v>1</v>
    </oc>
    <nc r="F45">
      <v>3</v>
    </nc>
  </rcc>
  <rcc rId="27915" sId="4" numFmtId="4">
    <oc r="G45">
      <v>15</v>
    </oc>
    <nc r="G45">
      <v>45</v>
    </nc>
  </rcc>
  <rcc rId="27916" sId="4" numFmtId="4">
    <nc r="D47">
      <v>1</v>
    </nc>
  </rcc>
  <rcc rId="27917" sId="4" numFmtId="4">
    <nc r="E47">
      <v>15</v>
    </nc>
  </rcc>
  <rcc rId="27918" sId="4" numFmtId="4">
    <nc r="F47">
      <v>1</v>
    </nc>
  </rcc>
  <rcc rId="27919" sId="4" numFmtId="4">
    <nc r="G47">
      <v>15</v>
    </nc>
  </rcc>
  <rcc rId="27920" sId="4" numFmtId="4">
    <oc r="D166">
      <v>1</v>
    </oc>
    <nc r="D166">
      <v>3</v>
    </nc>
  </rcc>
  <rcc rId="27921" sId="4" numFmtId="4">
    <oc r="E166">
      <v>14</v>
    </oc>
    <nc r="E166">
      <v>24</v>
    </nc>
  </rcc>
  <rcc rId="27922" sId="4" numFmtId="4">
    <oc r="F166">
      <v>1</v>
    </oc>
    <nc r="F166">
      <v>3</v>
    </nc>
  </rcc>
  <rcc rId="27923" sId="4" numFmtId="4">
    <oc r="G166">
      <v>14</v>
    </oc>
    <nc r="G166">
      <v>24</v>
    </nc>
  </rcc>
  <rcc rId="27924" sId="3" numFmtId="4">
    <nc r="D169">
      <v>1</v>
    </nc>
  </rcc>
  <rcc rId="27925" sId="3" numFmtId="4">
    <nc r="E169">
      <v>10</v>
    </nc>
  </rcc>
  <rcc rId="27926" sId="3" numFmtId="4">
    <nc r="F169">
      <v>1</v>
    </nc>
  </rcc>
  <rcc rId="27927" sId="3" numFmtId="4">
    <nc r="G169">
      <v>10</v>
    </nc>
  </rcc>
  <rcc rId="27928" sId="4" numFmtId="4">
    <oc r="D78">
      <v>2</v>
    </oc>
    <nc r="D78">
      <v>3</v>
    </nc>
  </rcc>
  <rcc rId="27929" sId="4" numFmtId="4">
    <oc r="E78">
      <v>11</v>
    </oc>
    <nc r="E78">
      <v>21</v>
    </nc>
  </rcc>
  <rcc rId="27930" sId="4" numFmtId="4">
    <oc r="F78">
      <v>2</v>
    </oc>
    <nc r="F78">
      <v>3</v>
    </nc>
  </rcc>
  <rcc rId="27931" sId="4" numFmtId="4">
    <oc r="G78">
      <v>11</v>
    </oc>
    <nc r="G78">
      <v>21</v>
    </nc>
  </rcc>
  <rcc rId="27932" sId="4" numFmtId="4">
    <nc r="D224">
      <v>1</v>
    </nc>
  </rcc>
  <rcc rId="27933" sId="4" numFmtId="4">
    <nc r="E224">
      <v>7</v>
    </nc>
  </rcc>
  <rcc rId="27934" sId="4" numFmtId="4">
    <nc r="F224">
      <v>1</v>
    </nc>
  </rcc>
  <rcc rId="27935" sId="4" numFmtId="4">
    <nc r="G224">
      <v>7</v>
    </nc>
  </rcc>
  <rcc rId="27936" sId="3" numFmtId="4">
    <nc r="D208">
      <v>1</v>
    </nc>
  </rcc>
  <rcc rId="27937" sId="3" numFmtId="4">
    <nc r="E208">
      <v>10</v>
    </nc>
  </rcc>
  <rcc rId="27938" sId="3" numFmtId="4">
    <nc r="F208">
      <v>1</v>
    </nc>
  </rcc>
  <rcc rId="27939" sId="3" numFmtId="4">
    <nc r="G208">
      <v>10</v>
    </nc>
  </rcc>
  <rcc rId="27940" sId="4" numFmtId="4">
    <nc r="D175">
      <v>4</v>
    </nc>
  </rcc>
  <rcc rId="27941" sId="4" numFmtId="4">
    <nc r="E175">
      <v>20</v>
    </nc>
  </rcc>
  <rcc rId="27942" sId="4" numFmtId="4">
    <nc r="F175">
      <v>4</v>
    </nc>
  </rcc>
  <rcc rId="27943" sId="4" numFmtId="4">
    <nc r="G175">
      <v>20</v>
    </nc>
  </rcc>
  <rcc rId="27944" sId="4" numFmtId="4">
    <nc r="D132">
      <v>1</v>
    </nc>
  </rcc>
  <rcc rId="27945" sId="4" numFmtId="4">
    <nc r="E132">
      <v>1.5</v>
    </nc>
  </rcc>
  <rcc rId="27946" sId="4" numFmtId="4">
    <nc r="F132">
      <v>1</v>
    </nc>
  </rcc>
  <rcc rId="27947" sId="4" numFmtId="4">
    <nc r="G132">
      <v>1.5</v>
    </nc>
  </rcc>
  <rcc rId="27948" sId="4" numFmtId="4">
    <nc r="D134">
      <v>2</v>
    </nc>
  </rcc>
  <rcc rId="27949" sId="4" numFmtId="4">
    <nc r="E134">
      <v>5</v>
    </nc>
  </rcc>
  <rcc rId="27950" sId="4" numFmtId="4">
    <nc r="F134">
      <v>2</v>
    </nc>
  </rcc>
  <rcc rId="27951" sId="4" numFmtId="4">
    <nc r="G134">
      <v>5</v>
    </nc>
  </rcc>
  <rcc rId="27952" sId="4" numFmtId="4">
    <oc r="D55">
      <v>5</v>
    </oc>
    <nc r="D55">
      <v>7</v>
    </nc>
  </rcc>
  <rcc rId="27953" sId="4" numFmtId="4">
    <oc r="E55">
      <v>38</v>
    </oc>
    <nc r="E55">
      <v>44</v>
    </nc>
  </rcc>
  <rcc rId="27954" sId="4" numFmtId="4">
    <oc r="F55">
      <v>5</v>
    </oc>
    <nc r="F55">
      <v>7</v>
    </nc>
  </rcc>
  <rcc rId="27955" sId="4" numFmtId="4">
    <oc r="G55">
      <v>38</v>
    </oc>
    <nc r="G55">
      <v>44</v>
    </nc>
  </rcc>
  <rcc rId="27956" sId="4" numFmtId="4">
    <nc r="D155">
      <v>1</v>
    </nc>
  </rcc>
  <rcc rId="27957" sId="4" numFmtId="4">
    <nc r="E155">
      <v>5</v>
    </nc>
  </rcc>
  <rcc rId="27958" sId="4" numFmtId="4">
    <nc r="F155">
      <v>1</v>
    </nc>
  </rcc>
  <rcc rId="27959" sId="4" numFmtId="4">
    <nc r="G155">
      <v>5</v>
    </nc>
  </rcc>
  <rcc rId="27960" sId="4">
    <oc r="D135">
      <v>3</v>
    </oc>
    <nc r="D135">
      <v>6</v>
    </nc>
  </rcc>
  <rcc rId="27961" sId="4">
    <oc r="E135">
      <v>31</v>
    </oc>
    <nc r="E135">
      <v>36.5</v>
    </nc>
  </rcc>
  <rcc rId="27962" sId="4">
    <oc r="F135">
      <v>3</v>
    </oc>
    <nc r="F135">
      <v>6</v>
    </nc>
  </rcc>
  <rcc rId="27963" sId="4">
    <oc r="G135">
      <v>31</v>
    </oc>
    <nc r="G135">
      <v>36.5</v>
    </nc>
  </rcc>
  <rcc rId="27964" sId="3" numFmtId="4">
    <oc r="D223">
      <v>1</v>
    </oc>
    <nc r="D223">
      <v>2</v>
    </nc>
  </rcc>
  <rcc rId="27965" sId="3" numFmtId="4">
    <oc r="E223">
      <v>15</v>
    </oc>
    <nc r="E223">
      <v>30</v>
    </nc>
  </rcc>
  <rcc rId="27966" sId="3" numFmtId="4">
    <oc r="F223">
      <v>1</v>
    </oc>
    <nc r="F223">
      <v>2</v>
    </nc>
  </rcc>
  <rcc rId="27967" sId="3" numFmtId="4">
    <oc r="G223">
      <v>15</v>
    </oc>
    <nc r="G223">
      <v>30</v>
    </nc>
  </rcc>
  <rcc rId="27968" sId="4" numFmtId="4">
    <nc r="D57">
      <v>1</v>
    </nc>
  </rcc>
  <rcc rId="27969" sId="4" numFmtId="4">
    <nc r="E57">
      <v>5</v>
    </nc>
  </rcc>
  <rcc rId="27970" sId="4" numFmtId="4">
    <nc r="F57">
      <v>1</v>
    </nc>
  </rcc>
  <rcc rId="27971" sId="4" numFmtId="4">
    <nc r="G57">
      <v>5</v>
    </nc>
  </rcc>
  <rcc rId="27972" sId="4">
    <oc r="D33">
      <v>16</v>
    </oc>
    <nc r="D33">
      <v>24</v>
    </nc>
  </rcc>
  <rcc rId="27973" sId="4">
    <oc r="E33">
      <v>108</v>
    </oc>
    <nc r="E33">
      <v>149</v>
    </nc>
  </rcc>
  <rcc rId="27974" sId="4">
    <oc r="F33">
      <v>16</v>
    </oc>
    <nc r="F33">
      <v>24</v>
    </nc>
  </rcc>
  <rcc rId="27975" sId="4">
    <oc r="G33">
      <v>108</v>
    </oc>
    <nc r="G33">
      <v>149</v>
    </nc>
  </rcc>
  <rcc rId="27976" sId="4" numFmtId="4">
    <nc r="D184">
      <v>1</v>
    </nc>
  </rcc>
  <rcc rId="27977" sId="4" numFmtId="4">
    <nc r="E184">
      <v>12</v>
    </nc>
  </rcc>
  <rcc rId="27978" sId="4" numFmtId="4">
    <nc r="F184">
      <v>1</v>
    </nc>
  </rcc>
  <rcc rId="27979" sId="4" numFmtId="4">
    <nc r="G184">
      <v>12</v>
    </nc>
  </rcc>
  <rcc rId="27980" sId="4" numFmtId="4">
    <oc r="D63">
      <v>6</v>
    </oc>
    <nc r="D63">
      <v>11</v>
    </nc>
  </rcc>
  <rcc rId="27981" sId="4" numFmtId="4">
    <oc r="E63">
      <v>51</v>
    </oc>
    <nc r="E63">
      <v>116</v>
    </nc>
  </rcc>
  <rcc rId="27982" sId="4" numFmtId="4">
    <oc r="F63">
      <v>6</v>
    </oc>
    <nc r="F63">
      <v>11</v>
    </nc>
  </rcc>
  <rcc rId="27983" sId="4" numFmtId="4">
    <oc r="G63">
      <v>51</v>
    </oc>
    <nc r="G63">
      <v>116</v>
    </nc>
  </rcc>
  <rcc rId="27984" sId="3" numFmtId="4">
    <nc r="D66">
      <v>1</v>
    </nc>
  </rcc>
  <rcc rId="27985" sId="3" numFmtId="4">
    <nc r="E66">
      <v>10</v>
    </nc>
  </rcc>
  <rcc rId="27986" sId="3" numFmtId="4">
    <nc r="F66">
      <v>1</v>
    </nc>
  </rcc>
  <rcc rId="27987" sId="3" numFmtId="4">
    <nc r="G66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'марта 2015г'!$C$21:$C$246</formula>
    <oldFormula>'марта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18578" sId="3" numFmtId="4">
    <oc r="D169">
      <v>3</v>
    </oc>
    <nc r="D169">
      <v>4</v>
    </nc>
  </rcc>
  <rcc rId="18579" sId="3" numFmtId="4">
    <oc r="E169">
      <v>190</v>
    </oc>
    <nc r="E169">
      <v>219.25</v>
    </nc>
  </rcc>
  <rcc rId="18580" sId="3" numFmtId="4">
    <oc r="D136">
      <v>2</v>
    </oc>
    <nc r="D136">
      <v>3</v>
    </nc>
  </rcc>
  <rcc rId="18581" sId="3" numFmtId="4">
    <oc r="E136">
      <v>336</v>
    </oc>
    <nc r="E136">
      <f>336+29.25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16352" sId="4" odxf="1" dxf="1">
    <nc r="D250">
      <f>D243+D249-D248</f>
    </nc>
    <odxf>
      <numFmt numFmtId="0" formatCode="General"/>
    </odxf>
    <ndxf>
      <numFmt numFmtId="3" formatCode="#,##0"/>
    </ndxf>
  </rcc>
  <rcc rId="16353" sId="4" numFmtId="4">
    <nc r="D185">
      <v>10</v>
    </nc>
  </rcc>
  <rcc rId="16354" sId="4" numFmtId="4">
    <nc r="D187">
      <v>8</v>
    </nc>
  </rcc>
  <rcc rId="16355" sId="4" numFmtId="4">
    <nc r="D188">
      <v>9</v>
    </nc>
  </rcc>
  <rcc rId="16356" sId="4" numFmtId="4">
    <nc r="D189">
      <v>5</v>
    </nc>
  </rcc>
  <rcc rId="16357" sId="4" numFmtId="4">
    <nc r="D190">
      <v>11</v>
    </nc>
  </rcc>
  <rcc rId="16358" sId="4" numFmtId="4">
    <nc r="D191">
      <v>4</v>
    </nc>
  </rcc>
  <rcc rId="16359" sId="4">
    <nc r="E250">
      <v>10472.799999999999</v>
    </nc>
  </rcc>
  <rcc rId="16360" sId="4" numFmtId="4">
    <nc r="E185">
      <v>98</v>
    </nc>
  </rcc>
  <rcc rId="16361" sId="4" numFmtId="4">
    <nc r="F185">
      <v>10</v>
    </nc>
  </rcc>
  <rcc rId="16362" sId="4" numFmtId="4">
    <nc r="G185">
      <v>98</v>
    </nc>
  </rcc>
  <rcc rId="16363" sId="4" numFmtId="4">
    <nc r="E187">
      <v>80</v>
    </nc>
  </rcc>
  <rcc rId="16364" sId="4" numFmtId="4">
    <nc r="F187">
      <v>8</v>
    </nc>
  </rcc>
  <rcc rId="16365" sId="4" numFmtId="4">
    <nc r="G187">
      <v>80</v>
    </nc>
  </rcc>
  <rcc rId="16366" sId="4" numFmtId="4">
    <nc r="E188">
      <v>93</v>
    </nc>
  </rcc>
  <rcc rId="16367" sId="4" numFmtId="4">
    <nc r="F188">
      <v>9</v>
    </nc>
  </rcc>
  <rcc rId="16368" sId="4" numFmtId="4">
    <nc r="G188">
      <v>93</v>
    </nc>
  </rcc>
  <rcc rId="16369" sId="4" numFmtId="4">
    <nc r="E189">
      <v>45</v>
    </nc>
  </rcc>
  <rcc rId="16370" sId="4" numFmtId="4">
    <nc r="F189">
      <v>5</v>
    </nc>
  </rcc>
  <rcc rId="16371" sId="4" numFmtId="4">
    <nc r="G189">
      <v>45</v>
    </nc>
  </rcc>
  <rcc rId="16372" sId="4" numFmtId="4">
    <nc r="E190">
      <v>99.5</v>
    </nc>
  </rcc>
  <rcc rId="16373" sId="4" numFmtId="4">
    <nc r="F190">
      <v>11</v>
    </nc>
  </rcc>
  <rcc rId="16374" sId="4" numFmtId="4">
    <nc r="G190">
      <v>99.5</v>
    </nc>
  </rcc>
  <rcc rId="16375" sId="4" odxf="1" dxf="1">
    <nc r="E251">
      <f>E250-E243</f>
    </nc>
    <odxf>
      <numFmt numFmtId="0" formatCode="General"/>
    </odxf>
    <ndxf>
      <numFmt numFmtId="4" formatCode="#,##0.00"/>
    </ndxf>
  </rcc>
  <rcc rId="16376" sId="4" numFmtId="4">
    <oc r="D184">
      <v>2</v>
    </oc>
    <nc r="D184">
      <v>12</v>
    </nc>
  </rcc>
  <rcc rId="16377" sId="4" numFmtId="4">
    <nc r="D186">
      <v>5</v>
    </nc>
  </rcc>
  <rcc rId="16378" sId="4" numFmtId="4">
    <nc r="F186">
      <v>5</v>
    </nc>
  </rcc>
  <rcc rId="16379" sId="4" numFmtId="4">
    <nc r="E186">
      <v>75</v>
    </nc>
  </rcc>
  <rcc rId="16380" sId="4" numFmtId="4">
    <nc r="G186">
      <v>75</v>
    </nc>
  </rcc>
  <rcc rId="16381" sId="4" numFmtId="4">
    <oc r="E184">
      <f>8+6</f>
    </oc>
    <nc r="E184">
      <v>180</v>
    </nc>
  </rcc>
  <rcc rId="16382" sId="4" numFmtId="4">
    <oc r="F184">
      <v>2</v>
    </oc>
    <nc r="F184">
      <v>12</v>
    </nc>
  </rcc>
  <rcc rId="16383" sId="4" numFmtId="4">
    <oc r="G184">
      <v>14</v>
    </oc>
    <nc r="G184">
      <v>180</v>
    </nc>
  </rcc>
  <rcc rId="16384" sId="4" numFmtId="4">
    <nc r="E191">
      <v>30</v>
    </nc>
  </rcc>
  <rcc rId="16385" sId="4" numFmtId="4">
    <nc r="F191">
      <v>4</v>
    </nc>
  </rcc>
  <rcc rId="16386" sId="4" numFmtId="4">
    <nc r="G191">
      <v>30</v>
    </nc>
  </rcc>
  <rcc rId="16387" sId="4">
    <nc r="C248" t="inlineStr">
      <is>
        <t>раисаткины</t>
      </is>
    </nc>
  </rcc>
  <rcc rId="16388" sId="4">
    <nc r="C249" t="inlineStr">
      <is>
        <t>мои</t>
      </is>
    </nc>
  </rcc>
  <rcc rId="16389" sId="3">
    <nc r="C251" t="inlineStr">
      <is>
        <t>раисаткины</t>
      </is>
    </nc>
  </rcc>
  <rcc rId="16390" sId="3">
    <nc r="C252" t="inlineStr">
      <is>
        <t>мои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16307" sId="3" numFmtId="4">
    <oc r="D78">
      <v>2</v>
    </oc>
    <nc r="D78">
      <v>3</v>
    </nc>
  </rcc>
  <rcc rId="16308" sId="3" numFmtId="4">
    <oc r="E78">
      <f>30+15</f>
    </oc>
    <nc r="E78">
      <v>55</v>
    </nc>
  </rcc>
  <rcc rId="16309" sId="3" numFmtId="4">
    <oc r="F78">
      <v>2</v>
    </oc>
    <nc r="F78">
      <v>3</v>
    </nc>
  </rcc>
  <rcc rId="16310" sId="3" numFmtId="4">
    <oc r="G78">
      <v>45</v>
    </oc>
    <nc r="G78">
      <v>55</v>
    </nc>
  </rcc>
  <rcc rId="16311" sId="3" numFmtId="4">
    <oc r="D67">
      <v>10</v>
    </oc>
    <nc r="D67">
      <v>12</v>
    </nc>
  </rcc>
  <rcc rId="16312" sId="3">
    <oc r="E67">
      <f>41+15+15+155+50+15+60+50+250+100</f>
    </oc>
    <nc r="E67">
      <f>41+15+15+155+50+15+60+50+250+100</f>
    </nc>
  </rcc>
  <rcc rId="16313" sId="1">
    <oc r="D252">
      <f>D246-D251</f>
    </oc>
    <nc r="D252">
      <f>D251-D246</f>
    </nc>
  </rcc>
  <rcc rId="16314" sId="1">
    <oc r="E252">
      <f>E246-E251</f>
    </oc>
    <nc r="E252">
      <f>E251-E246</f>
    </nc>
  </rcc>
  <rcc rId="16315" sId="1">
    <oc r="F252">
      <f>F246-F251</f>
    </oc>
    <nc r="F252">
      <f>F251-F246</f>
    </nc>
  </rcc>
  <rcc rId="16316" sId="1">
    <oc r="G252">
      <f>G246-G251</f>
    </oc>
    <nc r="G252">
      <f>G251-G246</f>
    </nc>
  </rcc>
  <rcc rId="16317" sId="1">
    <nc r="D253">
      <v>190</v>
    </nc>
  </rcc>
  <rcc rId="16318" sId="3">
    <nc r="D251">
      <v>493</v>
    </nc>
  </rcc>
  <rcc rId="16319" sId="3">
    <nc r="E251">
      <v>59937</v>
    </nc>
  </rcc>
  <rcc rId="16320" sId="3">
    <nc r="F251">
      <v>322</v>
    </nc>
  </rcc>
  <rcc rId="16321" sId="4">
    <nc r="D248">
      <v>973</v>
    </nc>
  </rcc>
  <rcc rId="16322" sId="4">
    <nc r="E248">
      <v>7680</v>
    </nc>
  </rcc>
  <rfmt sheetId="1" sqref="D254" start="0" length="0">
    <dxf>
      <numFmt numFmtId="3" formatCode="#,##0"/>
    </dxf>
  </rfmt>
  <rcc rId="16323" sId="1">
    <nc r="E253">
      <v>2400</v>
    </nc>
  </rcc>
  <rcc rId="16324" sId="3">
    <nc r="D252">
      <v>38</v>
    </nc>
  </rcc>
  <rcc rId="16325" sId="3">
    <nc r="E252">
      <v>1904</v>
    </nc>
  </rcc>
  <rfmt sheetId="3" sqref="D252:E252">
    <dxf>
      <fill>
        <patternFill patternType="solid">
          <bgColor rgb="FFFFFF00"/>
        </patternFill>
      </fill>
    </dxf>
  </rfmt>
  <rcc rId="16326" sId="4">
    <nc r="E249">
      <v>686.5</v>
    </nc>
  </rcc>
  <rcc rId="16327" sId="4">
    <nc r="D249">
      <v>62</v>
    </nc>
  </rcc>
  <rfmt sheetId="4" sqref="D249:E249">
    <dxf>
      <fill>
        <patternFill patternType="solid">
          <bgColor rgb="FFFFFF00"/>
        </patternFill>
      </fill>
    </dxf>
  </rfmt>
  <rcc rId="16328" sId="3">
    <nc r="D253">
      <v>503</v>
    </nc>
  </rcc>
  <rfmt sheetId="3" sqref="D254" start="0" length="0">
    <dxf>
      <numFmt numFmtId="3" formatCode="#,##0"/>
    </dxf>
  </rfmt>
  <rcc rId="16329" sId="3">
    <nc r="E253">
      <v>33668.800000000003</v>
    </nc>
  </rcc>
  <rfmt sheetId="3" sqref="E254" start="0" length="0">
    <dxf>
      <numFmt numFmtId="4" formatCode="#,##0.00"/>
    </dxf>
  </rfmt>
  <rcc rId="16330" sId="3" numFmtId="4">
    <nc r="D199">
      <v>18</v>
    </nc>
  </rcc>
  <rcc rId="16331" sId="3">
    <nc r="D254">
      <f>D246+D252-D253</f>
    </nc>
  </rcc>
  <rcc rId="16332" sId="3">
    <nc r="E254">
      <f>E246+E252-E253</f>
    </nc>
  </rcc>
  <rcc rId="16333" sId="3" numFmtId="4">
    <oc r="D104">
      <v>15</v>
    </oc>
    <nc r="D104">
      <v>25</v>
    </nc>
  </rcc>
  <rcc rId="16334" sId="3">
    <oc r="E104">
      <f>350+130+70+160+200+65+8+10+160+15+200+20+15+80+3</f>
    </oc>
    <nc r="E104">
      <f>350+130+70+160+200+65+8+10+160+15+200+20+15+80+3+500</f>
    </nc>
  </rcc>
  <rcc rId="16335" sId="3" numFmtId="4">
    <nc r="F199">
      <v>15</v>
    </nc>
  </rcc>
  <rcc rId="16336" sId="3" numFmtId="4">
    <nc r="G199">
      <v>200</v>
    </nc>
  </rcc>
  <rfmt sheetId="3" sqref="D199:G199">
    <dxf>
      <fill>
        <patternFill patternType="solid">
          <bgColor rgb="FFFFFF00"/>
        </patternFill>
      </fill>
    </dxf>
  </rfmt>
  <rfmt sheetId="3" sqref="D26:E26">
    <dxf>
      <fill>
        <patternFill>
          <bgColor rgb="FFFFFF00"/>
        </patternFill>
      </fill>
    </dxf>
  </rfmt>
  <rcc rId="16337" sId="3">
    <nc r="E255">
      <f>E254-E252</f>
    </nc>
  </rcc>
  <rcc rId="16338" sId="3">
    <nc r="D255">
      <f>D254-D252</f>
    </nc>
  </rcc>
  <rcc rId="16339" sId="3" numFmtId="4">
    <oc r="D26">
      <v>3</v>
    </oc>
    <nc r="D26">
      <v>13</v>
    </nc>
  </rcc>
  <rcc rId="16340" sId="3" numFmtId="4">
    <oc r="F26">
      <v>3</v>
    </oc>
    <nc r="F26">
      <v>11</v>
    </nc>
  </rcc>
  <rcc rId="16341" sId="3">
    <oc r="E26">
      <f>80+100+200</f>
    </oc>
    <nc r="E26">
      <f>80+100+200+1100</f>
    </nc>
  </rcc>
  <rcc rId="16342" sId="3" numFmtId="4">
    <nc r="E199">
      <v>304</v>
    </nc>
  </rcc>
  <rfmt sheetId="3" sqref="D104:E104">
    <dxf>
      <fill>
        <patternFill>
          <bgColor rgb="FFFFFF00"/>
        </patternFill>
      </fill>
    </dxf>
  </rfmt>
  <rcc rId="16343" sId="3">
    <oc r="G104">
      <v>1486</v>
    </oc>
    <nc r="G104">
      <f>1486+550</f>
    </nc>
  </rcc>
  <rcc rId="16344" sId="3" numFmtId="4">
    <oc r="F104">
      <v>15</v>
    </oc>
    <nc r="F104">
      <v>23</v>
    </nc>
  </rcc>
  <rcc rId="16345" sId="3">
    <oc r="G26">
      <f>80+100+200</f>
    </oc>
    <nc r="G26">
      <f>80+100+200+750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16887" sId="4" numFmtId="4">
    <nc r="K201">
      <v>280</v>
    </nc>
  </rcc>
  <rcc rId="16888" sId="4" numFmtId="4">
    <nc r="K205">
      <v>255</v>
    </nc>
  </rcc>
  <rcc rId="16889" sId="4" numFmtId="4">
    <nc r="J207">
      <v>15</v>
    </nc>
  </rcc>
  <rcc rId="16890" sId="4" numFmtId="4">
    <nc r="K207">
      <v>70</v>
    </nc>
  </rcc>
  <rcc rId="16891" sId="4" numFmtId="4">
    <nc r="J208">
      <v>15</v>
    </nc>
  </rcc>
  <rcc rId="16892" sId="4" numFmtId="4">
    <nc r="K208">
      <v>85</v>
    </nc>
  </rcc>
  <rcc rId="16893" sId="4" numFmtId="4">
    <nc r="J209">
      <v>9</v>
    </nc>
  </rcc>
  <rcc rId="16894" sId="4" numFmtId="4">
    <nc r="K209">
      <v>69</v>
    </nc>
  </rcc>
  <rcc rId="16895" sId="4" numFmtId="4">
    <nc r="J210">
      <v>25</v>
    </nc>
  </rcc>
  <rcc rId="16896" sId="4" numFmtId="4">
    <nc r="K210">
      <v>223</v>
    </nc>
  </rcc>
  <rcc rId="16897" sId="4" numFmtId="4">
    <nc r="J211">
      <v>13</v>
    </nc>
  </rcc>
  <rcc rId="16898" sId="4" numFmtId="4">
    <nc r="K211">
      <v>98</v>
    </nc>
  </rcc>
  <rcc rId="16899" sId="4" numFmtId="4">
    <nc r="J212">
      <v>5</v>
    </nc>
  </rcc>
  <rcc rId="16900" sId="4" numFmtId="4">
    <nc r="K212">
      <v>70</v>
    </nc>
  </rcc>
  <rcc rId="16901" sId="4" numFmtId="4">
    <nc r="J214">
      <v>19</v>
    </nc>
  </rcc>
  <rcc rId="16902" sId="4" numFmtId="4">
    <nc r="K214">
      <v>145</v>
    </nc>
  </rcc>
  <rcc rId="16903" sId="4" numFmtId="4">
    <nc r="J201">
      <v>28</v>
    </nc>
  </rcc>
  <rcc rId="16904" sId="4" numFmtId="4">
    <nc r="J203">
      <v>16</v>
    </nc>
  </rcc>
  <rcc rId="16905" sId="4" numFmtId="4">
    <nc r="J205">
      <v>29</v>
    </nc>
  </rcc>
  <rcc rId="16906" sId="4" numFmtId="4">
    <nc r="K203">
      <v>145</v>
    </nc>
  </rcc>
  <rcc rId="16907" sId="4" numFmtId="4">
    <nc r="J184">
      <v>15</v>
    </nc>
  </rcc>
  <rcc rId="16908" sId="4" numFmtId="4">
    <nc r="K184">
      <v>150</v>
    </nc>
  </rcc>
  <rcc rId="16909" sId="4" numFmtId="4">
    <nc r="J194">
      <v>13</v>
    </nc>
  </rcc>
  <rcc rId="16910" sId="4" numFmtId="4">
    <nc r="K194">
      <v>141</v>
    </nc>
  </rcc>
  <rcc rId="16911" sId="4" numFmtId="4">
    <nc r="J198">
      <v>9</v>
    </nc>
  </rcc>
  <rcc rId="16912" sId="4" numFmtId="4">
    <nc r="K198">
      <v>82</v>
    </nc>
  </rcc>
  <rcc rId="16913" sId="4">
    <nc r="K199">
      <f>SUM(K194:K198)</f>
    </nc>
  </rcc>
  <rcc rId="16914" sId="4" numFmtId="4">
    <oc r="J171">
      <v>1</v>
    </oc>
    <nc r="J171">
      <v>11</v>
    </nc>
  </rcc>
  <rcc rId="16915" sId="4" numFmtId="4">
    <oc r="K171">
      <v>5</v>
    </oc>
    <nc r="K171">
      <v>99</v>
    </nc>
  </rcc>
  <rcc rId="16916" sId="4" numFmtId="4">
    <nc r="J152">
      <v>24</v>
    </nc>
  </rcc>
  <rcc rId="16917" sId="4" numFmtId="4">
    <nc r="K152">
      <v>186</v>
    </nc>
  </rcc>
  <rcc rId="16918" sId="4" numFmtId="4">
    <nc r="J153">
      <v>12</v>
    </nc>
  </rcc>
  <rcc rId="16919" sId="4" numFmtId="4">
    <nc r="K153">
      <v>96</v>
    </nc>
  </rcc>
  <rcc rId="16920" sId="4" numFmtId="4">
    <nc r="K155">
      <v>6</v>
    </nc>
  </rcc>
  <rcc rId="16921" sId="4" numFmtId="4">
    <nc r="J155">
      <v>1</v>
    </nc>
  </rcc>
  <rcc rId="16922" sId="4" numFmtId="4">
    <nc r="J157">
      <v>3</v>
    </nc>
  </rcc>
  <rcc rId="16923" sId="4" numFmtId="4">
    <nc r="K157">
      <v>18</v>
    </nc>
  </rcc>
  <rcc rId="16924" sId="4" numFmtId="4">
    <nc r="J161">
      <v>6</v>
    </nc>
  </rcc>
  <rcc rId="16925" sId="4" numFmtId="4">
    <nc r="K161">
      <v>36</v>
    </nc>
  </rcc>
  <rcc rId="16926" sId="4" numFmtId="4">
    <nc r="J163">
      <v>8</v>
    </nc>
  </rcc>
  <rcc rId="16927" sId="4" numFmtId="4">
    <nc r="K163">
      <v>48</v>
    </nc>
  </rcc>
  <rcc rId="16928" sId="4" numFmtId="4">
    <nc r="J166">
      <v>15</v>
    </nc>
  </rcc>
  <rcc rId="16929" sId="4" numFmtId="4">
    <nc r="K166">
      <v>78</v>
    </nc>
  </rcc>
  <rcc rId="16930" sId="4" numFmtId="4">
    <nc r="J167">
      <v>6</v>
    </nc>
  </rcc>
  <rcc rId="16931" sId="4" numFmtId="4">
    <nc r="K167">
      <v>46</v>
    </nc>
  </rcc>
  <rcc rId="16932" sId="4" numFmtId="4">
    <nc r="J128">
      <v>24</v>
    </nc>
  </rcc>
  <rcc rId="16933" sId="4" numFmtId="4">
    <nc r="K128">
      <v>190</v>
    </nc>
  </rcc>
  <rcc rId="16934" sId="4" numFmtId="4">
    <nc r="J129">
      <v>20</v>
    </nc>
  </rcc>
  <rcc rId="16935" sId="4" numFmtId="4">
    <nc r="K129">
      <v>200</v>
    </nc>
  </rcc>
  <rcc rId="16936" sId="4" numFmtId="4">
    <nc r="J131">
      <v>9</v>
    </nc>
  </rcc>
  <rcc rId="16937" sId="4" numFmtId="4">
    <nc r="K131">
      <v>87</v>
    </nc>
  </rcc>
  <rcc rId="16938" sId="4" numFmtId="4">
    <nc r="J21">
      <v>30</v>
    </nc>
  </rcc>
  <rcc rId="16939" sId="4" numFmtId="4">
    <nc r="K21">
      <v>312</v>
    </nc>
  </rcc>
  <rcc rId="16940" sId="4" numFmtId="4">
    <nc r="J25">
      <v>40</v>
    </nc>
  </rcc>
  <rcc rId="16941" sId="4" numFmtId="4">
    <nc r="K25">
      <v>390</v>
    </nc>
  </rcc>
  <rcc rId="16942" sId="4" numFmtId="4">
    <oc r="J27">
      <v>1</v>
    </oc>
    <nc r="J27">
      <v>31</v>
    </nc>
  </rcc>
  <rcc rId="16943" sId="4" numFmtId="4">
    <oc r="K27">
      <f>10</f>
    </oc>
    <nc r="K27">
      <v>340</v>
    </nc>
  </rcc>
  <rcc rId="16944" sId="4" numFmtId="4">
    <nc r="J28">
      <v>24</v>
    </nc>
  </rcc>
  <rcc rId="16945" sId="4" numFmtId="4">
    <nc r="K28">
      <v>301</v>
    </nc>
  </rcc>
  <rcc rId="16946" sId="4" numFmtId="4">
    <nc r="J29">
      <v>25</v>
    </nc>
  </rcc>
  <rcc rId="16947" sId="4" numFmtId="4">
    <nc r="K29">
      <v>280</v>
    </nc>
  </rcc>
  <rcc rId="16948" sId="4" numFmtId="4">
    <nc r="J30">
      <v>41</v>
    </nc>
  </rcc>
  <rcc rId="16949" sId="4" numFmtId="4">
    <nc r="K30">
      <v>509</v>
    </nc>
  </rcc>
  <rcc rId="16950" sId="4" numFmtId="4">
    <oc r="J31">
      <v>1</v>
    </oc>
    <nc r="J31">
      <v>16</v>
    </nc>
  </rcc>
  <rcc rId="16951" sId="4" numFmtId="4">
    <oc r="K31">
      <v>12</v>
    </oc>
    <nc r="K31">
      <v>160</v>
    </nc>
  </rcc>
  <rcc rId="16952" sId="4" numFmtId="4">
    <nc r="J32">
      <v>18</v>
    </nc>
  </rcc>
  <rcc rId="16953" sId="4" numFmtId="4">
    <nc r="K32">
      <v>168</v>
    </nc>
  </rcc>
  <rcc rId="16954" sId="4">
    <oc r="J33">
      <v>6</v>
    </oc>
    <nc r="J33">
      <v>35</v>
    </nc>
  </rcc>
  <rcc rId="16955" sId="4">
    <oc r="K33">
      <f>6+6+10+10+4+6+5.5</f>
    </oc>
    <nc r="K33">
      <v>386</v>
    </nc>
  </rcc>
  <rcc rId="16956" sId="4" numFmtId="4">
    <nc r="J34">
      <v>2</v>
    </nc>
  </rcc>
  <rcc rId="16957" sId="4" numFmtId="4">
    <nc r="K34">
      <v>14</v>
    </nc>
  </rcc>
  <rcc rId="16958" sId="4" numFmtId="4">
    <nc r="J35">
      <v>36</v>
    </nc>
  </rcc>
  <rcc rId="16959" sId="4" numFmtId="4">
    <nc r="K35">
      <v>390</v>
    </nc>
  </rcc>
  <rcc rId="16960" sId="4" numFmtId="4">
    <nc r="J36">
      <v>54</v>
    </nc>
  </rcc>
  <rcc rId="16961" sId="4" numFmtId="4">
    <nc r="K36">
      <v>600</v>
    </nc>
  </rcc>
  <rcc rId="16962" sId="4" numFmtId="4">
    <oc r="J37">
      <v>1</v>
    </oc>
    <nc r="J37">
      <v>62</v>
    </nc>
  </rcc>
  <rcc rId="16963" sId="4" numFmtId="4">
    <oc r="K37">
      <f>10</f>
    </oc>
    <nc r="K37">
      <v>720</v>
    </nc>
  </rcc>
  <rcc rId="16964" sId="4" numFmtId="4">
    <oc r="J38">
      <v>2</v>
    </oc>
    <nc r="J38">
      <v>12</v>
    </nc>
  </rcc>
  <rcc rId="16965" sId="4" numFmtId="4">
    <oc r="K38">
      <f>7+6</f>
    </oc>
    <nc r="K38">
      <v>120</v>
    </nc>
  </rcc>
  <rcc rId="16966" sId="4" numFmtId="4">
    <oc r="J39">
      <v>2</v>
    </oc>
    <nc r="J39">
      <v>15</v>
    </nc>
  </rcc>
  <rcc rId="16967" sId="4" numFmtId="4">
    <oc r="K39">
      <f>10+10</f>
    </oc>
    <nc r="K39">
      <v>160</v>
    </nc>
  </rcc>
  <rcc rId="16968" sId="4" numFmtId="4">
    <oc r="J40">
      <v>1</v>
    </oc>
    <nc r="J40">
      <v>14</v>
    </nc>
  </rcc>
  <rcc rId="16969" sId="4" numFmtId="4">
    <oc r="K40">
      <f>10</f>
    </oc>
    <nc r="K40">
      <v>100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1.xml><?xml version="1.0" encoding="utf-8"?>
<revisions xmlns="http://schemas.openxmlformats.org/spreadsheetml/2006/main" xmlns:r="http://schemas.openxmlformats.org/officeDocument/2006/relationships">
  <rcc rId="18702" sId="3">
    <oc r="E105">
      <f>1954+51.9</f>
    </oc>
    <nc r="E105">
      <f>1554+51.9</f>
    </nc>
  </rcc>
  <rcc rId="18703" sId="3">
    <oc r="E106">
      <f>540+29.25</f>
    </oc>
    <nc r="E106">
      <f>340+29.25</f>
    </nc>
  </rcc>
  <rcc rId="18704" sId="3" numFmtId="4">
    <oc r="E130">
      <v>123</v>
    </oc>
    <nc r="E130">
      <v>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11.xml><?xml version="1.0" encoding="utf-8"?>
<revisions xmlns="http://schemas.openxmlformats.org/spreadsheetml/2006/main" xmlns:r="http://schemas.openxmlformats.org/officeDocument/2006/relationships">
  <rcc rId="16423" sId="3" numFmtId="4">
    <oc r="H156">
      <v>20</v>
    </oc>
    <nc r="H156">
      <v>0</v>
    </nc>
  </rcc>
  <rcc rId="16424" sId="1">
    <oc r="D251">
      <v>1271</v>
    </oc>
    <nc r="D251"/>
  </rcc>
  <rcc rId="16425" sId="1">
    <oc r="E251">
      <v>39426.6</v>
    </oc>
    <nc r="E251"/>
  </rcc>
  <rcc rId="16426" sId="1">
    <oc r="F251">
      <v>1264</v>
    </oc>
    <nc r="F251"/>
  </rcc>
  <rcc rId="16427" sId="1">
    <oc r="G251">
      <v>39190.6</v>
    </oc>
    <nc r="G251"/>
  </rcc>
  <rcc rId="16428" sId="1">
    <oc r="D252">
      <f>D251-D246</f>
    </oc>
    <nc r="D252"/>
  </rcc>
  <rcc rId="16429" sId="1">
    <oc r="E252">
      <f>E251-E246</f>
    </oc>
    <nc r="E252"/>
  </rcc>
  <rcc rId="16430" sId="1">
    <oc r="F252">
      <f>F251-F246</f>
    </oc>
    <nc r="F252"/>
  </rcc>
  <rcc rId="16431" sId="1">
    <oc r="G252">
      <f>G251-G246</f>
    </oc>
    <nc r="G252"/>
  </rcc>
  <rcc rId="16432" sId="1">
    <oc r="D253">
      <v>190</v>
    </oc>
    <nc r="D253"/>
  </rcc>
  <rcc rId="16433" sId="1">
    <oc r="E253">
      <v>2400</v>
    </oc>
    <nc r="E253"/>
  </rcc>
  <rcc rId="16434" sId="3">
    <oc r="D252">
      <v>38</v>
    </oc>
    <nc r="D252"/>
  </rcc>
  <rcc rId="16435" sId="3">
    <oc r="E252">
      <v>1904</v>
    </oc>
    <nc r="E252"/>
  </rcc>
  <rcc rId="16436" sId="3">
    <oc r="D253">
      <v>503</v>
    </oc>
    <nc r="D253"/>
  </rcc>
  <rcc rId="16437" sId="3">
    <oc r="E253">
      <v>33668.800000000003</v>
    </oc>
    <nc r="E253"/>
  </rcc>
  <rcc rId="16438" sId="3">
    <oc r="D254">
      <f>D246+D252-D253</f>
    </oc>
    <nc r="D254"/>
  </rcc>
  <rcc rId="16439" sId="3">
    <oc r="E254">
      <f>E246+E252-E253</f>
    </oc>
    <nc r="E254"/>
  </rcc>
  <rcc rId="16440" sId="3">
    <oc r="D255">
      <f>D254-D252</f>
    </oc>
    <nc r="D255"/>
  </rcc>
  <rcc rId="16441" sId="3">
    <oc r="E255">
      <f>E254-E252</f>
    </oc>
    <nc r="E255"/>
  </rcc>
  <rcc rId="16442" sId="3">
    <oc r="C251" t="inlineStr">
      <is>
        <t>раисаткины</t>
      </is>
    </oc>
    <nc r="C251"/>
  </rcc>
  <rcc rId="16443" sId="3">
    <oc r="C252" t="inlineStr">
      <is>
        <t>мои</t>
      </is>
    </oc>
    <nc r="C252"/>
  </rcc>
  <rcc rId="16444" sId="3">
    <nc r="G251">
      <v>21655.5</v>
    </nc>
  </rcc>
  <rfmt sheetId="3" sqref="G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5" sId="3">
    <oc r="I250" t="inlineStr">
      <is>
        <t>Расторгнутые договора</t>
      </is>
    </oc>
    <nc r="I250"/>
  </rcc>
  <rcc rId="16446" sId="3">
    <nc r="J251">
      <v>178</v>
    </nc>
  </rcc>
  <rfmt sheetId="3" sqref="J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6447" sId="3">
    <nc r="K251">
      <v>8664.2000000000007</v>
    </nc>
  </rcc>
  <rfmt sheetId="3" sqref="D251:K251" start="0" length="2147483647">
    <dxf>
      <font>
        <b/>
      </font>
    </dxf>
  </rfmt>
  <rfmt sheetId="3" sqref="D252:I258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1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cc rId="18023" sId="4" numFmtId="4">
    <oc r="G101">
      <v>422</v>
    </oc>
    <nc r="G101">
      <v>395</v>
    </nc>
  </rcc>
  <rfmt sheetId="3" sqref="D104:E104">
    <dxf>
      <fill>
        <patternFill>
          <bgColor theme="0"/>
        </patternFill>
      </fill>
    </dxf>
  </rfmt>
  <rcc rId="18024" sId="3" numFmtId="4">
    <oc r="D104">
      <v>25</v>
    </oc>
    <nc r="D104">
      <v>26</v>
    </nc>
  </rcc>
  <rcc rId="18025" sId="3">
    <oc r="E104">
      <f>350+130+70+160+200+65+8+10+160+15+200+20+15+80+3+500+400+700</f>
    </oc>
    <nc r="E104">
      <f>350+130+70+160+200+65+8+10+160+15+200+20+15+80+3+500+400+700+95</f>
    </nc>
  </rcc>
  <rcc rId="18026" sId="4" numFmtId="4">
    <oc r="D102">
      <v>41</v>
    </oc>
    <nc r="D102">
      <v>42</v>
    </nc>
  </rcc>
  <rcc rId="18027" sId="4" numFmtId="4">
    <oc r="E102">
      <v>320</v>
    </oc>
    <nc r="E102">
      <v>328</v>
    </nc>
  </rcc>
  <rcc rId="18028" sId="4" numFmtId="4">
    <oc r="F102">
      <v>16</v>
    </oc>
    <nc r="F102">
      <v>32</v>
    </nc>
  </rcc>
  <rcc rId="18029" sId="4" numFmtId="4">
    <oc r="G102">
      <v>120</v>
    </oc>
    <nc r="G102">
      <v>258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18490" sId="4" numFmtId="4">
    <oc r="D108">
      <v>35</v>
    </oc>
    <nc r="D108">
      <v>40</v>
    </nc>
  </rcc>
  <rcc rId="18491" sId="4" numFmtId="4">
    <oc r="E108">
      <v>350</v>
    </oc>
    <nc r="E108">
      <v>375</v>
    </nc>
  </rcc>
  <rcc rId="18492" sId="4" numFmtId="4">
    <oc r="D149">
      <v>1</v>
    </oc>
    <nc r="D149">
      <v>4</v>
    </nc>
  </rcc>
  <rcc rId="18493" sId="4" numFmtId="4">
    <oc r="F149">
      <v>1</v>
    </oc>
    <nc r="F149">
      <v>4</v>
    </nc>
  </rcc>
  <rcc rId="18494" sId="4" numFmtId="4">
    <oc r="E149">
      <v>5</v>
    </oc>
    <nc r="E149">
      <v>20</v>
    </nc>
  </rcc>
  <rcc rId="18495" sId="4" numFmtId="4">
    <oc r="G149">
      <v>5</v>
    </oc>
    <nc r="G149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cc rId="18367" sId="4" numFmtId="4">
    <oc r="D35">
      <v>32</v>
    </oc>
    <nc r="D35">
      <v>38</v>
    </nc>
  </rcc>
  <rcc rId="18368" sId="4" numFmtId="4">
    <oc r="E35">
      <v>280</v>
    </oc>
    <nc r="E35">
      <v>315</v>
    </nc>
  </rcc>
  <rcc rId="18369" sId="3" numFmtId="4">
    <oc r="D113">
      <v>1</v>
    </oc>
    <nc r="D113">
      <v>2</v>
    </nc>
  </rcc>
  <rcc rId="18370" sId="3" numFmtId="4">
    <oc r="E113">
      <v>25</v>
    </oc>
    <nc r="E113">
      <f>25+29.25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17128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  <odxf/>
    <ndxf/>
  </rcc>
  <rcc rId="17129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  <odxf/>
    <ndxf/>
  </rcc>
  <rcc rId="17130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октябрь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  <rsnm rId="17137" sheetId="1" oldName="[Сводная по поданным заявкам и заключенным договорам с присоединенной мощностью за октябрь_2014.xlsx]сентябрь 2014г" newName="[Сводная по поданным заявкам и заключенным договорам с присоединенной мощностью за октябрь_2014.xlsx]октябрь 2014г"/>
  <rsnm rId="17138" sheetId="3" oldName="[Сводная по поданным заявкам и заключенным договорам с присоединенной мощностью за октябрь_2014.xlsx]сентябрь 2014г. по 6-10" newName="[Сводная по поданным заявкам и заключенным договорам с присоединенной мощностью за октябрь_2014.xlsx]октябрь 2014г. по 6-10"/>
  <rsnm rId="17139" sheetId="4" oldName="[Сводная по поданным заявкам и заключенным договорам с присоединенной мощностью за октябрь_2014.xlsx]сентябрь 2014г. по 0,4" newName="[Сводная по поданным заявкам и заключенным договорам с присоединенной мощностью за октябрь_2014.xlsx]октябрь 2014г. по 0,4"/>
</revisions>
</file>

<file path=xl/revisions/revisionLog114112.xml><?xml version="1.0" encoding="utf-8"?>
<revisions xmlns="http://schemas.openxmlformats.org/spreadsheetml/2006/main" xmlns:r="http://schemas.openxmlformats.org/officeDocument/2006/relationships">
  <rcc rId="17254" sId="4" numFmtId="4">
    <oc r="D108">
      <v>28</v>
    </oc>
    <nc r="D108">
      <v>35</v>
    </nc>
  </rcc>
  <rcc rId="17255" sId="4" numFmtId="4">
    <oc r="D103">
      <v>6</v>
    </oc>
    <nc r="D103">
      <v>16</v>
    </nc>
  </rcc>
  <rcc rId="17256" sId="4" numFmtId="4">
    <oc r="E103">
      <f>5+12+5+10+10+6</f>
    </oc>
    <nc r="E103">
      <v>100</v>
    </nc>
  </rcc>
  <rcc rId="17257" sId="4" numFmtId="4">
    <oc r="D102">
      <v>36</v>
    </oc>
    <nc r="D102">
      <v>41</v>
    </nc>
  </rcc>
  <rcc rId="17258" sId="4" numFmtId="4">
    <oc r="E102">
      <f>12+12+5+8+50+14+30+12+8+12+5+3+13+10+5+10</f>
    </oc>
    <nc r="E102">
      <v>290</v>
    </nc>
  </rcc>
  <rcc rId="17259" sId="4" numFmtId="4">
    <oc r="D194">
      <v>3</v>
    </oc>
    <nc r="D194">
      <v>6</v>
    </nc>
  </rcc>
  <rcc rId="17260" sId="4" numFmtId="4">
    <oc r="D196">
      <v>1</v>
    </oc>
    <nc r="D196">
      <v>5</v>
    </nc>
  </rcc>
  <rcc rId="17261" sId="4" numFmtId="4">
    <oc r="E196">
      <v>30</v>
    </oc>
    <nc r="E196">
      <v>45</v>
    </nc>
  </rcc>
  <rcc rId="17262" sId="4" numFmtId="4">
    <oc r="D197">
      <v>5</v>
    </oc>
    <nc r="D197">
      <v>9</v>
    </nc>
  </rcc>
  <rcc rId="17263" sId="4" numFmtId="4">
    <oc r="E197">
      <v>20</v>
    </oc>
    <nc r="E197">
      <v>35</v>
    </nc>
  </rcc>
  <rcc rId="17264" sId="4" numFmtId="4">
    <oc r="D229">
      <v>10</v>
    </oc>
    <nc r="D229">
      <v>15</v>
    </nc>
  </rcc>
  <rcc rId="17265" sId="4" numFmtId="4">
    <nc r="D212">
      <v>2</v>
    </nc>
  </rcc>
  <rcc rId="17266" sId="4" numFmtId="4">
    <nc r="E212">
      <v>6</v>
    </nc>
  </rcc>
  <rcc rId="17267" sId="4" numFmtId="4">
    <nc r="D217">
      <v>7</v>
    </nc>
  </rcc>
  <rcc rId="17268" sId="4" numFmtId="4">
    <nc r="E217">
      <v>25</v>
    </nc>
  </rcc>
  <rcc rId="17269" sId="4" numFmtId="4">
    <oc r="D237">
      <v>30</v>
    </oc>
    <nc r="D237">
      <v>47</v>
    </nc>
  </rcc>
  <rcc rId="17270" sId="4" numFmtId="4">
    <nc r="D233">
      <v>7</v>
    </nc>
  </rcc>
  <rcc rId="17271" sId="4" numFmtId="4">
    <nc r="E233">
      <v>45</v>
    </nc>
  </rcc>
  <rcc rId="17272" sId="4" numFmtId="4">
    <nc r="D234">
      <v>5</v>
    </nc>
  </rcc>
  <rcc rId="17273" sId="4" numFmtId="4">
    <nc r="E234">
      <v>25</v>
    </nc>
  </rcc>
  <rcc rId="17274" sId="4" numFmtId="4">
    <nc r="D220">
      <v>3</v>
    </nc>
  </rcc>
  <rcc rId="17275" sId="4" numFmtId="4">
    <nc r="E220">
      <v>21</v>
    </nc>
  </rcc>
  <rcc rId="17276" sId="4" numFmtId="4">
    <oc r="G203">
      <v>29</v>
    </oc>
    <nc r="G203">
      <v>7</v>
    </nc>
  </rcc>
  <rcc rId="17277" sId="4" numFmtId="4">
    <oc r="G205">
      <v>69</v>
    </oc>
    <nc r="G205">
      <v>88</v>
    </nc>
  </rcc>
  <rcc rId="17278" sId="4" numFmtId="4">
    <oc r="G231">
      <v>16</v>
    </oc>
    <nc r="G231">
      <v>19</v>
    </nc>
  </rcc>
  <rcc rId="17279" sId="4" numFmtId="4">
    <oc r="D231">
      <v>4</v>
    </oc>
    <nc r="D231">
      <v>8</v>
    </nc>
  </rcc>
  <rcc rId="17280" sId="4" numFmtId="4">
    <oc r="E231">
      <f>5+5+6</f>
    </oc>
    <nc r="E231">
      <v>34</v>
    </nc>
  </rcc>
  <rcc rId="17281" sId="4" numFmtId="4">
    <nc r="D173">
      <v>5</v>
    </nc>
  </rcc>
  <rcc rId="17282" sId="4" numFmtId="4">
    <nc r="E173">
      <v>20</v>
    </nc>
  </rcc>
  <rcc rId="17283" sId="4" numFmtId="4">
    <oc r="D179">
      <v>3</v>
    </oc>
    <nc r="D179">
      <v>6</v>
    </nc>
  </rcc>
  <rcc rId="17284" sId="4" numFmtId="4">
    <oc r="D181">
      <v>8</v>
    </oc>
    <nc r="D181">
      <v>14</v>
    </nc>
  </rcc>
  <rcc rId="17285" sId="4" numFmtId="4">
    <nc r="D168">
      <v>5</v>
    </nc>
  </rcc>
  <rcc rId="17286" sId="4" numFmtId="4">
    <nc r="E168">
      <v>24</v>
    </nc>
  </rcc>
  <rcc rId="17287" sId="4" numFmtId="4">
    <oc r="D166">
      <v>8</v>
    </oc>
    <nc r="D166">
      <v>13</v>
    </nc>
  </rcc>
  <rcc rId="17288" sId="4" numFmtId="4">
    <oc r="D164">
      <v>1</v>
    </oc>
    <nc r="D164">
      <v>2</v>
    </nc>
  </rcc>
  <rcc rId="17289" sId="4" numFmtId="4">
    <nc r="D159">
      <v>2</v>
    </nc>
  </rcc>
  <rcc rId="17290" sId="4" numFmtId="4">
    <nc r="E159">
      <v>7</v>
    </nc>
  </rcc>
  <rcc rId="17291" sId="4" numFmtId="4">
    <nc r="D161">
      <v>5</v>
    </nc>
  </rcc>
  <rcc rId="17292" sId="4" numFmtId="4">
    <nc r="E161">
      <v>19</v>
    </nc>
  </rcc>
  <rcc rId="17293" sId="4" numFmtId="4">
    <nc r="D154">
      <v>7</v>
    </nc>
  </rcc>
  <rcc rId="17294" sId="4" numFmtId="4">
    <oc r="E237">
      <v>450</v>
    </oc>
    <nc r="E237">
      <v>375</v>
    </nc>
  </rcc>
  <rcc rId="17295" sId="4" numFmtId="4">
    <oc r="D240">
      <v>8</v>
    </oc>
    <nc r="D240">
      <v>15</v>
    </nc>
  </rcc>
  <rcc rId="17296" sId="4" numFmtId="4">
    <oc r="E205">
      <v>340</v>
    </oc>
    <nc r="E205">
      <v>315</v>
    </nc>
  </rcc>
  <rcc rId="17297" sId="4" numFmtId="4">
    <oc r="E190">
      <v>99.5</v>
    </oc>
    <nc r="E190">
      <v>70</v>
    </nc>
  </rcc>
  <rcc rId="17298" sId="4" numFmtId="4">
    <oc r="E184">
      <v>180</v>
    </oc>
    <nc r="E184">
      <v>201</v>
    </nc>
  </rcc>
  <rcc rId="17299" sId="4" numFmtId="4">
    <oc r="D186">
      <v>5</v>
    </oc>
    <nc r="D186">
      <v>13</v>
    </nc>
  </rcc>
  <rcc rId="17300" sId="4" numFmtId="4">
    <nc r="E154">
      <v>20</v>
    </nc>
  </rcc>
  <rcc rId="17301" sId="4" numFmtId="4">
    <oc r="D101">
      <v>45</v>
    </oc>
    <nc r="D101">
      <v>56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6121.xml><?xml version="1.0" encoding="utf-8"?>
<revisions xmlns="http://schemas.openxmlformats.org/spreadsheetml/2006/main" xmlns:r="http://schemas.openxmlformats.org/officeDocument/2006/relationships">
  <rcc rId="18088" sId="4" numFmtId="4">
    <nc r="D226">
      <v>1</v>
    </nc>
  </rcc>
  <rcc rId="18089" sId="4" numFmtId="4">
    <nc r="E226">
      <v>7</v>
    </nc>
  </rcc>
  <rcc rId="18090" sId="4" numFmtId="4">
    <nc r="F226">
      <v>1</v>
    </nc>
  </rcc>
  <rcc rId="18091" sId="4" numFmtId="4">
    <nc r="G226">
      <v>7</v>
    </nc>
  </rcc>
  <rcc rId="18092" sId="3" numFmtId="4">
    <oc r="D63">
      <v>5</v>
    </oc>
    <nc r="D63">
      <v>6</v>
    </nc>
  </rcc>
  <rcc rId="18093" sId="3">
    <oc r="E63">
      <f>325+170+100+90+100</f>
    </oc>
    <nc r="E63">
      <f>325+170+100+90+100+100</f>
    </nc>
  </rcc>
  <rcc rId="18094" sId="3" numFmtId="4">
    <oc r="F63">
      <v>3</v>
    </oc>
    <nc r="F63">
      <v>4</v>
    </nc>
  </rcc>
  <rcc rId="18095" sId="3" numFmtId="4">
    <oc r="G63">
      <v>385</v>
    </oc>
    <nc r="G63">
      <v>485</v>
    </nc>
  </rcc>
  <rcc rId="18096" sId="3" numFmtId="4">
    <oc r="D197">
      <v>18</v>
    </oc>
    <nc r="D197">
      <v>19</v>
    </nc>
  </rcc>
  <rcc rId="18097" sId="3" numFmtId="4">
    <oc r="E197">
      <v>420</v>
    </oc>
    <nc r="E197">
      <v>520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2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2015г'!$C$21:$C$246</formula>
    <oldFormula>'февраль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6311.xml><?xml version="1.0" encoding="utf-8"?>
<revisions xmlns="http://schemas.openxmlformats.org/spreadsheetml/2006/main" xmlns:r="http://schemas.openxmlformats.org/officeDocument/2006/relationships">
  <rcc rId="28016" sId="3" numFmtId="4">
    <oc r="D35">
      <v>1</v>
    </oc>
    <nc r="D35">
      <v>2</v>
    </nc>
  </rcc>
  <rcc rId="28017" sId="3" numFmtId="4">
    <oc r="E35">
      <v>250</v>
    </oc>
    <nc r="E35">
      <f>250+160</f>
    </nc>
  </rcc>
  <rcc rId="28018" sId="3" numFmtId="4">
    <nc r="D48">
      <v>1</v>
    </nc>
  </rcc>
  <rcc rId="28019" sId="3" numFmtId="4">
    <nc r="E48">
      <v>220</v>
    </nc>
  </rcc>
  <rcc rId="28020" sId="3" numFmtId="4">
    <nc r="D85">
      <v>1</v>
    </nc>
  </rcc>
  <rcc rId="28021" sId="3" numFmtId="4">
    <nc r="E85">
      <v>170</v>
    </nc>
  </rcc>
  <rcc rId="28022" sId="3" numFmtId="4">
    <nc r="D86">
      <v>1</v>
    </nc>
  </rcc>
  <rcc rId="28023" sId="3" numFmtId="4">
    <nc r="E86">
      <v>10</v>
    </nc>
  </rcc>
  <rcc rId="28024" sId="3" numFmtId="4">
    <nc r="D83">
      <v>1</v>
    </nc>
  </rcc>
  <rcc rId="28025" sId="3" numFmtId="4">
    <nc r="E83">
      <v>10</v>
    </nc>
  </rcc>
  <rcc rId="28026" sId="4" numFmtId="4">
    <oc r="D166">
      <v>3</v>
    </oc>
    <nc r="D166">
      <v>4</v>
    </nc>
  </rcc>
  <rcc rId="28027" sId="4" numFmtId="4">
    <oc r="E166">
      <v>24</v>
    </oc>
    <nc r="E166">
      <v>29</v>
    </nc>
  </rcc>
  <rcc rId="28028" sId="4" numFmtId="4">
    <oc r="F166">
      <v>3</v>
    </oc>
    <nc r="F166">
      <v>4</v>
    </nc>
  </rcc>
  <rcc rId="28029" sId="4" numFmtId="4">
    <oc r="G166">
      <v>24</v>
    </oc>
    <nc r="G166">
      <v>29</v>
    </nc>
  </rcc>
  <rcc rId="28030" sId="3" numFmtId="4">
    <oc r="D81">
      <v>2</v>
    </oc>
    <nc r="D81">
      <v>3</v>
    </nc>
  </rcc>
  <rcc rId="28031" sId="3" numFmtId="4">
    <oc r="E81">
      <v>30</v>
    </oc>
    <nc r="E81">
      <v>45</v>
    </nc>
  </rcc>
  <rcc rId="28032" sId="3" numFmtId="4">
    <oc r="F81">
      <v>2</v>
    </oc>
    <nc r="F81">
      <v>3</v>
    </nc>
  </rcc>
  <rcc rId="28033" sId="3" numFmtId="4">
    <oc r="G81">
      <v>30</v>
    </oc>
    <nc r="G81">
      <v>45</v>
    </nc>
  </rcc>
  <rcc rId="28034" sId="3" numFmtId="4">
    <nc r="D241">
      <v>1</v>
    </nc>
  </rcc>
  <rcc rId="28035" sId="3" numFmtId="4">
    <nc r="E241">
      <v>40</v>
    </nc>
  </rcc>
  <rcc rId="28036" sId="3" numFmtId="4">
    <nc r="F241">
      <v>1</v>
    </nc>
  </rcc>
  <rcc rId="28037" sId="3" numFmtId="4">
    <nc r="G241">
      <v>40</v>
    </nc>
  </rcc>
  <rcc rId="28038" sId="3" numFmtId="4">
    <nc r="D205">
      <v>1</v>
    </nc>
  </rcc>
  <rcc rId="28039" sId="3" numFmtId="4">
    <nc r="E205">
      <v>45</v>
    </nc>
  </rcc>
  <rcc rId="28040" sId="3" numFmtId="4">
    <nc r="F205">
      <v>1</v>
    </nc>
  </rcc>
  <rcc rId="28041" sId="3" numFmtId="4">
    <nc r="G205">
      <v>45</v>
    </nc>
  </rcc>
  <rcc rId="28042" sId="4" numFmtId="4">
    <oc r="D232">
      <v>5</v>
    </oc>
    <nc r="D232">
      <v>6</v>
    </nc>
  </rcc>
  <rcc rId="28043" sId="4" numFmtId="4">
    <oc r="E232">
      <v>33</v>
    </oc>
    <nc r="E232">
      <v>39</v>
    </nc>
  </rcc>
  <rcc rId="28044" sId="4" numFmtId="4">
    <oc r="F232">
      <v>5</v>
    </oc>
    <nc r="F232">
      <v>6</v>
    </nc>
  </rcc>
  <rcc rId="28045" sId="4" numFmtId="4">
    <oc r="G232">
      <v>33</v>
    </oc>
    <nc r="G232">
      <v>39</v>
    </nc>
  </rcc>
  <rcc rId="28046" sId="4" numFmtId="4">
    <oc r="D105">
      <v>5</v>
    </oc>
    <nc r="D105">
      <v>6</v>
    </nc>
  </rcc>
  <rcc rId="28047" sId="4" numFmtId="4">
    <oc r="E105">
      <v>56</v>
    </oc>
    <nc r="E105">
      <v>67</v>
    </nc>
  </rcc>
  <rcc rId="28048" sId="4" numFmtId="4">
    <oc r="F105">
      <v>5</v>
    </oc>
    <nc r="F105">
      <v>6</v>
    </nc>
  </rcc>
  <rcc rId="28049" sId="4" numFmtId="4">
    <oc r="G105">
      <v>56</v>
    </oc>
    <nc r="G105">
      <v>67</v>
    </nc>
  </rcc>
  <rcc rId="28050" sId="4">
    <oc r="D33">
      <v>24</v>
    </oc>
    <nc r="D33">
      <v>27</v>
    </nc>
  </rcc>
  <rcc rId="28051" sId="4">
    <oc r="E33">
      <v>149</v>
    </oc>
    <nc r="E33">
      <f>149+17.5</f>
    </nc>
  </rcc>
  <rcc rId="28052" sId="4" odxf="1" dxf="1">
    <oc r="G33">
      <v>149</v>
    </oc>
    <nc r="G33">
      <f>149+17.5</f>
    </nc>
    <odxf/>
    <ndxf/>
  </rcc>
  <rcc rId="28053" sId="4">
    <oc r="F33">
      <v>24</v>
    </oc>
    <nc r="F33">
      <v>27</v>
    </nc>
  </rcc>
  <rcc rId="28054" sId="4" numFmtId="4">
    <oc r="D63">
      <v>11</v>
    </oc>
    <nc r="D63">
      <v>16</v>
    </nc>
  </rcc>
  <rcc rId="28055" sId="4" numFmtId="4">
    <oc r="E63">
      <v>116</v>
    </oc>
    <nc r="E63">
      <f>116+72</f>
    </nc>
  </rcc>
  <rcc rId="28056" sId="4" numFmtId="4">
    <oc r="F63">
      <v>11</v>
    </oc>
    <nc r="F63">
      <v>16</v>
    </nc>
  </rcc>
  <rcc rId="28057" sId="4" numFmtId="4">
    <oc r="G63">
      <v>116</v>
    </oc>
    <nc r="G63">
      <v>188</v>
    </nc>
  </rcc>
  <rcc rId="28058" sId="4" numFmtId="4">
    <oc r="D38">
      <v>12</v>
    </oc>
    <nc r="D38">
      <v>13</v>
    </nc>
  </rcc>
  <rcc rId="28059" sId="4">
    <oc r="E38">
      <f>47+71</f>
    </oc>
    <nc r="E38">
      <f>47+71+15</f>
    </nc>
  </rcc>
  <rcc rId="28060" sId="4" numFmtId="4">
    <oc r="F38">
      <v>12</v>
    </oc>
    <nc r="F38">
      <v>13</v>
    </nc>
  </rcc>
  <rcc rId="28061" sId="4" numFmtId="4">
    <oc r="G38">
      <v>118</v>
    </oc>
    <nc r="G38">
      <v>133</v>
    </nc>
  </rcc>
  <rcc rId="28062" sId="4" numFmtId="4">
    <oc r="D64">
      <v>6</v>
    </oc>
    <nc r="D64">
      <v>8</v>
    </nc>
  </rcc>
  <rcc rId="28063" sId="4" numFmtId="4">
    <oc r="E64">
      <v>70</v>
    </oc>
    <nc r="E64">
      <f>70+40</f>
    </nc>
  </rcc>
  <rcc rId="28064" sId="4" numFmtId="4">
    <oc r="F64">
      <v>4</v>
    </oc>
    <nc r="F64">
      <v>6</v>
    </nc>
  </rcc>
  <rcc rId="28065" sId="4" numFmtId="4">
    <oc r="G64">
      <v>45</v>
    </oc>
    <nc r="G64">
      <v>110</v>
    </nc>
  </rcc>
  <rcc rId="28066" sId="3" numFmtId="4">
    <nc r="D230">
      <v>1</v>
    </nc>
  </rcc>
  <rcc rId="28067" sId="3" numFmtId="4">
    <nc r="E230">
      <v>450</v>
    </nc>
  </rcc>
  <rcc rId="28068" sId="3" numFmtId="4">
    <nc r="D126">
      <v>1</v>
    </nc>
  </rcc>
  <rcc rId="28069" sId="3" numFmtId="4">
    <nc r="E126">
      <v>5</v>
    </nc>
  </rcc>
  <rcc rId="28070" sId="3" numFmtId="4">
    <nc r="F126">
      <v>1</v>
    </nc>
  </rcc>
  <rcc rId="28071" sId="3" numFmtId="4">
    <nc r="G126">
      <v>5</v>
    </nc>
  </rcc>
  <rcc rId="28072" sId="3" numFmtId="4">
    <nc r="D197">
      <v>1</v>
    </nc>
  </rcc>
  <rcc rId="28073" sId="3" numFmtId="4">
    <nc r="E197">
      <v>80</v>
    </nc>
  </rcc>
  <rcc rId="28074" sId="3" numFmtId="4">
    <nc r="F197">
      <v>1</v>
    </nc>
  </rcc>
  <rcc rId="28075" sId="3" numFmtId="4">
    <nc r="G197">
      <v>80</v>
    </nc>
  </rcc>
  <rcc rId="28076" sId="3" numFmtId="4">
    <oc r="D33">
      <v>3</v>
    </oc>
    <nc r="D33">
      <v>4</v>
    </nc>
  </rcc>
  <rcc rId="28077" sId="3">
    <oc r="E33">
      <f>90+150</f>
    </oc>
    <nc r="E33">
      <f>90+150+10</f>
    </nc>
  </rcc>
  <rcc rId="28078" sId="3" numFmtId="4">
    <oc r="F33">
      <v>1</v>
    </oc>
    <nc r="F33">
      <v>2</v>
    </nc>
  </rcc>
  <rcc rId="28079" sId="3" numFmtId="4">
    <oc r="G33">
      <v>10</v>
    </oc>
    <nc r="G33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2015г'!$C$21:$C$246</formula>
    <oldFormula>'апрель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</revisions>
</file>

<file path=xl/revisions/revisionLog117111.xml><?xml version="1.0" encoding="utf-8"?>
<revisions xmlns="http://schemas.openxmlformats.org/spreadsheetml/2006/main" xmlns:r="http://schemas.openxmlformats.org/officeDocument/2006/relationships">
  <rcc rId="18042" sId="4" numFmtId="4">
    <oc r="D40">
      <v>26</v>
    </oc>
    <nc r="D40">
      <v>28</v>
    </nc>
  </rcc>
  <rcc rId="18043" sId="4">
    <oc r="E40">
      <f>10+10+5+11+10+120</f>
    </oc>
    <nc r="E40">
      <f>10+10+5+11+10+120+19</f>
    </nc>
  </rcc>
  <rcc rId="18044" sId="4" numFmtId="4">
    <oc r="F40">
      <v>18</v>
    </oc>
    <nc r="F40">
      <v>20</v>
    </nc>
  </rcc>
  <rcc rId="18045" sId="4" numFmtId="4">
    <oc r="G40">
      <v>66</v>
    </oc>
    <nc r="G40">
      <v>100</v>
    </nc>
  </rcc>
  <rcc rId="18046" sId="3" numFmtId="4">
    <oc r="D43">
      <v>4</v>
    </oc>
    <nc r="D43">
      <v>5</v>
    </nc>
  </rcc>
  <rcc rId="18047" sId="3" numFmtId="4">
    <oc r="E43">
      <f>180+100+100+43</f>
    </oc>
    <nc r="E43">
      <v>723</v>
    </nc>
  </rcc>
  <rcc rId="18048" sId="3" numFmtId="4">
    <oc r="F43">
      <v>2</v>
    </oc>
    <nc r="F43">
      <v>3</v>
    </nc>
  </rcc>
  <rcc rId="18049" sId="3" numFmtId="4">
    <oc r="G43">
      <v>220</v>
    </oc>
    <nc r="G43">
      <v>310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15709" sId="4" numFmtId="4">
    <oc r="D38">
      <v>18</v>
    </oc>
    <nc r="D38">
      <v>19</v>
    </nc>
  </rcc>
  <rcc rId="15710" sId="4">
    <oc r="E38">
      <f>7+12+15+13+13+12+7+5+35+15+2.2+8+10+14+5+9+15+14</f>
    </oc>
    <nc r="E38">
      <f>7+12+15+13+13+12+7+5+35+15+2.2+8+10+14+5+9+15+14+15</f>
    </nc>
  </rcc>
  <rcc rId="15711" sId="4" numFmtId="4">
    <oc r="F38">
      <v>18</v>
    </oc>
    <nc r="F38">
      <v>19</v>
    </nc>
  </rcc>
  <rcc rId="15712" sId="4" numFmtId="4">
    <oc r="G38">
      <v>211.2</v>
    </oc>
    <nc r="G38">
      <v>226.2</v>
    </nc>
  </rcc>
  <rcc rId="15713" sId="4" numFmtId="4">
    <oc r="D30">
      <v>8</v>
    </oc>
    <nc r="D30">
      <v>9</v>
    </nc>
  </rcc>
  <rcc rId="15714" sId="4">
    <oc r="E30">
      <f>8+8+8+6+15+15+15+1.1</f>
    </oc>
    <nc r="E30">
      <f>8+8+8+6+15+15+15+1.1+15</f>
    </nc>
  </rcc>
  <rcc rId="15715" sId="4" numFmtId="4">
    <oc r="F30">
      <v>8</v>
    </oc>
    <nc r="F30">
      <v>9</v>
    </nc>
  </rcc>
  <rcc rId="15716" sId="4" numFmtId="4">
    <oc r="G30">
      <v>76.099999999999994</v>
    </oc>
    <nc r="G30">
      <v>91.1</v>
    </nc>
  </rcc>
  <rcc rId="15717" sId="4" numFmtId="4">
    <oc r="D64">
      <v>31</v>
    </oc>
    <nc r="D64">
      <v>35</v>
    </nc>
  </rcc>
  <rcc rId="15718" sId="4">
    <oc r="E64">
      <f>15+15+5+15+15+15+15+8+15+15+15+15+4.5+15+10+15+10+15+15+15+13+15+15+5+5+10+5+15+6+6+15</f>
    </oc>
    <nc r="E64">
      <f>15+15+5+15+15+15+15+8+15+15+15+15+4.5+15+10+15+10+15+15+15+13+15+15+5+5+10+5+15+6+6+15+15+10+15+15</f>
    </nc>
  </rcc>
  <rcc rId="15719" sId="4" numFmtId="4">
    <oc r="F64">
      <v>31</v>
    </oc>
    <nc r="F64">
      <v>35</v>
    </nc>
  </rcc>
  <rcc rId="15720" sId="4" numFmtId="4">
    <oc r="G64">
      <v>372.5</v>
    </oc>
    <nc r="G64">
      <v>427.5</v>
    </nc>
  </rcc>
  <rcc rId="15721" sId="4" numFmtId="4">
    <oc r="D63">
      <v>49</v>
    </oc>
    <nc r="D63">
      <v>54</v>
    </nc>
  </rcc>
  <rcc rId="15722" sId="4">
    <oc r="E63">
      <f>10+7+12+8+15+15+4+12+8+8+7+12+7+15+6+6+8+7+5+15+10+3+15+10+10+5+5+15+5+20+14+15+15+10+15+10+15+3+6+6+8+3+10+8+15+25+6+5+15</f>
    </oc>
    <nc r="E63">
      <f>10+7+12+8+15+15+4+12+8+8+7+12+7+15+6+6+8+7+5+15+10+3+15+10+10+5+5+15+5+20+14+15+15+10+15+10+15+3+6+6+8+3+10+8+15+25+6+5+15+10+25+15+15+15</f>
    </nc>
  </rcc>
  <rcc rId="15723" sId="4" numFmtId="4">
    <oc r="F63">
      <v>49</v>
    </oc>
    <nc r="F63">
      <v>54</v>
    </nc>
  </rcc>
  <rcc rId="15724" sId="4" numFmtId="4">
    <oc r="G63">
      <v>489</v>
    </oc>
    <nc r="G63">
      <v>569</v>
    </nc>
  </rcc>
  <rcc rId="15725" sId="4" numFmtId="4">
    <nc r="D95">
      <v>1</v>
    </nc>
  </rcc>
  <rcc rId="15726" sId="4" numFmtId="4">
    <nc r="E95">
      <v>10</v>
    </nc>
  </rcc>
  <rcc rId="15727" sId="4" numFmtId="4">
    <nc r="F95">
      <v>1</v>
    </nc>
  </rcc>
  <rcc rId="15728" sId="4" numFmtId="4">
    <nc r="G95">
      <v>10</v>
    </nc>
  </rcc>
  <rcc rId="15729" sId="4" numFmtId="4">
    <oc r="D106">
      <v>2</v>
    </oc>
    <nc r="D106">
      <v>3</v>
    </nc>
  </rcc>
  <rcc rId="15730" sId="4">
    <oc r="E106">
      <f>7+14.5</f>
    </oc>
    <nc r="E106">
      <f>7+14.5+7</f>
    </nc>
  </rcc>
  <rcc rId="15731" sId="4" numFmtId="4">
    <oc r="F106">
      <v>2</v>
    </oc>
    <nc r="F106">
      <v>3</v>
    </nc>
  </rcc>
  <rcc rId="15732" sId="4" numFmtId="4">
    <oc r="G106">
      <f>7+14.5</f>
    </oc>
    <nc r="G106">
      <v>28.5</v>
    </nc>
  </rcc>
  <rcc rId="15733" sId="4" numFmtId="4">
    <oc r="D36">
      <v>60</v>
    </oc>
    <nc r="D36">
      <v>61</v>
    </nc>
  </rcc>
  <rcc rId="15734" sId="4">
    <oc r="E36">
      <f>5+6+5+2+5+10+3+5+2+14+5+6+2+6+5+3+2.5+10+1+2+3+2+1.5+14+2.5+2+3+3+5+14.5+5+5+15+15+10+10+15+4+3.5+7+2+20+5+15+2+8+7+10+6+5+8+15+11.5+5+3+10+5+2+15+15</f>
    </oc>
    <nc r="E36">
      <f>5+6+5+2+5+10+3+5+2+14+5+6+2+6+5+3+2.5+10+1+2+3+2+1.5+14+2.5+2+3+3+5+14.5+5+5+15+15+10+10+15+4+3.5+7+2+20+5+15+2+8+7+10+6+5+8+15+11.5+5+3+10+5+2+15+15+15</f>
    </nc>
  </rcc>
  <rcc rId="15735" sId="4" numFmtId="4">
    <oc r="F36">
      <v>60</v>
    </oc>
    <nc r="F36">
      <v>61</v>
    </nc>
  </rcc>
  <rcc rId="15736" sId="4" numFmtId="4">
    <oc r="G36">
      <v>409</v>
    </oc>
    <nc r="G36">
      <v>424</v>
    </nc>
  </rcc>
  <rcc rId="15737" sId="3">
    <oc r="E117">
      <f>360+15+320+20+155+360+80+60+15+54+80+50+10+10+200+60</f>
    </oc>
    <nc r="E117">
      <f>360+15+320+20+155+360+80+60+15+54+80+50+10+10+200+60+194</f>
    </nc>
  </rcc>
  <rcc rId="15738" sId="3" numFmtId="4">
    <oc r="D117">
      <v>16</v>
    </oc>
    <nc r="D117">
      <v>17</v>
    </nc>
  </rcc>
  <rcc rId="15739" sId="3" numFmtId="4">
    <oc r="F117">
      <v>16</v>
    </oc>
    <nc r="F117">
      <v>17</v>
    </nc>
  </rcc>
  <rcc rId="15740" sId="3" numFmtId="4">
    <oc r="G117">
      <v>1849</v>
    </oc>
    <nc r="G117">
      <v>2043</v>
    </nc>
  </rcc>
  <rcc rId="15741" sId="3" numFmtId="4">
    <oc r="D67">
      <v>7</v>
    </oc>
    <nc r="D67">
      <v>8</v>
    </nc>
  </rcc>
  <rcc rId="15742" sId="3">
    <oc r="E67">
      <f>41+15+15+155+50+15+60</f>
    </oc>
    <nc r="E67">
      <f>41+15+15+155+50+15+60+50</f>
    </nc>
  </rcc>
  <rcc rId="15743" sId="3" numFmtId="4">
    <oc r="F67">
      <v>7</v>
    </oc>
    <nc r="F67">
      <v>8</v>
    </nc>
  </rcc>
  <rcc rId="15744" sId="3" numFmtId="4">
    <oc r="G67">
      <v>351</v>
    </oc>
    <nc r="G67">
      <v>401</v>
    </nc>
  </rcc>
  <rcc rId="15745" sId="3">
    <oc r="D36">
      <v>14</v>
    </oc>
    <nc r="D36">
      <v>17</v>
    </nc>
  </rcc>
  <rcc rId="15746" sId="3">
    <oc r="E36">
      <f>50+150+18+160+90+200+75+15+150+50+86+20+6+400</f>
    </oc>
    <nc r="E36">
      <f>50+150+18+160+90+200+75+15+150+50+86+20+6+400+15+15+40</f>
    </nc>
  </rcc>
  <rcc rId="15747" sId="3">
    <oc r="F36">
      <v>14</v>
    </oc>
    <nc r="F36">
      <v>17</v>
    </nc>
  </rcc>
  <rcc rId="15748" sId="3">
    <oc r="G36">
      <v>1470</v>
    </oc>
    <nc r="G36">
      <v>1540</v>
    </nc>
  </rcc>
  <rcc rId="15749" sId="4" numFmtId="4">
    <oc r="D101">
      <v>21</v>
    </oc>
    <nc r="D101">
      <v>22</v>
    </nc>
  </rcc>
  <rcc rId="15750" sId="4">
    <oc r="E101">
      <f>4+5+13+8+160+10+5+14+10+3+5+6+8+3+10+10+12+6+6+5+3</f>
    </oc>
    <nc r="E101">
      <f>4+5+13+8+160+10+5+14+10+3+5+6+8+3+10+10+12+6+6+5+3+5</f>
    </nc>
  </rcc>
  <rcc rId="15751" sId="4" numFmtId="4">
    <oc r="F101">
      <v>21</v>
    </oc>
    <nc r="F101">
      <v>22</v>
    </nc>
  </rcc>
  <rcc rId="15752" sId="4" numFmtId="4">
    <oc r="G101">
      <v>306</v>
    </oc>
    <nc r="G101">
      <v>311</v>
    </nc>
  </rcc>
  <rcc rId="15753" sId="4" numFmtId="4">
    <oc r="D114">
      <v>10</v>
    </oc>
    <nc r="D114">
      <v>11</v>
    </nc>
  </rcc>
  <rcc rId="15754" sId="4">
    <oc r="E114">
      <f>5+5+13.5+7.3+1.1+6+7+7+7+9</f>
    </oc>
    <nc r="E114">
      <f>5+5+13.5+7.3+1.1+6+7+7+7+9+5</f>
    </nc>
  </rcc>
  <rcc rId="15755" sId="4" numFmtId="4">
    <oc r="F114">
      <v>10</v>
    </oc>
    <nc r="F114">
      <v>11</v>
    </nc>
  </rcc>
  <rcc rId="15756" sId="4" numFmtId="4">
    <oc r="G114">
      <v>57.9</v>
    </oc>
    <nc r="G114">
      <v>72.900000000000006</v>
    </nc>
  </rcc>
  <rcc rId="15757" sId="4" numFmtId="4">
    <oc r="D22">
      <v>0</v>
    </oc>
    <nc r="D22">
      <v>1</v>
    </nc>
  </rcc>
  <rcc rId="15758" sId="4" numFmtId="4">
    <oc r="E22">
      <v>0</v>
    </oc>
    <nc r="E22">
      <v>250</v>
    </nc>
  </rcc>
  <rcc rId="15759" sId="4" numFmtId="4">
    <oc r="F22">
      <v>0</v>
    </oc>
    <nc r="F22">
      <v>1</v>
    </nc>
  </rcc>
  <rcc rId="15760" sId="4" numFmtId="4">
    <oc r="G22">
      <v>0</v>
    </oc>
    <nc r="G22">
      <v>250</v>
    </nc>
  </rcc>
  <rcc rId="15761" sId="4">
    <oc r="D33">
      <v>32</v>
    </oc>
    <nc r="D33">
      <v>33</v>
    </nc>
  </rcc>
  <rcc rId="15762" sId="4">
    <oc r="E33">
      <f>5.5+15+6+4+10+10+6+6+15+10+8+5+6+5+4+12+12+5+5+5+11+14+10+8+12+10+12+13+10+20+9+10</f>
    </oc>
    <nc r="E33">
      <f>5.5+15+6+4+10+10+6+6+15+10+8+5+6+5+4+12+12+5+5+5+11+14+10+8+12+10+12+13+10+20+9+10+15</f>
    </nc>
  </rcc>
  <rcc rId="15763" sId="4">
    <oc r="F33">
      <v>32</v>
    </oc>
    <nc r="F33">
      <v>33</v>
    </nc>
  </rcc>
  <rcc rId="15764" sId="4">
    <oc r="G33">
      <v>293.5</v>
    </oc>
    <nc r="G33">
      <v>308.5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18236" sId="4" numFmtId="4">
    <oc r="D144">
      <v>17</v>
    </oc>
    <nc r="D144">
      <v>21</v>
    </nc>
  </rcc>
  <rcc rId="18237" sId="4" numFmtId="4">
    <oc r="E144">
      <f>2+4.2+13+2.5+5+2.5+2.5+2.5+3+4+2+1.5+13+3+5+3.5+5.5</f>
    </oc>
    <nc r="E144">
      <v>82</v>
    </nc>
  </rcc>
  <rcc rId="18238" sId="4" numFmtId="4">
    <oc r="F144">
      <v>17</v>
    </oc>
    <nc r="F144">
      <v>21</v>
    </nc>
  </rcc>
  <rcc rId="18239" sId="4" numFmtId="4">
    <oc r="G144">
      <v>74.7</v>
    </oc>
    <nc r="G144">
      <v>82</v>
    </nc>
  </rcc>
  <rcc rId="18240" sId="4" numFmtId="4">
    <oc r="D103">
      <v>16</v>
    </oc>
    <nc r="D103">
      <v>19</v>
    </nc>
  </rcc>
  <rcc rId="18241" sId="4" numFmtId="4">
    <oc r="E103">
      <v>100</v>
    </oc>
    <nc r="E103">
      <v>125</v>
    </nc>
  </rcc>
  <rcc rId="18242" sId="4" numFmtId="4">
    <oc r="F103">
      <v>6</v>
    </oc>
    <nc r="F103">
      <v>19</v>
    </nc>
  </rcc>
  <rcc rId="18243" sId="4" numFmtId="4">
    <oc r="G103">
      <v>48</v>
    </oc>
    <nc r="G103">
      <v>125</v>
    </nc>
  </rcc>
  <rcc rId="18244" sId="4" numFmtId="4">
    <oc r="D218">
      <v>2</v>
    </oc>
    <nc r="D218">
      <v>10</v>
    </nc>
  </rcc>
  <rcc rId="18245" sId="4" numFmtId="4">
    <oc r="F218">
      <v>2</v>
    </oc>
    <nc r="F218">
      <v>10</v>
    </nc>
  </rcc>
  <rcc rId="18246" sId="4" numFmtId="4">
    <oc r="E218">
      <f>45+50</f>
    </oc>
    <nc r="E218">
      <v>148</v>
    </nc>
  </rcc>
  <rcc rId="18247" sId="4" numFmtId="4">
    <oc r="G218">
      <v>30</v>
    </oc>
    <nc r="G218">
      <v>148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4211.xml><?xml version="1.0" encoding="utf-8"?>
<revisions xmlns="http://schemas.openxmlformats.org/spreadsheetml/2006/main" xmlns:r="http://schemas.openxmlformats.org/officeDocument/2006/relationships">
  <rcc rId="18518" sId="4" numFmtId="4">
    <oc r="D83">
      <v>6</v>
    </oc>
    <nc r="D83">
      <v>8</v>
    </nc>
  </rcc>
  <rcc rId="18519" sId="4" numFmtId="4">
    <oc r="E83">
      <f>8+2.5+12+6+3+2.5</f>
    </oc>
    <nc r="E83">
      <v>44</v>
    </nc>
  </rcc>
  <rcc rId="18520" sId="4" numFmtId="4">
    <oc r="F83">
      <v>6</v>
    </oc>
    <nc r="F83">
      <v>8</v>
    </nc>
  </rcc>
  <rcc rId="18521" sId="4" numFmtId="4">
    <oc r="G83">
      <v>34</v>
    </oc>
    <nc r="G83">
      <v>44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5211.xml><?xml version="1.0" encoding="utf-8"?>
<revisions xmlns="http://schemas.openxmlformats.org/spreadsheetml/2006/main" xmlns:r="http://schemas.openxmlformats.org/officeDocument/2006/relationships">
  <rcc rId="18872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nc>
  </rcc>
  <rcc rId="18873" sId="1">
    <oc r="D23">
      <f>'по 6-10'!D23+'по 0,4'!D20</f>
    </oc>
    <nc r="D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</f>
    </nc>
  </rcc>
  <rcc rId="18874" sId="1">
    <oc r="E23">
      <f>'по 6-10'!E23+'по 0,4'!E20</f>
    </oc>
    <nc r="E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</f>
    </nc>
  </rcc>
  <rcc rId="18875" sId="1">
    <oc r="F23">
      <f>'по 6-10'!F23+'по 0,4'!F20</f>
    </oc>
    <nc r="F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</f>
    </nc>
  </rcc>
  <rcc rId="18876" sId="1">
    <oc r="G23">
      <f>'по 6-10'!G23+'по 0,4'!G20</f>
    </oc>
    <nc r="G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</f>
    </nc>
  </rcc>
  <rcc rId="18877" sId="1">
    <oc r="H23">
      <f>'по 6-10'!H23+'по 0,4'!H20</f>
    </oc>
    <nc r="H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</f>
    </nc>
  </rcc>
  <rcc rId="18878" sId="1">
    <oc r="I23">
      <f>'по 6-10'!I23+'по 0,4'!I20</f>
    </oc>
    <nc r="I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</f>
    </nc>
  </rcc>
  <rcc rId="18879" sId="1">
    <oc r="J23">
      <f>'по 6-10'!J23+'по 0,4'!J20</f>
    </oc>
    <nc r="J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</f>
    </nc>
  </rcc>
  <rcc rId="18880" sId="1">
    <oc r="K23">
      <f>'по 6-10'!K23+'по 0,4'!K20</f>
    </oc>
    <nc r="K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</f>
    </nc>
  </rcc>
  <rcc rId="18881" sId="1">
    <oc r="L23">
      <f>'по 6-10'!L23+'по 0,4'!L20</f>
    </oc>
    <nc r="L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</f>
    </nc>
  </rcc>
  <rcc rId="18882" sId="1">
    <oc r="M23">
      <f>'по 6-10'!M23+'по 0,4'!M20</f>
    </oc>
    <nc r="M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</f>
    </nc>
  </rcc>
  <rcc rId="18883" sId="1">
    <oc r="N23">
      <f>'по 6-10'!N23+'по 0,4'!N20</f>
    </oc>
    <nc r="N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</f>
    </nc>
  </rcc>
  <rcc rId="18884" sId="1">
    <oc r="O23">
      <f>'по 6-10'!O23+'по 0,4'!O20</f>
    </oc>
    <nc r="O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</f>
    </nc>
  </rcc>
  <rcc rId="18885" sId="1">
    <oc r="P23">
      <f>'по 6-10'!P23+'по 0,4'!P20</f>
    </oc>
    <nc r="P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</f>
    </nc>
  </rcc>
  <rcc rId="18886" sId="1">
    <oc r="Q23">
      <f>'по 6-10'!Q23+'по 0,4'!Q20</f>
    </oc>
    <nc r="Q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</f>
    </nc>
  </rcc>
  <rcc rId="18887" sId="1">
    <oc r="D24">
      <f>'по 6-10'!D24+'по 0,4'!D21</f>
    </oc>
    <nc r="D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</f>
    </nc>
  </rcc>
  <rcc rId="18888" sId="1">
    <oc r="E24">
      <f>'по 6-10'!E24+'по 0,4'!E21</f>
    </oc>
    <nc r="E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</f>
    </nc>
  </rcc>
  <rcc rId="18889" sId="1">
    <oc r="F24">
      <f>'по 6-10'!F24+'по 0,4'!F21</f>
    </oc>
    <nc r="F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</f>
    </nc>
  </rcc>
  <rcc rId="18890" sId="1">
    <oc r="G24">
      <f>'по 6-10'!G24+'по 0,4'!G21</f>
    </oc>
    <nc r="G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</f>
    </nc>
  </rcc>
  <rcc rId="18891" sId="1">
    <oc r="H24">
      <f>'по 6-10'!H24+'по 0,4'!H21</f>
    </oc>
    <nc r="H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</f>
    </nc>
  </rcc>
  <rcc rId="18892" sId="1">
    <oc r="I24">
      <f>'по 6-10'!I24+'по 0,4'!I21</f>
    </oc>
    <nc r="I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</f>
    </nc>
  </rcc>
  <rcc rId="18893" sId="1">
    <oc r="J24">
      <f>'по 6-10'!J24+'по 0,4'!J21</f>
    </oc>
    <nc r="J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</f>
    </nc>
  </rcc>
  <rcc rId="18894" sId="1">
    <oc r="K24">
      <f>'по 6-10'!K24+'по 0,4'!K21</f>
    </oc>
    <nc r="K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</f>
    </nc>
  </rcc>
  <rcc rId="18895" sId="1">
    <oc r="L24">
      <f>'по 6-10'!L24+'по 0,4'!L21</f>
    </oc>
    <nc r="L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</f>
    </nc>
  </rcc>
  <rcc rId="18896" sId="1">
    <oc r="M24">
      <f>'по 6-10'!M24+'по 0,4'!M21</f>
    </oc>
    <nc r="M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</f>
    </nc>
  </rcc>
  <rcc rId="18897" sId="1">
    <oc r="N24">
      <f>'по 6-10'!N24+'по 0,4'!N21</f>
    </oc>
    <nc r="N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</f>
    </nc>
  </rcc>
  <rcc rId="18898" sId="1">
    <oc r="O24">
      <f>'по 6-10'!O24+'по 0,4'!O21</f>
    </oc>
    <nc r="O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</f>
    </nc>
  </rcc>
  <rcc rId="18899" sId="1">
    <oc r="P24">
      <f>'по 6-10'!P24+'по 0,4'!P21</f>
    </oc>
    <nc r="P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</f>
    </nc>
  </rcc>
  <rcc rId="18900" sId="1">
    <oc r="Q24">
      <f>'по 6-10'!Q24+'по 0,4'!Q21</f>
    </oc>
    <nc r="Q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</f>
    </nc>
  </rcc>
  <rcc rId="18901" sId="1">
    <oc r="D25">
      <f>'по 6-10'!D25+'по 0,4'!D22</f>
    </oc>
    <nc r="D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</f>
    </nc>
  </rcc>
  <rcc rId="18902" sId="1">
    <oc r="E25">
      <f>'по 6-10'!E25+'по 0,4'!E22</f>
    </oc>
    <nc r="E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</f>
    </nc>
  </rcc>
  <rcc rId="18903" sId="1">
    <oc r="F25">
      <f>'по 6-10'!F25+'по 0,4'!F22</f>
    </oc>
    <nc r="F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</f>
    </nc>
  </rcc>
  <rcc rId="18904" sId="1">
    <oc r="G25">
      <f>'по 6-10'!G25+'по 0,4'!G22</f>
    </oc>
    <nc r="G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</f>
    </nc>
  </rcc>
  <rcc rId="18905" sId="1">
    <oc r="H25">
      <f>'по 6-10'!H25+'по 0,4'!H22</f>
    </oc>
    <nc r="H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</f>
    </nc>
  </rcc>
  <rcc rId="18906" sId="1">
    <oc r="I25">
      <f>'по 6-10'!I25+'по 0,4'!I22</f>
    </oc>
    <nc r="I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</f>
    </nc>
  </rcc>
  <rcc rId="18907" sId="1">
    <oc r="J25">
      <f>'по 6-10'!J25+'по 0,4'!J22</f>
    </oc>
    <nc r="J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</f>
    </nc>
  </rcc>
  <rcc rId="18908" sId="1">
    <oc r="K25">
      <f>'по 6-10'!K25+'по 0,4'!K22</f>
    </oc>
    <nc r="K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</f>
    </nc>
  </rcc>
  <rcc rId="18909" sId="1">
    <oc r="L25">
      <f>'по 6-10'!L25+'по 0,4'!L22</f>
    </oc>
    <nc r="L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</f>
    </nc>
  </rcc>
  <rcc rId="18910" sId="1">
    <oc r="M25">
      <f>'по 6-10'!M25+'по 0,4'!M22</f>
    </oc>
    <nc r="M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</f>
    </nc>
  </rcc>
  <rcc rId="18911" sId="1">
    <oc r="N25">
      <f>'по 6-10'!N25+'по 0,4'!N22</f>
    </oc>
    <nc r="N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</f>
    </nc>
  </rcc>
  <rcc rId="18912" sId="1">
    <oc r="O25">
      <f>'по 6-10'!O25+'по 0,4'!O22</f>
    </oc>
    <nc r="O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</f>
    </nc>
  </rcc>
  <rcc rId="18913" sId="1">
    <oc r="P25">
      <f>'по 6-10'!P25+'по 0,4'!P22</f>
    </oc>
    <nc r="P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</f>
    </nc>
  </rcc>
  <rcc rId="18914" sId="1">
    <oc r="Q25">
      <f>'по 6-10'!Q25+'по 0,4'!Q22</f>
    </oc>
    <nc r="Q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</f>
    </nc>
  </rcc>
  <rcc rId="18915" sId="1">
    <oc r="D26">
      <f>'по 6-10'!D26+'по 0,4'!D23</f>
    </oc>
    <nc r="D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</f>
    </nc>
  </rcc>
  <rcc rId="18916" sId="1">
    <oc r="E26">
      <f>'по 6-10'!E26+'по 0,4'!E23</f>
    </oc>
    <nc r="E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</f>
    </nc>
  </rcc>
  <rcc rId="18917" sId="1">
    <oc r="F26">
      <f>'по 6-10'!F26+'по 0,4'!F23</f>
    </oc>
    <nc r="F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</f>
    </nc>
  </rcc>
  <rcc rId="18918" sId="1">
    <oc r="G26">
      <f>'по 6-10'!G26+'по 0,4'!G23</f>
    </oc>
    <nc r="G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</f>
    </nc>
  </rcc>
  <rcc rId="18919" sId="1">
    <oc r="H26">
      <f>'по 6-10'!H26+'по 0,4'!H23</f>
    </oc>
    <nc r="H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</f>
    </nc>
  </rcc>
  <rcc rId="18920" sId="1">
    <oc r="I26">
      <f>'по 6-10'!I26+'по 0,4'!I23</f>
    </oc>
    <nc r="I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</f>
    </nc>
  </rcc>
  <rcc rId="18921" sId="1">
    <oc r="J26">
      <f>'по 6-10'!J26+'по 0,4'!J23</f>
    </oc>
    <nc r="J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</f>
    </nc>
  </rcc>
  <rcc rId="18922" sId="1">
    <oc r="K26">
      <f>'по 6-10'!K26+'по 0,4'!K23</f>
    </oc>
    <nc r="K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</f>
    </nc>
  </rcc>
  <rcc rId="18923" sId="1">
    <oc r="L26">
      <f>'по 6-10'!L26+'по 0,4'!L23</f>
    </oc>
    <nc r="L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</f>
    </nc>
  </rcc>
  <rcc rId="18924" sId="1">
    <oc r="M26">
      <f>'по 6-10'!M26+'по 0,4'!M23</f>
    </oc>
    <nc r="M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</f>
    </nc>
  </rcc>
  <rcc rId="18925" sId="1">
    <oc r="N26">
      <f>'по 6-10'!N26+'по 0,4'!N23</f>
    </oc>
    <nc r="N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</f>
    </nc>
  </rcc>
  <rcc rId="18926" sId="1">
    <oc r="O26">
      <f>'по 6-10'!O26+'по 0,4'!O23</f>
    </oc>
    <nc r="O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</f>
    </nc>
  </rcc>
  <rcc rId="18927" sId="1">
    <oc r="P26">
      <f>'по 6-10'!P26+'по 0,4'!P23</f>
    </oc>
    <nc r="P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</f>
    </nc>
  </rcc>
  <rcc rId="18928" sId="1">
    <oc r="Q26">
      <f>'по 6-10'!Q26+'по 0,4'!Q23</f>
    </oc>
    <nc r="Q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</f>
    </nc>
  </rcc>
  <rcc rId="18929" sId="1">
    <oc r="D27">
      <f>'по 6-10'!D27+'по 0,4'!D24</f>
    </oc>
    <nc r="D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</f>
    </nc>
  </rcc>
  <rcc rId="18930" sId="1">
    <oc r="E27">
      <f>'по 6-10'!E27+'по 0,4'!E24</f>
    </oc>
    <nc r="E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</f>
    </nc>
  </rcc>
  <rcc rId="18931" sId="1">
    <oc r="F27">
      <f>'по 6-10'!F27+'по 0,4'!F24</f>
    </oc>
    <nc r="F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</f>
    </nc>
  </rcc>
  <rcc rId="18932" sId="1">
    <oc r="G27">
      <f>'по 6-10'!G27+'по 0,4'!G24</f>
    </oc>
    <nc r="G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</f>
    </nc>
  </rcc>
  <rcc rId="18933" sId="1">
    <oc r="H27">
      <f>'по 6-10'!H27+'по 0,4'!H24</f>
    </oc>
    <nc r="H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</f>
    </nc>
  </rcc>
  <rcc rId="18934" sId="1">
    <oc r="I27">
      <f>'по 6-10'!I27+'по 0,4'!I24</f>
    </oc>
    <nc r="I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</f>
    </nc>
  </rcc>
  <rcc rId="18935" sId="1">
    <oc r="J27">
      <f>'по 6-10'!J27+'по 0,4'!J24</f>
    </oc>
    <nc r="J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</f>
    </nc>
  </rcc>
  <rcc rId="18936" sId="1">
    <oc r="K27">
      <f>'по 6-10'!K27+'по 0,4'!K24</f>
    </oc>
    <nc r="K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</f>
    </nc>
  </rcc>
  <rcc rId="18937" sId="1">
    <oc r="L27">
      <f>'по 6-10'!L27+'по 0,4'!L24</f>
    </oc>
    <nc r="L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</f>
    </nc>
  </rcc>
  <rcc rId="18938" sId="1">
    <oc r="M27">
      <f>'по 6-10'!M27+'по 0,4'!M24</f>
    </oc>
    <nc r="M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</f>
    </nc>
  </rcc>
  <rcc rId="18939" sId="1">
    <oc r="N27">
      <f>'по 6-10'!N27+'по 0,4'!N24</f>
    </oc>
    <nc r="N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</f>
    </nc>
  </rcc>
  <rcc rId="18940" sId="1">
    <oc r="O27">
      <f>'по 6-10'!O27+'по 0,4'!O24</f>
    </oc>
    <nc r="O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</f>
    </nc>
  </rcc>
  <rcc rId="18941" sId="1">
    <oc r="P27">
      <f>'по 6-10'!P27+'по 0,4'!P24</f>
    </oc>
    <nc r="P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</f>
    </nc>
  </rcc>
  <rcc rId="18942" sId="1">
    <oc r="Q27">
      <f>'по 6-10'!Q27+'по 0,4'!Q24</f>
    </oc>
    <nc r="Q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</f>
    </nc>
  </rcc>
  <rcc rId="18943" sId="1">
    <oc r="D28">
      <f>'по 6-10'!D28+'по 0,4'!D25</f>
    </oc>
    <nc r="D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0,4'!D25</f>
    </nc>
  </rcc>
  <rcc rId="18944" sId="1">
    <oc r="E28">
      <f>'по 6-10'!E28+'по 0,4'!E25</f>
    </oc>
    <nc r="E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0,4'!E25</f>
    </nc>
  </rcc>
  <rcc rId="18945" sId="1">
    <oc r="F28">
      <f>'по 6-10'!F28+'по 0,4'!F25</f>
    </oc>
    <nc r="F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0,4'!F25</f>
    </nc>
  </rcc>
  <rcc rId="18946" sId="1">
    <oc r="G28">
      <f>'по 6-10'!G28+'по 0,4'!G25</f>
    </oc>
    <nc r="G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0,4'!G25</f>
    </nc>
  </rcc>
  <rcc rId="18947" sId="1">
    <oc r="H28">
      <f>'по 6-10'!H28+'по 0,4'!H25</f>
    </oc>
    <nc r="H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0,4'!H25</f>
    </nc>
  </rcc>
  <rcc rId="18948" sId="1">
    <oc r="I28">
      <f>'по 6-10'!I28+'по 0,4'!I25</f>
    </oc>
    <nc r="I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0,4'!I25</f>
    </nc>
  </rcc>
  <rcc rId="18949" sId="1">
    <oc r="J28">
      <f>'по 6-10'!J28+'по 0,4'!J25</f>
    </oc>
    <nc r="J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0,4'!J25</f>
    </nc>
  </rcc>
  <rcc rId="18950" sId="1">
    <oc r="K28">
      <f>'по 6-10'!K28+'по 0,4'!K25</f>
    </oc>
    <nc r="K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0,4'!K25</f>
    </nc>
  </rcc>
  <rcc rId="18951" sId="1">
    <oc r="L28">
      <f>'по 6-10'!L28+'по 0,4'!L25</f>
    </oc>
    <nc r="L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0,4'!L25</f>
    </nc>
  </rcc>
  <rcc rId="18952" sId="1">
    <oc r="M28">
      <f>'по 6-10'!M28+'по 0,4'!M25</f>
    </oc>
    <nc r="M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0,4'!M25</f>
    </nc>
  </rcc>
  <rcc rId="18953" sId="1">
    <oc r="N28">
      <f>'по 6-10'!N28+'по 0,4'!N25</f>
    </oc>
    <nc r="N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0,4'!N25</f>
    </nc>
  </rcc>
  <rcc rId="18954" sId="1">
    <oc r="O28">
      <f>'по 6-10'!O28+'по 0,4'!O25</f>
    </oc>
    <nc r="O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0,4'!O25</f>
    </nc>
  </rcc>
  <rcc rId="18955" sId="1">
    <oc r="P28">
      <f>'по 6-10'!P28+'по 0,4'!P25</f>
    </oc>
    <nc r="P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0,4'!P25</f>
    </nc>
  </rcc>
  <rcc rId="18956" sId="1">
    <oc r="Q28">
      <f>'по 6-10'!Q28+'по 0,4'!Q25</f>
    </oc>
    <nc r="Q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0,4'!Q25</f>
    </nc>
  </rcc>
  <rcc rId="18957" sId="1">
    <oc r="D29">
      <f>'по 6-10'!D29+'по 0,4'!D26</f>
    </oc>
    <nc r="D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0,4'!D26</f>
    </nc>
  </rcc>
  <rcc rId="18958" sId="1">
    <oc r="E29">
      <f>'по 6-10'!E29+'по 0,4'!E26</f>
    </oc>
    <nc r="E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0,4'!E26</f>
    </nc>
  </rcc>
  <rcc rId="18959" sId="1">
    <oc r="F29">
      <f>'по 6-10'!F29+'по 0,4'!F26</f>
    </oc>
    <nc r="F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0,4'!F26</f>
    </nc>
  </rcc>
  <rcc rId="18960" sId="1">
    <oc r="G29">
      <f>'по 6-10'!G29+'по 0,4'!G26</f>
    </oc>
    <nc r="G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0,4'!G26</f>
    </nc>
  </rcc>
  <rcc rId="18961" sId="1">
    <oc r="H29">
      <f>'по 6-10'!H29+'по 0,4'!H26</f>
    </oc>
    <nc r="H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0,4'!H26</f>
    </nc>
  </rcc>
  <rcc rId="18962" sId="1">
    <oc r="I29">
      <f>'по 6-10'!I29+'по 0,4'!I26</f>
    </oc>
    <nc r="I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0,4'!I26</f>
    </nc>
  </rcc>
  <rcc rId="18963" sId="1">
    <oc r="J29">
      <f>'по 6-10'!J29+'по 0,4'!J26</f>
    </oc>
    <nc r="J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0,4'!J26</f>
    </nc>
  </rcc>
  <rcc rId="18964" sId="1">
    <oc r="K29">
      <f>'по 6-10'!K29+'по 0,4'!K26</f>
    </oc>
    <nc r="K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0,4'!K26</f>
    </nc>
  </rcc>
  <rcc rId="18965" sId="1">
    <oc r="L29">
      <f>'по 6-10'!L29+'по 0,4'!L26</f>
    </oc>
    <nc r="L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0,4'!L26</f>
    </nc>
  </rcc>
  <rcc rId="18966" sId="1">
    <oc r="M29">
      <f>'по 6-10'!M29+'по 0,4'!M26</f>
    </oc>
    <nc r="M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0,4'!M26</f>
    </nc>
  </rcc>
  <rcc rId="18967" sId="1">
    <oc r="N29">
      <f>'по 6-10'!N29+'по 0,4'!N26</f>
    </oc>
    <nc r="N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0,4'!N26</f>
    </nc>
  </rcc>
  <rcc rId="18968" sId="1">
    <oc r="O29">
      <f>'по 6-10'!O29+'по 0,4'!O26</f>
    </oc>
    <nc r="O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0,4'!O26</f>
    </nc>
  </rcc>
  <rcc rId="18969" sId="1">
    <oc r="P29">
      <f>'по 6-10'!P29+'по 0,4'!P26</f>
    </oc>
    <nc r="P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0,4'!P26</f>
    </nc>
  </rcc>
  <rcc rId="18970" sId="1">
    <oc r="Q29">
      <f>'по 6-10'!Q29+'по 0,4'!Q26</f>
    </oc>
    <nc r="Q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0,4'!Q26</f>
    </nc>
  </rcc>
  <rcc rId="18971" sId="1">
    <oc r="D30">
      <f>'по 6-10'!D30+'по 0,4'!D27</f>
    </oc>
    <nc r="D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0,4'!D27</f>
    </nc>
  </rcc>
  <rcc rId="18972" sId="1">
    <oc r="E30">
      <f>'по 6-10'!E30+'по 0,4'!E27</f>
    </oc>
    <nc r="E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0,4'!E27</f>
    </nc>
  </rcc>
  <rcc rId="18973" sId="1">
    <oc r="F30">
      <f>'по 6-10'!F30+'по 0,4'!F27</f>
    </oc>
    <nc r="F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0,4'!F27</f>
    </nc>
  </rcc>
  <rcc rId="18974" sId="1">
    <oc r="G30">
      <f>'по 6-10'!G30+'по 0,4'!G27</f>
    </oc>
    <nc r="G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0,4'!G27</f>
    </nc>
  </rcc>
  <rcc rId="18975" sId="1">
    <oc r="H30">
      <f>'по 6-10'!H30+'по 0,4'!H27</f>
    </oc>
    <nc r="H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0,4'!H27</f>
    </nc>
  </rcc>
  <rcc rId="18976" sId="1">
    <oc r="I30">
      <f>'по 6-10'!I30+'по 0,4'!I27</f>
    </oc>
    <nc r="I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0,4'!I27</f>
    </nc>
  </rcc>
  <rcc rId="18977" sId="1">
    <oc r="J30">
      <f>'по 6-10'!J30+'по 0,4'!J27</f>
    </oc>
    <nc r="J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0,4'!J27</f>
    </nc>
  </rcc>
  <rcc rId="18978" sId="1">
    <oc r="K30">
      <f>'по 6-10'!K30+'по 0,4'!K27</f>
    </oc>
    <nc r="K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0,4'!K27</f>
    </nc>
  </rcc>
  <rcc rId="18979" sId="1">
    <oc r="L30">
      <f>'по 6-10'!L30+'по 0,4'!L27</f>
    </oc>
    <nc r="L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0,4'!L27</f>
    </nc>
  </rcc>
  <rcc rId="18980" sId="1">
    <oc r="M30">
      <f>'по 6-10'!M30+'по 0,4'!M27</f>
    </oc>
    <nc r="M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0,4'!M27</f>
    </nc>
  </rcc>
  <rcc rId="18981" sId="1">
    <oc r="N30">
      <f>'по 6-10'!N30+'по 0,4'!N27</f>
    </oc>
    <nc r="N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0,4'!N27</f>
    </nc>
  </rcc>
  <rcc rId="18982" sId="1">
    <oc r="O30">
      <f>'по 6-10'!O30+'по 0,4'!O27</f>
    </oc>
    <nc r="O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0,4'!O27</f>
    </nc>
  </rcc>
  <rcc rId="18983" sId="1">
    <oc r="P30">
      <f>'по 6-10'!P30+'по 0,4'!P27</f>
    </oc>
    <nc r="P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0,4'!P27</f>
    </nc>
  </rcc>
  <rcc rId="18984" sId="1">
    <oc r="Q30">
      <f>'по 6-10'!Q30+'по 0,4'!Q27</f>
    </oc>
    <nc r="Q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0,4'!Q27</f>
    </nc>
  </rcc>
  <rcc rId="18985" sId="1">
    <oc r="D31">
      <f>'по 6-10'!D31+'по 0,4'!D28</f>
    </oc>
    <nc r="D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0,4'!D28</f>
    </nc>
  </rcc>
  <rcc rId="18986" sId="1">
    <oc r="E31">
      <f>'по 6-10'!E31+'по 0,4'!E28</f>
    </oc>
    <nc r="E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0,4'!E28</f>
    </nc>
  </rcc>
  <rcc rId="18987" sId="1">
    <oc r="F31">
      <f>'по 6-10'!F31+'по 0,4'!F28</f>
    </oc>
    <nc r="F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0,4'!F28</f>
    </nc>
  </rcc>
  <rcc rId="18988" sId="1">
    <oc r="G31">
      <f>'по 6-10'!G31+'по 0,4'!G28</f>
    </oc>
    <nc r="G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0,4'!G28</f>
    </nc>
  </rcc>
  <rcc rId="18989" sId="1">
    <oc r="H31">
      <f>'по 6-10'!H31+'по 0,4'!H28</f>
    </oc>
    <nc r="H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0,4'!H28</f>
    </nc>
  </rcc>
  <rcc rId="18990" sId="1">
    <oc r="I31">
      <f>'по 6-10'!I31+'по 0,4'!I28</f>
    </oc>
    <nc r="I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0,4'!I28</f>
    </nc>
  </rcc>
  <rcc rId="18991" sId="1">
    <oc r="J31">
      <f>'по 6-10'!J31+'по 0,4'!J28</f>
    </oc>
    <nc r="J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0,4'!J28</f>
    </nc>
  </rcc>
  <rcc rId="18992" sId="1">
    <oc r="K31">
      <f>'по 6-10'!K31+'по 0,4'!K28</f>
    </oc>
    <nc r="K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0,4'!K28</f>
    </nc>
  </rcc>
  <rcc rId="18993" sId="1">
    <oc r="L31">
      <f>'по 6-10'!L31+'по 0,4'!L28</f>
    </oc>
    <nc r="L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0,4'!L28</f>
    </nc>
  </rcc>
  <rcc rId="18994" sId="1">
    <oc r="M31">
      <f>'по 6-10'!M31+'по 0,4'!M28</f>
    </oc>
    <nc r="M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0,4'!M28</f>
    </nc>
  </rcc>
  <rcc rId="18995" sId="1">
    <oc r="N31">
      <f>'по 6-10'!N31+'по 0,4'!N28</f>
    </oc>
    <nc r="N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0,4'!N28</f>
    </nc>
  </rcc>
  <rcc rId="18996" sId="1">
    <oc r="O31">
      <f>'по 6-10'!O31+'по 0,4'!O28</f>
    </oc>
    <nc r="O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0,4'!O28</f>
    </nc>
  </rcc>
  <rcc rId="18997" sId="1">
    <oc r="P31">
      <f>'по 6-10'!P31+'по 0,4'!P28</f>
    </oc>
    <nc r="P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0,4'!P28</f>
    </nc>
  </rcc>
  <rcc rId="18998" sId="1">
    <oc r="Q31">
      <f>'по 6-10'!Q31+'по 0,4'!Q28</f>
    </oc>
    <nc r="Q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0,4'!Q28</f>
    </nc>
  </rcc>
  <rcc rId="18999" sId="1">
    <oc r="D32">
      <f>'по 6-10'!D32+'по 0,4'!D29</f>
    </oc>
    <nc r="D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0,4'!D29</f>
    </nc>
  </rcc>
  <rcc rId="19000" sId="1">
    <oc r="E32">
      <f>'по 6-10'!E32+'по 0,4'!E29</f>
    </oc>
    <nc r="E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0,4'!E29</f>
    </nc>
  </rcc>
  <rcc rId="19001" sId="1">
    <oc r="F32">
      <f>'по 6-10'!F32+'по 0,4'!F29</f>
    </oc>
    <nc r="F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0,4'!F29</f>
    </nc>
  </rcc>
  <rcc rId="19002" sId="1">
    <oc r="G32">
      <f>'по 6-10'!G32+'по 0,4'!G29</f>
    </oc>
    <nc r="G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0,4'!G29</f>
    </nc>
  </rcc>
  <rcc rId="19003" sId="1">
    <oc r="H32">
      <f>'по 6-10'!H32+'по 0,4'!H29</f>
    </oc>
    <nc r="H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0,4'!H29</f>
    </nc>
  </rcc>
  <rcc rId="19004" sId="1">
    <oc r="I32">
      <f>'по 6-10'!I32+'по 0,4'!I29</f>
    </oc>
    <nc r="I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0,4'!I29</f>
    </nc>
  </rcc>
  <rcc rId="19005" sId="1">
    <oc r="J32">
      <f>'по 6-10'!J32+'по 0,4'!J29</f>
    </oc>
    <nc r="J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0,4'!J29</f>
    </nc>
  </rcc>
  <rcc rId="19006" sId="1">
    <oc r="K32">
      <f>'по 6-10'!K32+'по 0,4'!K29</f>
    </oc>
    <nc r="K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0,4'!K29</f>
    </nc>
  </rcc>
  <rcc rId="19007" sId="1">
    <oc r="L32">
      <f>'по 6-10'!L32+'по 0,4'!L29</f>
    </oc>
    <nc r="L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0,4'!L29</f>
    </nc>
  </rcc>
  <rcc rId="19008" sId="1">
    <oc r="M32">
      <f>'по 6-10'!M32+'по 0,4'!M29</f>
    </oc>
    <nc r="M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0,4'!M29</f>
    </nc>
  </rcc>
  <rcc rId="19009" sId="1">
    <oc r="N32">
      <f>'по 6-10'!N32+'по 0,4'!N29</f>
    </oc>
    <nc r="N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0,4'!N29</f>
    </nc>
  </rcc>
  <rcc rId="19010" sId="1">
    <oc r="O32">
      <f>'по 6-10'!O32+'по 0,4'!O29</f>
    </oc>
    <nc r="O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0,4'!O29</f>
    </nc>
  </rcc>
  <rcc rId="19011" sId="1">
    <oc r="P32">
      <f>'по 6-10'!P32+'по 0,4'!P29</f>
    </oc>
    <nc r="P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0,4'!P29</f>
    </nc>
  </rcc>
  <rcc rId="19012" sId="1">
    <oc r="Q32">
      <f>'по 6-10'!Q32+'по 0,4'!Q29</f>
    </oc>
    <nc r="Q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0,4'!Q29</f>
    </nc>
  </rcc>
  <rcc rId="19013" sId="1">
    <oc r="D33">
      <f>'по 6-10'!D33+'по 0,4'!D30</f>
    </oc>
    <nc r="D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0,4'!D30</f>
    </nc>
  </rcc>
  <rcc rId="19014" sId="1">
    <oc r="E33">
      <f>'по 6-10'!E33+'по 0,4'!E30</f>
    </oc>
    <nc r="E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0,4'!E30</f>
    </nc>
  </rcc>
  <rcc rId="19015" sId="1">
    <oc r="F33">
      <f>'по 6-10'!F33+'по 0,4'!F30</f>
    </oc>
    <nc r="F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0,4'!F30</f>
    </nc>
  </rcc>
  <rcc rId="19016" sId="1">
    <oc r="G33">
      <f>'по 6-10'!G33+'по 0,4'!G30</f>
    </oc>
    <nc r="G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0,4'!G30</f>
    </nc>
  </rcc>
  <rcc rId="19017" sId="1">
    <oc r="H33">
      <f>'по 6-10'!H33+'по 0,4'!H30</f>
    </oc>
    <nc r="H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0,4'!H30</f>
    </nc>
  </rcc>
  <rcc rId="19018" sId="1">
    <oc r="I33">
      <f>'по 6-10'!I33+'по 0,4'!I30</f>
    </oc>
    <nc r="I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0,4'!I30</f>
    </nc>
  </rcc>
  <rcc rId="19019" sId="1">
    <oc r="J33">
      <f>'по 6-10'!J33+'по 0,4'!J30</f>
    </oc>
    <nc r="J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0,4'!J30</f>
    </nc>
  </rcc>
  <rcc rId="19020" sId="1">
    <oc r="K33">
      <f>'по 6-10'!K33+'по 0,4'!K30</f>
    </oc>
    <nc r="K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0,4'!K30</f>
    </nc>
  </rcc>
  <rcc rId="19021" sId="1">
    <oc r="L33">
      <f>'по 6-10'!L33+'по 0,4'!L30</f>
    </oc>
    <nc r="L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0,4'!L30</f>
    </nc>
  </rcc>
  <rcc rId="19022" sId="1">
    <oc r="M33">
      <f>'по 6-10'!M33+'по 0,4'!M30</f>
    </oc>
    <nc r="M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0,4'!M30</f>
    </nc>
  </rcc>
  <rcc rId="19023" sId="1">
    <oc r="N33">
      <f>'по 6-10'!N33+'по 0,4'!N30</f>
    </oc>
    <nc r="N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0,4'!N30</f>
    </nc>
  </rcc>
  <rcc rId="19024" sId="1">
    <oc r="O33">
      <f>'по 6-10'!O33+'по 0,4'!O30</f>
    </oc>
    <nc r="O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0,4'!O30</f>
    </nc>
  </rcc>
  <rcc rId="19025" sId="1">
    <oc r="P33">
      <f>'по 6-10'!P33+'по 0,4'!P30</f>
    </oc>
    <nc r="P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0,4'!P30</f>
    </nc>
  </rcc>
  <rcc rId="19026" sId="1">
    <oc r="Q33">
      <f>'по 6-10'!Q33+'по 0,4'!Q30</f>
    </oc>
    <nc r="Q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0,4'!Q30</f>
    </nc>
  </rcc>
  <rcc rId="19027" sId="1">
    <oc r="D34">
      <f>'по 6-10'!D34+'по 0,4'!D31</f>
    </oc>
    <nc r="D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0,4'!D31</f>
    </nc>
  </rcc>
  <rcc rId="19028" sId="1">
    <oc r="E34">
      <f>'по 6-10'!E34+'по 0,4'!E31</f>
    </oc>
    <nc r="E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0,4'!E31</f>
    </nc>
  </rcc>
  <rcc rId="19029" sId="1">
    <oc r="F34">
      <f>'по 6-10'!F34+'по 0,4'!F31</f>
    </oc>
    <nc r="F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0,4'!F31</f>
    </nc>
  </rcc>
  <rcc rId="19030" sId="1">
    <oc r="G34">
      <f>'по 6-10'!G34+'по 0,4'!G31</f>
    </oc>
    <nc r="G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0,4'!G31</f>
    </nc>
  </rcc>
  <rcc rId="19031" sId="1">
    <oc r="H34">
      <f>'по 6-10'!H34+'по 0,4'!H31</f>
    </oc>
    <nc r="H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0,4'!H31</f>
    </nc>
  </rcc>
  <rcc rId="19032" sId="1">
    <oc r="I34">
      <f>'по 6-10'!I34+'по 0,4'!I31</f>
    </oc>
    <nc r="I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0,4'!I31</f>
    </nc>
  </rcc>
  <rcc rId="19033" sId="1">
    <oc r="J34">
      <f>'по 6-10'!J34+'по 0,4'!J31</f>
    </oc>
    <nc r="J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0,4'!J31</f>
    </nc>
  </rcc>
  <rcc rId="19034" sId="1">
    <oc r="K34">
      <f>'по 6-10'!K34+'по 0,4'!K31</f>
    </oc>
    <nc r="K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0,4'!K31</f>
    </nc>
  </rcc>
  <rcc rId="19035" sId="1">
    <oc r="L34">
      <f>'по 6-10'!L34+'по 0,4'!L31</f>
    </oc>
    <nc r="L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0,4'!L31</f>
    </nc>
  </rcc>
  <rcc rId="19036" sId="1">
    <oc r="M34">
      <f>'по 6-10'!M34+'по 0,4'!M31</f>
    </oc>
    <nc r="M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0,4'!M31</f>
    </nc>
  </rcc>
  <rcc rId="19037" sId="1">
    <oc r="N34">
      <f>'по 6-10'!N34+'по 0,4'!N31</f>
    </oc>
    <nc r="N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0,4'!N31</f>
    </nc>
  </rcc>
  <rcc rId="19038" sId="1">
    <oc r="O34">
      <f>'по 6-10'!O34+'по 0,4'!O31</f>
    </oc>
    <nc r="O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0,4'!O31</f>
    </nc>
  </rcc>
  <rcc rId="19039" sId="1">
    <oc r="P34">
      <f>'по 6-10'!P34+'по 0,4'!P31</f>
    </oc>
    <nc r="P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0,4'!P31</f>
    </nc>
  </rcc>
  <rcc rId="19040" sId="1">
    <oc r="Q34">
      <f>'по 6-10'!Q34+'по 0,4'!Q31</f>
    </oc>
    <nc r="Q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0,4'!Q31</f>
    </nc>
  </rcc>
  <rcc rId="19041" sId="1">
    <oc r="D35">
      <f>'по 6-10'!D35+'по 0,4'!D32</f>
    </oc>
    <nc r="D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0,4'!D32</f>
    </nc>
  </rcc>
  <rcc rId="19042" sId="1">
    <oc r="E35">
      <f>'по 6-10'!E35+'по 0,4'!E32</f>
    </oc>
    <nc r="E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0,4'!E32</f>
    </nc>
  </rcc>
  <rcc rId="19043" sId="1">
    <oc r="F35">
      <f>'по 6-10'!F35+'по 0,4'!F32</f>
    </oc>
    <nc r="F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0,4'!F32</f>
    </nc>
  </rcc>
  <rcc rId="19044" sId="1">
    <oc r="G35">
      <f>'по 6-10'!G35+'по 0,4'!G32</f>
    </oc>
    <nc r="G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0,4'!G32</f>
    </nc>
  </rcc>
  <rcc rId="19045" sId="1">
    <oc r="H35">
      <f>'по 6-10'!H35+'по 0,4'!H32</f>
    </oc>
    <nc r="H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0,4'!H32</f>
    </nc>
  </rcc>
  <rcc rId="19046" sId="1">
    <oc r="I35">
      <f>'по 6-10'!I35+'по 0,4'!I32</f>
    </oc>
    <nc r="I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0,4'!I32</f>
    </nc>
  </rcc>
  <rcc rId="19047" sId="1">
    <oc r="J35">
      <f>'по 6-10'!J35+'по 0,4'!J32</f>
    </oc>
    <nc r="J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0,4'!J32</f>
    </nc>
  </rcc>
  <rcc rId="19048" sId="1">
    <oc r="K35">
      <f>'по 6-10'!K35+'по 0,4'!K32</f>
    </oc>
    <nc r="K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0,4'!K32</f>
    </nc>
  </rcc>
  <rcc rId="19049" sId="1">
    <oc r="L35">
      <f>'по 6-10'!L35+'по 0,4'!L32</f>
    </oc>
    <nc r="L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0,4'!L32</f>
    </nc>
  </rcc>
  <rcc rId="19050" sId="1">
    <oc r="M35">
      <f>'по 6-10'!M35+'по 0,4'!M32</f>
    </oc>
    <nc r="M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0,4'!M32</f>
    </nc>
  </rcc>
  <rcc rId="19051" sId="1">
    <oc r="N35">
      <f>'по 6-10'!N35+'по 0,4'!N32</f>
    </oc>
    <nc r="N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0,4'!N32</f>
    </nc>
  </rcc>
  <rcc rId="19052" sId="1">
    <oc r="O35">
      <f>'по 6-10'!O35+'по 0,4'!O32</f>
    </oc>
    <nc r="O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0,4'!O32</f>
    </nc>
  </rcc>
  <rcc rId="19053" sId="1">
    <oc r="P35">
      <f>'по 6-10'!P35+'по 0,4'!P32</f>
    </oc>
    <nc r="P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0,4'!P32</f>
    </nc>
  </rcc>
  <rcc rId="19054" sId="1">
    <oc r="Q35">
      <f>'по 6-10'!Q35+'по 0,4'!Q32</f>
    </oc>
    <nc r="Q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0,4'!Q32</f>
    </nc>
  </rcc>
  <rcc rId="19055" sId="1">
    <oc r="D36">
      <f>'по 6-10'!D36+'по 0,4'!D33</f>
    </oc>
    <nc r="D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0,4'!D33</f>
    </nc>
  </rcc>
  <rcc rId="19056" sId="1">
    <oc r="E36">
      <f>'по 6-10'!E36+'по 0,4'!E33</f>
    </oc>
    <nc r="E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0,4'!E33</f>
    </nc>
  </rcc>
  <rcc rId="19057" sId="1">
    <oc r="F36">
      <f>'по 6-10'!F36+'по 0,4'!F33</f>
    </oc>
    <nc r="F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0,4'!F33</f>
    </nc>
  </rcc>
  <rcc rId="19058" sId="1">
    <oc r="G36">
      <f>'по 6-10'!G36+'по 0,4'!G33</f>
    </oc>
    <nc r="G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0,4'!G33</f>
    </nc>
  </rcc>
  <rcc rId="19059" sId="1">
    <oc r="H36">
      <f>'по 6-10'!H36+'по 0,4'!H33</f>
    </oc>
    <nc r="H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0,4'!H33</f>
    </nc>
  </rcc>
  <rcc rId="19060" sId="1">
    <oc r="I36">
      <f>'по 6-10'!I36+'по 0,4'!I33</f>
    </oc>
    <nc r="I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0,4'!I33</f>
    </nc>
  </rcc>
  <rcc rId="19061" sId="1">
    <oc r="J36">
      <f>'по 6-10'!J36+'по 0,4'!J33</f>
    </oc>
    <nc r="J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0,4'!J33</f>
    </nc>
  </rcc>
  <rcc rId="19062" sId="1">
    <oc r="K36">
      <f>'по 6-10'!K36+'по 0,4'!K33</f>
    </oc>
    <nc r="K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0,4'!K33</f>
    </nc>
  </rcc>
  <rcc rId="19063" sId="1">
    <oc r="L36">
      <f>'по 6-10'!L36+'по 0,4'!L33</f>
    </oc>
    <nc r="L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0,4'!L33</f>
    </nc>
  </rcc>
  <rcc rId="19064" sId="1">
    <oc r="M36">
      <f>'по 6-10'!M36+'по 0,4'!M33</f>
    </oc>
    <nc r="M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0,4'!M33</f>
    </nc>
  </rcc>
  <rcc rId="19065" sId="1">
    <oc r="N36">
      <f>'по 6-10'!N36+'по 0,4'!N33</f>
    </oc>
    <nc r="N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0,4'!N33</f>
    </nc>
  </rcc>
  <rcc rId="19066" sId="1">
    <oc r="O36">
      <f>'по 6-10'!O36+'по 0,4'!O33</f>
    </oc>
    <nc r="O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0,4'!O33</f>
    </nc>
  </rcc>
  <rcc rId="19067" sId="1">
    <oc r="P36">
      <f>'по 6-10'!P36+'по 0,4'!P33</f>
    </oc>
    <nc r="P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0,4'!P33</f>
    </nc>
  </rcc>
  <rcc rId="19068" sId="1">
    <oc r="Q36">
      <f>'по 6-10'!Q36+'по 0,4'!Q33</f>
    </oc>
    <nc r="Q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0,4'!Q33</f>
    </nc>
  </rcc>
  <rcc rId="19069" sId="1">
    <oc r="D37">
      <f>'по 6-10'!D37+'по 0,4'!D34</f>
    </oc>
    <nc r="D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0,4'!D34</f>
    </nc>
  </rcc>
  <rcc rId="19070" sId="1">
    <oc r="E37">
      <f>'по 6-10'!E37+'по 0,4'!E34</f>
    </oc>
    <nc r="E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0,4'!E34</f>
    </nc>
  </rcc>
  <rcc rId="19071" sId="1">
    <oc r="F37">
      <f>'по 6-10'!F37+'по 0,4'!F34</f>
    </oc>
    <nc r="F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0,4'!F34</f>
    </nc>
  </rcc>
  <rcc rId="19072" sId="1">
    <oc r="G37">
      <f>'по 6-10'!G37+'по 0,4'!G34</f>
    </oc>
    <nc r="G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0,4'!G34</f>
    </nc>
  </rcc>
  <rcc rId="19073" sId="1">
    <oc r="H37">
      <f>'по 6-10'!H37+'по 0,4'!H34</f>
    </oc>
    <nc r="H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0,4'!H34</f>
    </nc>
  </rcc>
  <rcc rId="19074" sId="1">
    <oc r="I37">
      <f>'по 6-10'!I37+'по 0,4'!I34</f>
    </oc>
    <nc r="I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0,4'!I34</f>
    </nc>
  </rcc>
  <rcc rId="19075" sId="1">
    <oc r="J37">
      <f>'по 6-10'!J37+'по 0,4'!J34</f>
    </oc>
    <nc r="J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0,4'!J34</f>
    </nc>
  </rcc>
  <rcc rId="19076" sId="1">
    <oc r="K37">
      <f>'по 6-10'!K37+'по 0,4'!K34</f>
    </oc>
    <nc r="K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0,4'!K34</f>
    </nc>
  </rcc>
  <rcc rId="19077" sId="1">
    <oc r="L37">
      <f>'по 6-10'!L37+'по 0,4'!L34</f>
    </oc>
    <nc r="L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0,4'!L34</f>
    </nc>
  </rcc>
  <rcc rId="19078" sId="1">
    <oc r="M37">
      <f>'по 6-10'!M37+'по 0,4'!M34</f>
    </oc>
    <nc r="M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0,4'!M34</f>
    </nc>
  </rcc>
  <rcc rId="19079" sId="1">
    <oc r="N37">
      <f>'по 6-10'!N37+'по 0,4'!N34</f>
    </oc>
    <nc r="N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0,4'!N34</f>
    </nc>
  </rcc>
  <rcc rId="19080" sId="1">
    <oc r="O37">
      <f>'по 6-10'!O37+'по 0,4'!O34</f>
    </oc>
    <nc r="O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0,4'!O34</f>
    </nc>
  </rcc>
  <rcc rId="19081" sId="1">
    <oc r="P37">
      <f>'по 6-10'!P37+'по 0,4'!P34</f>
    </oc>
    <nc r="P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0,4'!P34</f>
    </nc>
  </rcc>
  <rcc rId="19082" sId="1">
    <oc r="Q37">
      <f>'по 6-10'!Q37+'по 0,4'!Q34</f>
    </oc>
    <nc r="Q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0,4'!Q34</f>
    </nc>
  </rcc>
  <rcc rId="19083" sId="1">
    <oc r="D38">
      <f>'по 6-10'!D38+'по 0,4'!D35</f>
    </oc>
    <nc r="D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0,4'!D35</f>
    </nc>
  </rcc>
  <rcc rId="19084" sId="1">
    <oc r="E38">
      <f>'по 6-10'!E38+'по 0,4'!E35</f>
    </oc>
    <nc r="E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0,4'!E35</f>
    </nc>
  </rcc>
  <rcc rId="19085" sId="1">
    <oc r="F38">
      <f>'по 6-10'!F38+'по 0,4'!F35</f>
    </oc>
    <nc r="F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0,4'!F35</f>
    </nc>
  </rcc>
  <rcc rId="19086" sId="1">
    <oc r="G38">
      <f>'по 6-10'!G38+'по 0,4'!G35</f>
    </oc>
    <nc r="G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0,4'!G35</f>
    </nc>
  </rcc>
  <rcc rId="19087" sId="1">
    <oc r="H38">
      <f>'по 6-10'!H38+'по 0,4'!H35</f>
    </oc>
    <nc r="H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0,4'!H35</f>
    </nc>
  </rcc>
  <rcc rId="19088" sId="1">
    <oc r="I38">
      <f>'по 6-10'!I38+'по 0,4'!I35</f>
    </oc>
    <nc r="I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0,4'!I35</f>
    </nc>
  </rcc>
  <rcc rId="19089" sId="1">
    <oc r="J38">
      <f>'по 6-10'!J38+'по 0,4'!J35</f>
    </oc>
    <nc r="J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0,4'!J35</f>
    </nc>
  </rcc>
  <rcc rId="19090" sId="1">
    <oc r="K38">
      <f>'по 6-10'!K38+'по 0,4'!K35</f>
    </oc>
    <nc r="K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0,4'!K35</f>
    </nc>
  </rcc>
  <rcc rId="19091" sId="1">
    <oc r="L38">
      <f>'по 6-10'!L38+'по 0,4'!L35</f>
    </oc>
    <nc r="L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0,4'!L35</f>
    </nc>
  </rcc>
  <rcc rId="19092" sId="1">
    <oc r="M38">
      <f>'по 6-10'!M38+'по 0,4'!M35</f>
    </oc>
    <nc r="M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0,4'!M35</f>
    </nc>
  </rcc>
  <rcc rId="19093" sId="1">
    <oc r="N38">
      <f>'по 6-10'!N38+'по 0,4'!N35</f>
    </oc>
    <nc r="N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0,4'!N35</f>
    </nc>
  </rcc>
  <rcc rId="19094" sId="1">
    <oc r="O38">
      <f>'по 6-10'!O38+'по 0,4'!O35</f>
    </oc>
    <nc r="O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0,4'!O35</f>
    </nc>
  </rcc>
  <rcc rId="19095" sId="1">
    <oc r="P38">
      <f>'по 6-10'!P38+'по 0,4'!P35</f>
    </oc>
    <nc r="P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0,4'!P35</f>
    </nc>
  </rcc>
  <rcc rId="19096" sId="1">
    <oc r="Q38">
      <f>'по 6-10'!Q38+'по 0,4'!Q35</f>
    </oc>
    <nc r="Q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0,4'!Q35</f>
    </nc>
  </rcc>
  <rcc rId="19097" sId="1">
    <oc r="D39">
      <f>'по 6-10'!D39+'по 0,4'!D36</f>
    </oc>
    <nc r="D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0,4'!D36</f>
    </nc>
  </rcc>
  <rcc rId="19098" sId="1">
    <oc r="E39">
      <f>'по 6-10'!E39+'по 0,4'!E36</f>
    </oc>
    <nc r="E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0,4'!E36</f>
    </nc>
  </rcc>
  <rcc rId="19099" sId="1">
    <oc r="F39">
      <f>'по 6-10'!F39+'по 0,4'!F36</f>
    </oc>
    <nc r="F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0,4'!F36</f>
    </nc>
  </rcc>
  <rcc rId="19100" sId="1">
    <oc r="G39">
      <f>'по 6-10'!G39+'по 0,4'!G36</f>
    </oc>
    <nc r="G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0,4'!G36</f>
    </nc>
  </rcc>
  <rcc rId="19101" sId="1">
    <oc r="H39">
      <f>'по 6-10'!H39+'по 0,4'!H36</f>
    </oc>
    <nc r="H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0,4'!H36</f>
    </nc>
  </rcc>
  <rcc rId="19102" sId="1">
    <oc r="I39">
      <f>'по 6-10'!I39+'по 0,4'!I36</f>
    </oc>
    <nc r="I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0,4'!I36</f>
    </nc>
  </rcc>
  <rcc rId="19103" sId="1">
    <oc r="J39">
      <f>'по 6-10'!J39+'по 0,4'!J36</f>
    </oc>
    <nc r="J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0,4'!J36</f>
    </nc>
  </rcc>
  <rcc rId="19104" sId="1">
    <oc r="K39">
      <f>'по 6-10'!K39+'по 0,4'!K36</f>
    </oc>
    <nc r="K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0,4'!K36</f>
    </nc>
  </rcc>
  <rcc rId="19105" sId="1">
    <oc r="L39">
      <f>'по 6-10'!L39+'по 0,4'!L36</f>
    </oc>
    <nc r="L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0,4'!L36</f>
    </nc>
  </rcc>
  <rcc rId="19106" sId="1">
    <oc r="M39">
      <f>'по 6-10'!M39+'по 0,4'!M36</f>
    </oc>
    <nc r="M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0,4'!M36</f>
    </nc>
  </rcc>
  <rcc rId="19107" sId="1">
    <oc r="N39">
      <f>'по 6-10'!N39+'по 0,4'!N36</f>
    </oc>
    <nc r="N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0,4'!N36</f>
    </nc>
  </rcc>
  <rcc rId="19108" sId="1">
    <oc r="O39">
      <f>'по 6-10'!O39+'по 0,4'!O36</f>
    </oc>
    <nc r="O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0,4'!O36</f>
    </nc>
  </rcc>
  <rcc rId="19109" sId="1">
    <oc r="P39">
      <f>'по 6-10'!P39+'по 0,4'!P36</f>
    </oc>
    <nc r="P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0,4'!P36</f>
    </nc>
  </rcc>
  <rcc rId="19110" sId="1">
    <oc r="Q39">
      <f>'по 6-10'!Q39+'по 0,4'!Q36</f>
    </oc>
    <nc r="Q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0,4'!Q36</f>
    </nc>
  </rcc>
  <rcc rId="19111" sId="1">
    <oc r="D40">
      <f>'по 6-10'!D40+'по 0,4'!D37</f>
    </oc>
    <nc r="D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0,4'!D37</f>
    </nc>
  </rcc>
  <rcc rId="19112" sId="1">
    <oc r="E40">
      <f>'по 6-10'!E40+'по 0,4'!E37</f>
    </oc>
    <nc r="E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0,4'!E37</f>
    </nc>
  </rcc>
  <rcc rId="19113" sId="1">
    <oc r="F40">
      <f>'по 6-10'!F40+'по 0,4'!F37</f>
    </oc>
    <nc r="F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0,4'!F37</f>
    </nc>
  </rcc>
  <rcc rId="19114" sId="1">
    <oc r="G40">
      <f>'по 6-10'!G40+'по 0,4'!G37</f>
    </oc>
    <nc r="G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0,4'!G37</f>
    </nc>
  </rcc>
  <rcc rId="19115" sId="1">
    <oc r="H40">
      <f>'по 6-10'!H40+'по 0,4'!H37</f>
    </oc>
    <nc r="H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0,4'!H37</f>
    </nc>
  </rcc>
  <rcc rId="19116" sId="1">
    <oc r="I40">
      <f>'по 6-10'!I40+'по 0,4'!I37</f>
    </oc>
    <nc r="I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0,4'!I37</f>
    </nc>
  </rcc>
  <rcc rId="19117" sId="1">
    <oc r="J40">
      <f>'по 6-10'!J40+'по 0,4'!J37</f>
    </oc>
    <nc r="J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0,4'!J37</f>
    </nc>
  </rcc>
  <rcc rId="19118" sId="1">
    <oc r="K40">
      <f>'по 6-10'!K40+'по 0,4'!K37</f>
    </oc>
    <nc r="K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0,4'!K37</f>
    </nc>
  </rcc>
  <rcc rId="19119" sId="1">
    <oc r="L40">
      <f>'по 6-10'!L40+'по 0,4'!L37</f>
    </oc>
    <nc r="L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0,4'!L37</f>
    </nc>
  </rcc>
  <rcc rId="19120" sId="1">
    <oc r="M40">
      <f>'по 6-10'!M40+'по 0,4'!M37</f>
    </oc>
    <nc r="M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0,4'!M37</f>
    </nc>
  </rcc>
  <rcc rId="19121" sId="1">
    <oc r="N40">
      <f>'по 6-10'!N40+'по 0,4'!N37</f>
    </oc>
    <nc r="N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0,4'!N37</f>
    </nc>
  </rcc>
  <rcc rId="19122" sId="1">
    <oc r="O40">
      <f>'по 6-10'!O40+'по 0,4'!O37</f>
    </oc>
    <nc r="O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0,4'!O37</f>
    </nc>
  </rcc>
  <rcc rId="19123" sId="1">
    <oc r="P40">
      <f>'по 6-10'!P40+'по 0,4'!P37</f>
    </oc>
    <nc r="P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0,4'!P37</f>
    </nc>
  </rcc>
  <rcc rId="19124" sId="1">
    <oc r="Q40">
      <f>'по 6-10'!Q40+'по 0,4'!Q37</f>
    </oc>
    <nc r="Q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0,4'!Q37</f>
    </nc>
  </rcc>
  <rcc rId="19125" sId="1">
    <oc r="D41">
      <f>'по 6-10'!D41+'по 0,4'!D38</f>
    </oc>
    <nc r="D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0,4'!D38</f>
    </nc>
  </rcc>
  <rcc rId="19126" sId="1">
    <oc r="E41">
      <f>'по 6-10'!E41+'по 0,4'!E38</f>
    </oc>
    <nc r="E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0,4'!E38</f>
    </nc>
  </rcc>
  <rcc rId="19127" sId="1">
    <oc r="F41">
      <f>'по 6-10'!F41+'по 0,4'!F38</f>
    </oc>
    <nc r="F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0,4'!F38</f>
    </nc>
  </rcc>
  <rcc rId="19128" sId="1">
    <oc r="G41">
      <f>'по 6-10'!G41+'по 0,4'!G38</f>
    </oc>
    <nc r="G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0,4'!G38</f>
    </nc>
  </rcc>
  <rcc rId="19129" sId="1">
    <oc r="H41">
      <f>'по 6-10'!H41+'по 0,4'!H38</f>
    </oc>
    <nc r="H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0,4'!H38</f>
    </nc>
  </rcc>
  <rcc rId="19130" sId="1">
    <oc r="I41">
      <f>'по 6-10'!I41+'по 0,4'!I38</f>
    </oc>
    <nc r="I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0,4'!I38</f>
    </nc>
  </rcc>
  <rcc rId="19131" sId="1">
    <oc r="J41">
      <f>'по 6-10'!J41+'по 0,4'!J38</f>
    </oc>
    <nc r="J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0,4'!J38</f>
    </nc>
  </rcc>
  <rcc rId="19132" sId="1">
    <oc r="K41">
      <f>'по 6-10'!K41+'по 0,4'!K38</f>
    </oc>
    <nc r="K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0,4'!K38</f>
    </nc>
  </rcc>
  <rcc rId="19133" sId="1">
    <oc r="L41">
      <f>'по 6-10'!L41+'по 0,4'!L38</f>
    </oc>
    <nc r="L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0,4'!L38</f>
    </nc>
  </rcc>
  <rcc rId="19134" sId="1">
    <oc r="M41">
      <f>'по 6-10'!M41+'по 0,4'!M38</f>
    </oc>
    <nc r="M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0,4'!M38</f>
    </nc>
  </rcc>
  <rcc rId="19135" sId="1">
    <oc r="N41">
      <f>'по 6-10'!N41+'по 0,4'!N38</f>
    </oc>
    <nc r="N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0,4'!N38</f>
    </nc>
  </rcc>
  <rcc rId="19136" sId="1">
    <oc r="O41">
      <f>'по 6-10'!O41+'по 0,4'!O38</f>
    </oc>
    <nc r="O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0,4'!O38</f>
    </nc>
  </rcc>
  <rcc rId="19137" sId="1">
    <oc r="P41">
      <f>'по 6-10'!P41+'по 0,4'!P38</f>
    </oc>
    <nc r="P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0,4'!P38</f>
    </nc>
  </rcc>
  <rcc rId="19138" sId="1">
    <oc r="Q41">
      <f>'по 6-10'!Q41+'по 0,4'!Q38</f>
    </oc>
    <nc r="Q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0,4'!Q38</f>
    </nc>
  </rcc>
  <rcc rId="19139" sId="1">
    <oc r="D42">
      <f>'по 6-10'!D42+'по 0,4'!D39</f>
    </oc>
    <nc r="D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0,4'!D39</f>
    </nc>
  </rcc>
  <rcc rId="19140" sId="1">
    <oc r="E42">
      <f>'по 6-10'!E42+'по 0,4'!E39</f>
    </oc>
    <nc r="E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0,4'!E39</f>
    </nc>
  </rcc>
  <rcc rId="19141" sId="1">
    <oc r="F42">
      <f>'по 6-10'!F42+'по 0,4'!F39</f>
    </oc>
    <nc r="F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0,4'!F39</f>
    </nc>
  </rcc>
  <rcc rId="19142" sId="1">
    <oc r="G42">
      <f>'по 6-10'!G42+'по 0,4'!G39</f>
    </oc>
    <nc r="G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0,4'!G39</f>
    </nc>
  </rcc>
  <rcc rId="19143" sId="1">
    <oc r="H42">
      <f>'по 6-10'!H42+'по 0,4'!H39</f>
    </oc>
    <nc r="H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0,4'!H39</f>
    </nc>
  </rcc>
  <rcc rId="19144" sId="1">
    <oc r="I42">
      <f>'по 6-10'!I42+'по 0,4'!I39</f>
    </oc>
    <nc r="I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0,4'!I39</f>
    </nc>
  </rcc>
  <rcc rId="19145" sId="1">
    <oc r="J42">
      <f>'по 6-10'!J42+'по 0,4'!J39</f>
    </oc>
    <nc r="J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0,4'!J39</f>
    </nc>
  </rcc>
  <rcc rId="19146" sId="1">
    <oc r="K42">
      <f>'по 6-10'!K42+'по 0,4'!K39</f>
    </oc>
    <nc r="K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0,4'!K39</f>
    </nc>
  </rcc>
  <rcc rId="19147" sId="1">
    <oc r="L42">
      <f>'по 6-10'!L42+'по 0,4'!L39</f>
    </oc>
    <nc r="L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0,4'!L39</f>
    </nc>
  </rcc>
  <rcc rId="19148" sId="1">
    <oc r="M42">
      <f>'по 6-10'!M42+'по 0,4'!M39</f>
    </oc>
    <nc r="M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0,4'!M39</f>
    </nc>
  </rcc>
  <rcc rId="19149" sId="1">
    <oc r="N42">
      <f>'по 6-10'!N42+'по 0,4'!N39</f>
    </oc>
    <nc r="N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0,4'!N39</f>
    </nc>
  </rcc>
  <rcc rId="19150" sId="1">
    <oc r="O42">
      <f>'по 6-10'!O42+'по 0,4'!O39</f>
    </oc>
    <nc r="O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0,4'!O39</f>
    </nc>
  </rcc>
  <rcc rId="19151" sId="1">
    <oc r="P42">
      <f>'по 6-10'!P42+'по 0,4'!P39</f>
    </oc>
    <nc r="P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0,4'!P39</f>
    </nc>
  </rcc>
  <rcc rId="19152" sId="1">
    <oc r="Q42">
      <f>'по 6-10'!Q42+'по 0,4'!Q39</f>
    </oc>
    <nc r="Q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0,4'!Q39</f>
    </nc>
  </rcc>
  <rcc rId="19153" sId="1">
    <oc r="D43">
      <f>'по 6-10'!D43+'по 0,4'!D40</f>
    </oc>
    <nc r="D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0,4'!D40</f>
    </nc>
  </rcc>
  <rcc rId="19154" sId="1">
    <oc r="E43">
      <f>'по 6-10'!E43+'по 0,4'!E40</f>
    </oc>
    <nc r="E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0,4'!E40</f>
    </nc>
  </rcc>
  <rcc rId="19155" sId="1">
    <oc r="F43">
      <f>'по 6-10'!F43+'по 0,4'!F40</f>
    </oc>
    <nc r="F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0,4'!F40</f>
    </nc>
  </rcc>
  <rcc rId="19156" sId="1">
    <oc r="G43">
      <f>'по 6-10'!G43+'по 0,4'!G40</f>
    </oc>
    <nc r="G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0,4'!G40</f>
    </nc>
  </rcc>
  <rcc rId="19157" sId="1">
    <oc r="H43">
      <f>'по 6-10'!H43+'по 0,4'!H40</f>
    </oc>
    <nc r="H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0,4'!H40</f>
    </nc>
  </rcc>
  <rcc rId="19158" sId="1">
    <oc r="I43">
      <f>'по 6-10'!I43+'по 0,4'!I40</f>
    </oc>
    <nc r="I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0,4'!I40</f>
    </nc>
  </rcc>
  <rcc rId="19159" sId="1">
    <oc r="J43">
      <f>'по 6-10'!J43+'по 0,4'!J40</f>
    </oc>
    <nc r="J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0,4'!J40</f>
    </nc>
  </rcc>
  <rcc rId="19160" sId="1">
    <oc r="K43">
      <f>'по 6-10'!K43+'по 0,4'!K40</f>
    </oc>
    <nc r="K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0,4'!K40</f>
    </nc>
  </rcc>
  <rcc rId="19161" sId="1">
    <oc r="L43">
      <f>'по 6-10'!L43+'по 0,4'!L40</f>
    </oc>
    <nc r="L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0,4'!L40</f>
    </nc>
  </rcc>
  <rcc rId="19162" sId="1">
    <oc r="M43">
      <f>'по 6-10'!M43+'по 0,4'!M40</f>
    </oc>
    <nc r="M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0,4'!M40</f>
    </nc>
  </rcc>
  <rcc rId="19163" sId="1">
    <oc r="N43">
      <f>'по 6-10'!N43+'по 0,4'!N40</f>
    </oc>
    <nc r="N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0,4'!N40</f>
    </nc>
  </rcc>
  <rcc rId="19164" sId="1">
    <oc r="O43">
      <f>'по 6-10'!O43+'по 0,4'!O40</f>
    </oc>
    <nc r="O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0,4'!O40</f>
    </nc>
  </rcc>
  <rcc rId="19165" sId="1">
    <oc r="P43">
      <f>'по 6-10'!P43+'по 0,4'!P40</f>
    </oc>
    <nc r="P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0,4'!P40</f>
    </nc>
  </rcc>
  <rcc rId="19166" sId="1">
    <oc r="Q43">
      <f>'по 6-10'!Q43+'по 0,4'!Q40</f>
    </oc>
    <nc r="Q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0,4'!Q40</f>
    </nc>
  </rcc>
  <rcc rId="19167" sId="1">
    <oc r="D44">
      <f>'по 6-10'!D44+'по 0,4'!D41</f>
    </oc>
    <nc r="D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0,4'!D41</f>
    </nc>
  </rcc>
  <rcc rId="19168" sId="1">
    <oc r="E44">
      <f>'по 6-10'!E44+'по 0,4'!E41</f>
    </oc>
    <nc r="E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0,4'!E41</f>
    </nc>
  </rcc>
  <rcc rId="19169" sId="1">
    <oc r="F44">
      <f>'по 6-10'!F44+'по 0,4'!F41</f>
    </oc>
    <nc r="F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0,4'!F41</f>
    </nc>
  </rcc>
  <rcc rId="19170" sId="1">
    <oc r="G44">
      <f>'по 6-10'!G44+'по 0,4'!G41</f>
    </oc>
    <nc r="G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0,4'!G41</f>
    </nc>
  </rcc>
  <rcc rId="19171" sId="1">
    <oc r="H44">
      <f>'по 6-10'!H44+'по 0,4'!H41</f>
    </oc>
    <nc r="H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0,4'!H41</f>
    </nc>
  </rcc>
  <rcc rId="19172" sId="1">
    <oc r="I44">
      <f>'по 6-10'!I44+'по 0,4'!I41</f>
    </oc>
    <nc r="I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0,4'!I41</f>
    </nc>
  </rcc>
  <rcc rId="19173" sId="1">
    <oc r="J44">
      <f>'по 6-10'!J44+'по 0,4'!J41</f>
    </oc>
    <nc r="J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0,4'!J41</f>
    </nc>
  </rcc>
  <rcc rId="19174" sId="1">
    <oc r="K44">
      <f>'по 6-10'!K44+'по 0,4'!K41</f>
    </oc>
    <nc r="K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0,4'!K41</f>
    </nc>
  </rcc>
  <rcc rId="19175" sId="1">
    <oc r="L44">
      <f>'по 6-10'!L44+'по 0,4'!L41</f>
    </oc>
    <nc r="L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0,4'!L41</f>
    </nc>
  </rcc>
  <rcc rId="19176" sId="1">
    <oc r="M44">
      <f>'по 6-10'!M44+'по 0,4'!M41</f>
    </oc>
    <nc r="M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0,4'!M41</f>
    </nc>
  </rcc>
  <rcc rId="19177" sId="1">
    <oc r="N44">
      <f>'по 6-10'!N44+'по 0,4'!N41</f>
    </oc>
    <nc r="N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0,4'!N41</f>
    </nc>
  </rcc>
  <rcc rId="19178" sId="1">
    <oc r="O44">
      <f>'по 6-10'!O44+'по 0,4'!O41</f>
    </oc>
    <nc r="O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0,4'!O41</f>
    </nc>
  </rcc>
  <rcc rId="19179" sId="1">
    <oc r="P44">
      <f>'по 6-10'!P44+'по 0,4'!P41</f>
    </oc>
    <nc r="P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0,4'!P41</f>
    </nc>
  </rcc>
  <rcc rId="19180" sId="1">
    <oc r="Q44">
      <f>'по 6-10'!Q44+'по 0,4'!Q41</f>
    </oc>
    <nc r="Q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0,4'!Q41</f>
    </nc>
  </rcc>
  <rcc rId="19181" sId="1">
    <oc r="D45">
      <f>'по 6-10'!D45+'по 0,4'!D42</f>
    </oc>
    <nc r="D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0,4'!D42</f>
    </nc>
  </rcc>
  <rcc rId="19182" sId="1">
    <oc r="E45">
      <f>'по 6-10'!E45+'по 0,4'!E42</f>
    </oc>
    <nc r="E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0,4'!E42</f>
    </nc>
  </rcc>
  <rcc rId="19183" sId="1">
    <oc r="F45">
      <f>'по 6-10'!F45+'по 0,4'!F42</f>
    </oc>
    <nc r="F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0,4'!F42</f>
    </nc>
  </rcc>
  <rcc rId="19184" sId="1">
    <oc r="G45">
      <f>'по 6-10'!G45+'по 0,4'!G42</f>
    </oc>
    <nc r="G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0,4'!G42</f>
    </nc>
  </rcc>
  <rcc rId="19185" sId="1">
    <oc r="H45">
      <f>'по 6-10'!H45+'по 0,4'!H42</f>
    </oc>
    <nc r="H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0,4'!H42</f>
    </nc>
  </rcc>
  <rcc rId="19186" sId="1">
    <oc r="I45">
      <f>'по 6-10'!I45+'по 0,4'!I42</f>
    </oc>
    <nc r="I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0,4'!I42</f>
    </nc>
  </rcc>
  <rcc rId="19187" sId="1">
    <oc r="J45">
      <f>'по 6-10'!J45+'по 0,4'!J42</f>
    </oc>
    <nc r="J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0,4'!J42</f>
    </nc>
  </rcc>
  <rcc rId="19188" sId="1">
    <oc r="K45">
      <f>'по 6-10'!K45+'по 0,4'!K42</f>
    </oc>
    <nc r="K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0,4'!K42</f>
    </nc>
  </rcc>
  <rcc rId="19189" sId="1">
    <oc r="L45">
      <f>'по 6-10'!L45+'по 0,4'!L42</f>
    </oc>
    <nc r="L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0,4'!L42</f>
    </nc>
  </rcc>
  <rcc rId="19190" sId="1">
    <oc r="M45">
      <f>'по 6-10'!M45+'по 0,4'!M42</f>
    </oc>
    <nc r="M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0,4'!M42</f>
    </nc>
  </rcc>
  <rcc rId="19191" sId="1">
    <oc r="N45">
      <f>'по 6-10'!N45+'по 0,4'!N42</f>
    </oc>
    <nc r="N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0,4'!N42</f>
    </nc>
  </rcc>
  <rcc rId="19192" sId="1">
    <oc r="O45">
      <f>'по 6-10'!O45+'по 0,4'!O42</f>
    </oc>
    <nc r="O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0,4'!O42</f>
    </nc>
  </rcc>
  <rcc rId="19193" sId="1">
    <oc r="P45">
      <f>'по 6-10'!P45+'по 0,4'!P42</f>
    </oc>
    <nc r="P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0,4'!P42</f>
    </nc>
  </rcc>
  <rcc rId="19194" sId="1">
    <oc r="Q45">
      <f>'по 6-10'!Q45+'по 0,4'!Q42</f>
    </oc>
    <nc r="Q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0,4'!Q42</f>
    </nc>
  </rcc>
  <rcc rId="19195" sId="1">
    <oc r="D46">
      <f>'по 6-10'!D46+'по 0,4'!D43</f>
    </oc>
    <nc r="D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0,4'!D43</f>
    </nc>
  </rcc>
  <rcc rId="19196" sId="1">
    <oc r="E46">
      <f>'по 6-10'!E46+'по 0,4'!E43</f>
    </oc>
    <nc r="E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0,4'!E43</f>
    </nc>
  </rcc>
  <rcc rId="19197" sId="1">
    <oc r="F46">
      <f>'по 6-10'!F46+'по 0,4'!F43</f>
    </oc>
    <nc r="F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0,4'!F43</f>
    </nc>
  </rcc>
  <rcc rId="19198" sId="1">
    <oc r="G46">
      <f>'по 6-10'!G46+'по 0,4'!G43</f>
    </oc>
    <nc r="G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0,4'!G43</f>
    </nc>
  </rcc>
  <rcc rId="19199" sId="1">
    <oc r="H46">
      <f>'по 6-10'!H46+'по 0,4'!H43</f>
    </oc>
    <nc r="H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0,4'!H43</f>
    </nc>
  </rcc>
  <rcc rId="19200" sId="1">
    <oc r="I46">
      <f>'по 6-10'!I46+'по 0,4'!I43</f>
    </oc>
    <nc r="I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0,4'!I43</f>
    </nc>
  </rcc>
  <rcc rId="19201" sId="1">
    <oc r="J46">
      <f>'по 6-10'!J46+'по 0,4'!J43</f>
    </oc>
    <nc r="J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0,4'!J43</f>
    </nc>
  </rcc>
  <rcc rId="19202" sId="1">
    <oc r="K46">
      <f>'по 6-10'!K46+'по 0,4'!K43</f>
    </oc>
    <nc r="K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0,4'!K43</f>
    </nc>
  </rcc>
  <rcc rId="19203" sId="1">
    <oc r="L46">
      <f>'по 6-10'!L46+'по 0,4'!L43</f>
    </oc>
    <nc r="L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0,4'!L43</f>
    </nc>
  </rcc>
  <rcc rId="19204" sId="1">
    <oc r="M46">
      <f>'по 6-10'!M46+'по 0,4'!M43</f>
    </oc>
    <nc r="M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0,4'!M43</f>
    </nc>
  </rcc>
  <rcc rId="19205" sId="1">
    <oc r="N46">
      <f>'по 6-10'!N46+'по 0,4'!N43</f>
    </oc>
    <nc r="N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0,4'!N43</f>
    </nc>
  </rcc>
  <rcc rId="19206" sId="1">
    <oc r="O46">
      <f>'по 6-10'!O46+'по 0,4'!O43</f>
    </oc>
    <nc r="O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0,4'!O43</f>
    </nc>
  </rcc>
  <rcc rId="19207" sId="1">
    <oc r="P46">
      <f>'по 6-10'!P46+'по 0,4'!P43</f>
    </oc>
    <nc r="P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0,4'!P43</f>
    </nc>
  </rcc>
  <rcc rId="19208" sId="1">
    <oc r="Q46">
      <f>'по 6-10'!Q46+'по 0,4'!Q43</f>
    </oc>
    <nc r="Q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0,4'!Q43</f>
    </nc>
  </rcc>
  <rcc rId="19209" sId="1">
    <oc r="D47">
      <f>'по 6-10'!D47+'по 0,4'!D44</f>
    </oc>
    <nc r="D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0,4'!D44</f>
    </nc>
  </rcc>
  <rcc rId="19210" sId="1">
    <oc r="E47">
      <f>'по 6-10'!E47+'по 0,4'!E44</f>
    </oc>
    <nc r="E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0,4'!E44</f>
    </nc>
  </rcc>
  <rcc rId="19211" sId="1">
    <oc r="F47">
      <f>'по 6-10'!F47+'по 0,4'!F44</f>
    </oc>
    <nc r="F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0,4'!F44</f>
    </nc>
  </rcc>
  <rcc rId="19212" sId="1">
    <oc r="G47">
      <f>'по 6-10'!G47+'по 0,4'!G44</f>
    </oc>
    <nc r="G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0,4'!G44</f>
    </nc>
  </rcc>
  <rcc rId="19213" sId="1">
    <oc r="H47">
      <f>'по 6-10'!H47+'по 0,4'!H44</f>
    </oc>
    <nc r="H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0,4'!H44</f>
    </nc>
  </rcc>
  <rcc rId="19214" sId="1">
    <oc r="I47">
      <f>'по 6-10'!I47+'по 0,4'!I44</f>
    </oc>
    <nc r="I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0,4'!I44</f>
    </nc>
  </rcc>
  <rcc rId="19215" sId="1">
    <oc r="J47">
      <f>'по 6-10'!J47+'по 0,4'!J44</f>
    </oc>
    <nc r="J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0,4'!J44</f>
    </nc>
  </rcc>
  <rcc rId="19216" sId="1">
    <oc r="K47">
      <f>'по 6-10'!K47+'по 0,4'!K44</f>
    </oc>
    <nc r="K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0,4'!K44</f>
    </nc>
  </rcc>
  <rcc rId="19217" sId="1">
    <oc r="L47">
      <f>'по 6-10'!L47+'по 0,4'!L44</f>
    </oc>
    <nc r="L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0,4'!L44</f>
    </nc>
  </rcc>
  <rcc rId="19218" sId="1">
    <oc r="M47">
      <f>'по 6-10'!M47+'по 0,4'!M44</f>
    </oc>
    <nc r="M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0,4'!M44</f>
    </nc>
  </rcc>
  <rcc rId="19219" sId="1">
    <oc r="N47">
      <f>'по 6-10'!N47+'по 0,4'!N44</f>
    </oc>
    <nc r="N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0,4'!N44</f>
    </nc>
  </rcc>
  <rcc rId="19220" sId="1">
    <oc r="O47">
      <f>'по 6-10'!O47+'по 0,4'!O44</f>
    </oc>
    <nc r="O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0,4'!O44</f>
    </nc>
  </rcc>
  <rcc rId="19221" sId="1">
    <oc r="P47">
      <f>'по 6-10'!P47+'по 0,4'!P44</f>
    </oc>
    <nc r="P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0,4'!P44</f>
    </nc>
  </rcc>
  <rcc rId="19222" sId="1">
    <oc r="Q47">
      <f>'по 6-10'!Q47+'по 0,4'!Q44</f>
    </oc>
    <nc r="Q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0,4'!Q44</f>
    </nc>
  </rcc>
  <rcc rId="19223" sId="1">
    <oc r="D48">
      <f>'по 6-10'!D48+'по 0,4'!D45</f>
    </oc>
    <nc r="D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0,4'!D45</f>
    </nc>
  </rcc>
  <rcc rId="19224" sId="1">
    <oc r="E48">
      <f>'по 6-10'!E48+'по 0,4'!E45</f>
    </oc>
    <nc r="E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0,4'!E45</f>
    </nc>
  </rcc>
  <rcc rId="19225" sId="1">
    <oc r="F48">
      <f>'по 6-10'!F48+'по 0,4'!F45</f>
    </oc>
    <nc r="F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0,4'!F45</f>
    </nc>
  </rcc>
  <rcc rId="19226" sId="1">
    <oc r="G48">
      <f>'по 6-10'!G48+'по 0,4'!G45</f>
    </oc>
    <nc r="G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0,4'!G45</f>
    </nc>
  </rcc>
  <rcc rId="19227" sId="1">
    <oc r="H48">
      <f>'по 6-10'!H48+'по 0,4'!H45</f>
    </oc>
    <nc r="H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0,4'!H45</f>
    </nc>
  </rcc>
  <rcc rId="19228" sId="1">
    <oc r="I48">
      <f>'по 6-10'!I48+'по 0,4'!I45</f>
    </oc>
    <nc r="I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0,4'!I45</f>
    </nc>
  </rcc>
  <rcc rId="19229" sId="1">
    <oc r="J48">
      <f>'по 6-10'!J48+'по 0,4'!J45</f>
    </oc>
    <nc r="J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0,4'!J45</f>
    </nc>
  </rcc>
  <rcc rId="19230" sId="1">
    <oc r="K48">
      <f>'по 6-10'!K48+'по 0,4'!K45</f>
    </oc>
    <nc r="K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0,4'!K45</f>
    </nc>
  </rcc>
  <rcc rId="19231" sId="1">
    <oc r="L48">
      <f>'по 6-10'!L48+'по 0,4'!L45</f>
    </oc>
    <nc r="L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0,4'!L45</f>
    </nc>
  </rcc>
  <rcc rId="19232" sId="1">
    <oc r="M48">
      <f>'по 6-10'!M48+'по 0,4'!M45</f>
    </oc>
    <nc r="M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0,4'!M45</f>
    </nc>
  </rcc>
  <rcc rId="19233" sId="1">
    <oc r="N48">
      <f>'по 6-10'!N48+'по 0,4'!N45</f>
    </oc>
    <nc r="N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0,4'!N45</f>
    </nc>
  </rcc>
  <rcc rId="19234" sId="1">
    <oc r="O48">
      <f>'по 6-10'!O48+'по 0,4'!O45</f>
    </oc>
    <nc r="O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0,4'!O45</f>
    </nc>
  </rcc>
  <rcc rId="19235" sId="1">
    <oc r="P48">
      <f>'по 6-10'!P48+'по 0,4'!P45</f>
    </oc>
    <nc r="P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0,4'!P45</f>
    </nc>
  </rcc>
  <rcc rId="19236" sId="1">
    <oc r="Q48">
      <f>'по 6-10'!Q48+'по 0,4'!Q45</f>
    </oc>
    <nc r="Q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0,4'!Q45</f>
    </nc>
  </rcc>
  <rcc rId="19237" sId="1">
    <oc r="D49">
      <f>'по 6-10'!D49+'по 0,4'!D46</f>
    </oc>
    <nc r="D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0,4'!D46</f>
    </nc>
  </rcc>
  <rcc rId="19238" sId="1">
    <oc r="E49">
      <f>'по 6-10'!E49+'по 0,4'!E46</f>
    </oc>
    <nc r="E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0,4'!E46</f>
    </nc>
  </rcc>
  <rcc rId="19239" sId="1">
    <oc r="F49">
      <f>'по 6-10'!F49+'по 0,4'!F46</f>
    </oc>
    <nc r="F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0,4'!F46</f>
    </nc>
  </rcc>
  <rcc rId="19240" sId="1">
    <oc r="G49">
      <f>'по 6-10'!G49+'по 0,4'!G46</f>
    </oc>
    <nc r="G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0,4'!G46</f>
    </nc>
  </rcc>
  <rcc rId="19241" sId="1">
    <oc r="H49">
      <f>'по 6-10'!H49+'по 0,4'!H46</f>
    </oc>
    <nc r="H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0,4'!H46</f>
    </nc>
  </rcc>
  <rcc rId="19242" sId="1">
    <oc r="I49">
      <f>'по 6-10'!I49+'по 0,4'!I46</f>
    </oc>
    <nc r="I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0,4'!I46</f>
    </nc>
  </rcc>
  <rcc rId="19243" sId="1">
    <oc r="J49">
      <f>'по 6-10'!J49+'по 0,4'!J46</f>
    </oc>
    <nc r="J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0,4'!J46</f>
    </nc>
  </rcc>
  <rcc rId="19244" sId="1">
    <oc r="K49">
      <f>'по 6-10'!K49+'по 0,4'!K46</f>
    </oc>
    <nc r="K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0,4'!K46</f>
    </nc>
  </rcc>
  <rcc rId="19245" sId="1">
    <oc r="L49">
      <f>'по 6-10'!L49+'по 0,4'!L46</f>
    </oc>
    <nc r="L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0,4'!L46</f>
    </nc>
  </rcc>
  <rcc rId="19246" sId="1">
    <oc r="M49">
      <f>'по 6-10'!M49+'по 0,4'!M46</f>
    </oc>
    <nc r="M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0,4'!M46</f>
    </nc>
  </rcc>
  <rcc rId="19247" sId="1">
    <oc r="N49">
      <f>'по 6-10'!N49+'по 0,4'!N46</f>
    </oc>
    <nc r="N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0,4'!N46</f>
    </nc>
  </rcc>
  <rcc rId="19248" sId="1">
    <oc r="O49">
      <f>'по 6-10'!O49+'по 0,4'!O46</f>
    </oc>
    <nc r="O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0,4'!O46</f>
    </nc>
  </rcc>
  <rcc rId="19249" sId="1">
    <oc r="P49">
      <f>'по 6-10'!P49+'по 0,4'!P46</f>
    </oc>
    <nc r="P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0,4'!P46</f>
    </nc>
  </rcc>
  <rcc rId="19250" sId="1">
    <oc r="Q49">
      <f>'по 6-10'!Q49+'по 0,4'!Q46</f>
    </oc>
    <nc r="Q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0,4'!Q46</f>
    </nc>
  </rcc>
  <rcc rId="19251" sId="1">
    <oc r="D50">
      <f>'по 6-10'!D50+'по 0,4'!D47</f>
    </oc>
    <nc r="D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0,4'!D47</f>
    </nc>
  </rcc>
  <rcc rId="19252" sId="1">
    <oc r="E50">
      <f>'по 6-10'!E50+'по 0,4'!E47</f>
    </oc>
    <nc r="E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0,4'!E47</f>
    </nc>
  </rcc>
  <rcc rId="19253" sId="1">
    <oc r="F50">
      <f>'по 6-10'!F50+'по 0,4'!F47</f>
    </oc>
    <nc r="F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0,4'!F47</f>
    </nc>
  </rcc>
  <rcc rId="19254" sId="1">
    <oc r="G50">
      <f>'по 6-10'!G50+'по 0,4'!G47</f>
    </oc>
    <nc r="G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0,4'!G47</f>
    </nc>
  </rcc>
  <rcc rId="19255" sId="1">
    <oc r="H50">
      <f>'по 6-10'!H50+'по 0,4'!H47</f>
    </oc>
    <nc r="H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0,4'!H47</f>
    </nc>
  </rcc>
  <rcc rId="19256" sId="1">
    <oc r="I50">
      <f>'по 6-10'!I50+'по 0,4'!I47</f>
    </oc>
    <nc r="I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0,4'!I47</f>
    </nc>
  </rcc>
  <rcc rId="19257" sId="1">
    <oc r="J50">
      <f>'по 6-10'!J50+'по 0,4'!J47</f>
    </oc>
    <nc r="J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0,4'!J47</f>
    </nc>
  </rcc>
  <rcc rId="19258" sId="1">
    <oc r="K50">
      <f>'по 6-10'!K50+'по 0,4'!K47</f>
    </oc>
    <nc r="K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0,4'!K47</f>
    </nc>
  </rcc>
  <rcc rId="19259" sId="1">
    <oc r="L50">
      <f>'по 6-10'!L50+'по 0,4'!L47</f>
    </oc>
    <nc r="L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0,4'!L47</f>
    </nc>
  </rcc>
  <rcc rId="19260" sId="1">
    <oc r="M50">
      <f>'по 6-10'!M50+'по 0,4'!M47</f>
    </oc>
    <nc r="M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0,4'!M47</f>
    </nc>
  </rcc>
  <rcc rId="19261" sId="1">
    <oc r="N50">
      <f>'по 6-10'!N50+'по 0,4'!N47</f>
    </oc>
    <nc r="N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0,4'!N47</f>
    </nc>
  </rcc>
  <rcc rId="19262" sId="1">
    <oc r="O50">
      <f>'по 6-10'!O50+'по 0,4'!O47</f>
    </oc>
    <nc r="O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0,4'!O47</f>
    </nc>
  </rcc>
  <rcc rId="19263" sId="1">
    <oc r="P50">
      <f>'по 6-10'!P50+'по 0,4'!P47</f>
    </oc>
    <nc r="P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0,4'!P47</f>
    </nc>
  </rcc>
  <rcc rId="19264" sId="1">
    <oc r="Q50">
      <f>'по 6-10'!Q50+'по 0,4'!Q47</f>
    </oc>
    <nc r="Q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0,4'!Q47</f>
    </nc>
  </rcc>
  <rcc rId="19265" sId="1">
    <oc r="D51">
      <f>'по 6-10'!D51+'по 0,4'!D48</f>
    </oc>
    <nc r="D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0,4'!D48</f>
    </nc>
  </rcc>
  <rcc rId="19266" sId="1">
    <oc r="E51">
      <f>'по 6-10'!E51+'по 0,4'!E48</f>
    </oc>
    <nc r="E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0,4'!E48</f>
    </nc>
  </rcc>
  <rcc rId="19267" sId="1">
    <oc r="F51">
      <f>'по 6-10'!F51+'по 0,4'!F48</f>
    </oc>
    <nc r="F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0,4'!F48</f>
    </nc>
  </rcc>
  <rcc rId="19268" sId="1">
    <oc r="G51">
      <f>'по 6-10'!G51+'по 0,4'!G48</f>
    </oc>
    <nc r="G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0,4'!G48</f>
    </nc>
  </rcc>
  <rcc rId="19269" sId="1">
    <oc r="H51">
      <f>'по 6-10'!H51+'по 0,4'!H48</f>
    </oc>
    <nc r="H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0,4'!H48</f>
    </nc>
  </rcc>
  <rcc rId="19270" sId="1">
    <oc r="I51">
      <f>'по 6-10'!I51+'по 0,4'!I48</f>
    </oc>
    <nc r="I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0,4'!I48</f>
    </nc>
  </rcc>
  <rcc rId="19271" sId="1">
    <oc r="J51">
      <f>'по 6-10'!J51+'по 0,4'!J48</f>
    </oc>
    <nc r="J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0,4'!J48</f>
    </nc>
  </rcc>
  <rcc rId="19272" sId="1">
    <oc r="K51">
      <f>'по 6-10'!K51+'по 0,4'!K48</f>
    </oc>
    <nc r="K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0,4'!K48</f>
    </nc>
  </rcc>
  <rcc rId="19273" sId="1">
    <oc r="L51">
      <f>'по 6-10'!L51+'по 0,4'!L48</f>
    </oc>
    <nc r="L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0,4'!L48</f>
    </nc>
  </rcc>
  <rcc rId="19274" sId="1">
    <oc r="M51">
      <f>'по 6-10'!M51+'по 0,4'!M48</f>
    </oc>
    <nc r="M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0,4'!M48</f>
    </nc>
  </rcc>
  <rcc rId="19275" sId="1">
    <oc r="N51">
      <f>'по 6-10'!N51+'по 0,4'!N48</f>
    </oc>
    <nc r="N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0,4'!N48</f>
    </nc>
  </rcc>
  <rcc rId="19276" sId="1">
    <oc r="O51">
      <f>'по 6-10'!O51+'по 0,4'!O48</f>
    </oc>
    <nc r="O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0,4'!O48</f>
    </nc>
  </rcc>
  <rcc rId="19277" sId="1">
    <oc r="P51">
      <f>'по 6-10'!P51+'по 0,4'!P48</f>
    </oc>
    <nc r="P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0,4'!P48</f>
    </nc>
  </rcc>
  <rcc rId="19278" sId="1">
    <oc r="Q51">
      <f>'по 6-10'!Q51+'по 0,4'!Q48</f>
    </oc>
    <nc r="Q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0,4'!Q48</f>
    </nc>
  </rcc>
  <rcc rId="19279" sId="1">
    <oc r="D52">
      <f>'по 6-10'!D52+'по 0,4'!D49</f>
    </oc>
    <nc r="D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0,4'!D49</f>
    </nc>
  </rcc>
  <rcc rId="19280" sId="1">
    <oc r="E52">
      <f>'по 6-10'!E52+'по 0,4'!E49</f>
    </oc>
    <nc r="E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0,4'!E49</f>
    </nc>
  </rcc>
  <rcc rId="19281" sId="1">
    <oc r="F52">
      <f>'по 6-10'!F52+'по 0,4'!F49</f>
    </oc>
    <nc r="F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0,4'!F49</f>
    </nc>
  </rcc>
  <rcc rId="19282" sId="1">
    <oc r="G52">
      <f>'по 6-10'!G52+'по 0,4'!G49</f>
    </oc>
    <nc r="G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0,4'!G49</f>
    </nc>
  </rcc>
  <rcc rId="19283" sId="1">
    <oc r="H52">
      <f>'по 6-10'!H52+'по 0,4'!H49</f>
    </oc>
    <nc r="H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0,4'!H49</f>
    </nc>
  </rcc>
  <rcc rId="19284" sId="1">
    <oc r="I52">
      <f>'по 6-10'!I52+'по 0,4'!I49</f>
    </oc>
    <nc r="I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0,4'!I49</f>
    </nc>
  </rcc>
  <rcc rId="19285" sId="1">
    <oc r="J52">
      <f>'по 6-10'!J52+'по 0,4'!J49</f>
    </oc>
    <nc r="J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0,4'!J49</f>
    </nc>
  </rcc>
  <rcc rId="19286" sId="1">
    <oc r="K52">
      <f>'по 6-10'!K52+'по 0,4'!K49</f>
    </oc>
    <nc r="K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0,4'!K49</f>
    </nc>
  </rcc>
  <rcc rId="19287" sId="1">
    <oc r="L52">
      <f>'по 6-10'!L52+'по 0,4'!L49</f>
    </oc>
    <nc r="L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0,4'!L49</f>
    </nc>
  </rcc>
  <rcc rId="19288" sId="1">
    <oc r="M52">
      <f>'по 6-10'!M52+'по 0,4'!M49</f>
    </oc>
    <nc r="M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0,4'!M49</f>
    </nc>
  </rcc>
  <rcc rId="19289" sId="1">
    <oc r="N52">
      <f>'по 6-10'!N52+'по 0,4'!N49</f>
    </oc>
    <nc r="N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0,4'!N49</f>
    </nc>
  </rcc>
  <rcc rId="19290" sId="1">
    <oc r="O52">
      <f>'по 6-10'!O52+'по 0,4'!O49</f>
    </oc>
    <nc r="O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0,4'!O49</f>
    </nc>
  </rcc>
  <rcc rId="19291" sId="1">
    <oc r="P52">
      <f>'по 6-10'!P52+'по 0,4'!P49</f>
    </oc>
    <nc r="P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0,4'!P49</f>
    </nc>
  </rcc>
  <rcc rId="19292" sId="1">
    <oc r="Q52">
      <f>'по 6-10'!Q52+'по 0,4'!Q49</f>
    </oc>
    <nc r="Q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0,4'!Q49</f>
    </nc>
  </rcc>
  <rcc rId="19293" sId="1">
    <oc r="D53">
      <f>'по 6-10'!D53+'по 0,4'!D50</f>
    </oc>
    <nc r="D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0,4'!D50</f>
    </nc>
  </rcc>
  <rcc rId="19294" sId="1">
    <oc r="E53">
      <f>'по 6-10'!E53+'по 0,4'!E50</f>
    </oc>
    <nc r="E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0,4'!E50</f>
    </nc>
  </rcc>
  <rcc rId="19295" sId="1">
    <oc r="F53">
      <f>'по 6-10'!F53+'по 0,4'!F50</f>
    </oc>
    <nc r="F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0,4'!F50</f>
    </nc>
  </rcc>
  <rcc rId="19296" sId="1">
    <oc r="G53">
      <f>'по 6-10'!G53+'по 0,4'!G50</f>
    </oc>
    <nc r="G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0,4'!G50</f>
    </nc>
  </rcc>
  <rcc rId="19297" sId="1">
    <oc r="H53">
      <f>'по 6-10'!H53+'по 0,4'!H50</f>
    </oc>
    <nc r="H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0,4'!H50</f>
    </nc>
  </rcc>
  <rcc rId="19298" sId="1">
    <oc r="I53">
      <f>'по 6-10'!I53+'по 0,4'!I50</f>
    </oc>
    <nc r="I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0,4'!I50</f>
    </nc>
  </rcc>
  <rcc rId="19299" sId="1">
    <oc r="J53">
      <f>'по 6-10'!J53+'по 0,4'!J50</f>
    </oc>
    <nc r="J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0,4'!J50</f>
    </nc>
  </rcc>
  <rcc rId="19300" sId="1">
    <oc r="K53">
      <f>'по 6-10'!K53+'по 0,4'!K50</f>
    </oc>
    <nc r="K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0,4'!K50</f>
    </nc>
  </rcc>
  <rcc rId="19301" sId="1">
    <oc r="L53">
      <f>'по 6-10'!L53+'по 0,4'!L50</f>
    </oc>
    <nc r="L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0,4'!L50</f>
    </nc>
  </rcc>
  <rcc rId="19302" sId="1">
    <oc r="M53">
      <f>'по 6-10'!M53+'по 0,4'!M50</f>
    </oc>
    <nc r="M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0,4'!M50</f>
    </nc>
  </rcc>
  <rcc rId="19303" sId="1">
    <oc r="N53">
      <f>'по 6-10'!N53+'по 0,4'!N50</f>
    </oc>
    <nc r="N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0,4'!N50</f>
    </nc>
  </rcc>
  <rcc rId="19304" sId="1">
    <oc r="O53">
      <f>'по 6-10'!O53+'по 0,4'!O50</f>
    </oc>
    <nc r="O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0,4'!O50</f>
    </nc>
  </rcc>
  <rcc rId="19305" sId="1">
    <oc r="P53">
      <f>'по 6-10'!P53+'по 0,4'!P50</f>
    </oc>
    <nc r="P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0,4'!P50</f>
    </nc>
  </rcc>
  <rcc rId="19306" sId="1">
    <oc r="Q53">
      <f>'по 6-10'!Q53+'по 0,4'!Q50</f>
    </oc>
    <nc r="Q5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0,4'!Q50</f>
    </nc>
  </rcc>
  <rcc rId="19307" sId="1">
    <oc r="D54">
      <f>'по 6-10'!D54+'по 0,4'!D51</f>
    </oc>
    <nc r="D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0,4'!D51</f>
    </nc>
  </rcc>
  <rcc rId="19308" sId="1">
    <oc r="E54">
      <f>'по 6-10'!E54+'по 0,4'!E51</f>
    </oc>
    <nc r="E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0,4'!E51</f>
    </nc>
  </rcc>
  <rcc rId="19309" sId="1">
    <oc r="F54">
      <f>'по 6-10'!F54+'по 0,4'!F51</f>
    </oc>
    <nc r="F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0,4'!F51</f>
    </nc>
  </rcc>
  <rcc rId="19310" sId="1">
    <oc r="G54">
      <f>'по 6-10'!G54+'по 0,4'!G51</f>
    </oc>
    <nc r="G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0,4'!G51</f>
    </nc>
  </rcc>
  <rcc rId="19311" sId="1">
    <oc r="H54">
      <f>'по 6-10'!H54+'по 0,4'!H51</f>
    </oc>
    <nc r="H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0,4'!H51</f>
    </nc>
  </rcc>
  <rcc rId="19312" sId="1">
    <oc r="I54">
      <f>'по 6-10'!I54+'по 0,4'!I51</f>
    </oc>
    <nc r="I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0,4'!I51</f>
    </nc>
  </rcc>
  <rcc rId="19313" sId="1">
    <oc r="J54">
      <f>'по 6-10'!J54+'по 0,4'!J51</f>
    </oc>
    <nc r="J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0,4'!J51</f>
    </nc>
  </rcc>
  <rcc rId="19314" sId="1">
    <oc r="K54">
      <f>'по 6-10'!K54+'по 0,4'!K51</f>
    </oc>
    <nc r="K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0,4'!K51</f>
    </nc>
  </rcc>
  <rcc rId="19315" sId="1">
    <oc r="L54">
      <f>'по 6-10'!L54+'по 0,4'!L51</f>
    </oc>
    <nc r="L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0,4'!L51</f>
    </nc>
  </rcc>
  <rcc rId="19316" sId="1">
    <oc r="M54">
      <f>'по 6-10'!M54+'по 0,4'!M51</f>
    </oc>
    <nc r="M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0,4'!M51</f>
    </nc>
  </rcc>
  <rcc rId="19317" sId="1">
    <oc r="N54">
      <f>'по 6-10'!N54+'по 0,4'!N51</f>
    </oc>
    <nc r="N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0,4'!N51</f>
    </nc>
  </rcc>
  <rcc rId="19318" sId="1">
    <oc r="O54">
      <f>'по 6-10'!O54+'по 0,4'!O51</f>
    </oc>
    <nc r="O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0,4'!O51</f>
    </nc>
  </rcc>
  <rcc rId="19319" sId="1">
    <oc r="P54">
      <f>'по 6-10'!P54+'по 0,4'!P51</f>
    </oc>
    <nc r="P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0,4'!P51</f>
    </nc>
  </rcc>
  <rcc rId="19320" sId="1">
    <oc r="Q54">
      <f>'по 6-10'!Q54+'по 0,4'!Q51</f>
    </oc>
    <nc r="Q5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0,4'!Q51</f>
    </nc>
  </rcc>
  <rcc rId="19321" sId="1">
    <oc r="D55">
      <f>'по 6-10'!D55+'по 0,4'!D52</f>
    </oc>
    <nc r="D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0,4'!D52</f>
    </nc>
  </rcc>
  <rcc rId="19322" sId="1">
    <oc r="E55">
      <f>'по 6-10'!E55+'по 0,4'!E52</f>
    </oc>
    <nc r="E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0,4'!E52</f>
    </nc>
  </rcc>
  <rcc rId="19323" sId="1">
    <oc r="F55">
      <f>'по 6-10'!F55+'по 0,4'!F52</f>
    </oc>
    <nc r="F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0,4'!F52</f>
    </nc>
  </rcc>
  <rcc rId="19324" sId="1">
    <oc r="G55">
      <f>'по 6-10'!G55+'по 0,4'!G52</f>
    </oc>
    <nc r="G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0,4'!G52</f>
    </nc>
  </rcc>
  <rcc rId="19325" sId="1">
    <oc r="H55">
      <f>'по 6-10'!H55+'по 0,4'!H52</f>
    </oc>
    <nc r="H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0,4'!H52</f>
    </nc>
  </rcc>
  <rcc rId="19326" sId="1">
    <oc r="I55">
      <f>'по 6-10'!I55+'по 0,4'!I52</f>
    </oc>
    <nc r="I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0,4'!I52</f>
    </nc>
  </rcc>
  <rcc rId="19327" sId="1">
    <oc r="J55">
      <f>'по 6-10'!J55+'по 0,4'!J52</f>
    </oc>
    <nc r="J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0,4'!J52</f>
    </nc>
  </rcc>
  <rcc rId="19328" sId="1">
    <oc r="K55">
      <f>'по 6-10'!K55+'по 0,4'!K52</f>
    </oc>
    <nc r="K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0,4'!K52</f>
    </nc>
  </rcc>
  <rcc rId="19329" sId="1">
    <oc r="L55">
      <f>'по 6-10'!L55+'по 0,4'!L52</f>
    </oc>
    <nc r="L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0,4'!L52</f>
    </nc>
  </rcc>
  <rcc rId="19330" sId="1">
    <oc r="M55">
      <f>'по 6-10'!M55+'по 0,4'!M52</f>
    </oc>
    <nc r="M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0,4'!M52</f>
    </nc>
  </rcc>
  <rcc rId="19331" sId="1">
    <oc r="N55">
      <f>'по 6-10'!N55+'по 0,4'!N52</f>
    </oc>
    <nc r="N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0,4'!N52</f>
    </nc>
  </rcc>
  <rcc rId="19332" sId="1">
    <oc r="O55">
      <f>'по 6-10'!O55+'по 0,4'!O52</f>
    </oc>
    <nc r="O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0,4'!O52</f>
    </nc>
  </rcc>
  <rcc rId="19333" sId="1">
    <oc r="P55">
      <f>'по 6-10'!P55+'по 0,4'!P52</f>
    </oc>
    <nc r="P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0,4'!P52</f>
    </nc>
  </rcc>
  <rcc rId="19334" sId="1">
    <oc r="Q55">
      <f>'по 6-10'!Q55+'по 0,4'!Q52</f>
    </oc>
    <nc r="Q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0,4'!Q52</f>
    </nc>
  </rcc>
  <rcc rId="19335" sId="1">
    <oc r="D56">
      <f>'по 6-10'!D56+'по 0,4'!D53</f>
    </oc>
    <nc r="D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0,4'!D53</f>
    </nc>
  </rcc>
  <rcc rId="19336" sId="1">
    <oc r="E56">
      <f>'по 6-10'!E56+'по 0,4'!E53</f>
    </oc>
    <nc r="E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0,4'!E53</f>
    </nc>
  </rcc>
  <rcc rId="19337" sId="1">
    <oc r="F56">
      <f>'по 6-10'!F56+'по 0,4'!F53</f>
    </oc>
    <nc r="F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0,4'!F53</f>
    </nc>
  </rcc>
  <rcc rId="19338" sId="1">
    <oc r="G56">
      <f>'по 6-10'!G56+'по 0,4'!G53</f>
    </oc>
    <nc r="G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0,4'!G53</f>
    </nc>
  </rcc>
  <rcc rId="19339" sId="1">
    <oc r="H56">
      <f>'по 6-10'!H56+'по 0,4'!H53</f>
    </oc>
    <nc r="H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0,4'!H53</f>
    </nc>
  </rcc>
  <rcc rId="19340" sId="1">
    <oc r="I56">
      <f>'по 6-10'!I56+'по 0,4'!I53</f>
    </oc>
    <nc r="I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0,4'!I53</f>
    </nc>
  </rcc>
  <rcc rId="19341" sId="1">
    <oc r="J56">
      <f>'по 6-10'!J56+'по 0,4'!J53</f>
    </oc>
    <nc r="J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0,4'!J53</f>
    </nc>
  </rcc>
  <rcc rId="19342" sId="1">
    <oc r="K56">
      <f>'по 6-10'!K56+'по 0,4'!K53</f>
    </oc>
    <nc r="K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0,4'!K53</f>
    </nc>
  </rcc>
  <rcc rId="19343" sId="1">
    <oc r="L56">
      <f>'по 6-10'!L56+'по 0,4'!L53</f>
    </oc>
    <nc r="L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0,4'!L53</f>
    </nc>
  </rcc>
  <rcc rId="19344" sId="1">
    <oc r="M56">
      <f>'по 6-10'!M56+'по 0,4'!M53</f>
    </oc>
    <nc r="M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0,4'!M53</f>
    </nc>
  </rcc>
  <rcc rId="19345" sId="1">
    <oc r="N56">
      <f>'по 6-10'!N56+'по 0,4'!N53</f>
    </oc>
    <nc r="N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0,4'!N53</f>
    </nc>
  </rcc>
  <rcc rId="19346" sId="1">
    <oc r="O56">
      <f>'по 6-10'!O56+'по 0,4'!O53</f>
    </oc>
    <nc r="O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0,4'!O53</f>
    </nc>
  </rcc>
  <rcc rId="19347" sId="1">
    <oc r="P56">
      <f>'по 6-10'!P56+'по 0,4'!P53</f>
    </oc>
    <nc r="P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0,4'!P53</f>
    </nc>
  </rcc>
  <rcc rId="19348" sId="1">
    <oc r="Q56">
      <f>'по 6-10'!Q56+'по 0,4'!Q53</f>
    </oc>
    <nc r="Q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0,4'!Q53</f>
    </nc>
  </rcc>
  <rcc rId="19349" sId="1">
    <oc r="D57">
      <f>'по 6-10'!D57+'по 0,4'!D54</f>
    </oc>
    <nc r="D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0,4'!D54</f>
    </nc>
  </rcc>
  <rcc rId="19350" sId="1">
    <oc r="E57">
      <f>'по 6-10'!E57+'по 0,4'!E54</f>
    </oc>
    <nc r="E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0,4'!E54</f>
    </nc>
  </rcc>
  <rcc rId="19351" sId="1">
    <oc r="F57">
      <f>'по 6-10'!F57+'по 0,4'!F54</f>
    </oc>
    <nc r="F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0,4'!F54</f>
    </nc>
  </rcc>
  <rcc rId="19352" sId="1">
    <oc r="G57">
      <f>'по 6-10'!G57+'по 0,4'!G54</f>
    </oc>
    <nc r="G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0,4'!G54</f>
    </nc>
  </rcc>
  <rcc rId="19353" sId="1">
    <oc r="H57">
      <f>'по 6-10'!H57+'по 0,4'!H54</f>
    </oc>
    <nc r="H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0,4'!H54</f>
    </nc>
  </rcc>
  <rcc rId="19354" sId="1">
    <oc r="I57">
      <f>'по 6-10'!I57+'по 0,4'!I54</f>
    </oc>
    <nc r="I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0,4'!I54</f>
    </nc>
  </rcc>
  <rcc rId="19355" sId="1">
    <oc r="J57">
      <f>'по 6-10'!J57+'по 0,4'!J54</f>
    </oc>
    <nc r="J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0,4'!J54</f>
    </nc>
  </rcc>
  <rcc rId="19356" sId="1">
    <oc r="K57">
      <f>'по 6-10'!K57+'по 0,4'!K54</f>
    </oc>
    <nc r="K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0,4'!K54</f>
    </nc>
  </rcc>
  <rcc rId="19357" sId="1">
    <oc r="L57">
      <f>'по 6-10'!L57+'по 0,4'!L54</f>
    </oc>
    <nc r="L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0,4'!L54</f>
    </nc>
  </rcc>
  <rcc rId="19358" sId="1">
    <oc r="M57">
      <f>'по 6-10'!M57+'по 0,4'!M54</f>
    </oc>
    <nc r="M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0,4'!M54</f>
    </nc>
  </rcc>
  <rcc rId="19359" sId="1">
    <oc r="N57">
      <f>'по 6-10'!N57+'по 0,4'!N54</f>
    </oc>
    <nc r="N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0,4'!N54</f>
    </nc>
  </rcc>
  <rcc rId="19360" sId="1">
    <oc r="O57">
      <f>'по 6-10'!O57+'по 0,4'!O54</f>
    </oc>
    <nc r="O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0,4'!O54</f>
    </nc>
  </rcc>
  <rcc rId="19361" sId="1">
    <oc r="P57">
      <f>'по 6-10'!P57+'по 0,4'!P54</f>
    </oc>
    <nc r="P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0,4'!P54</f>
    </nc>
  </rcc>
  <rcc rId="19362" sId="1">
    <oc r="Q57">
      <f>'по 6-10'!Q57+'по 0,4'!Q54</f>
    </oc>
    <nc r="Q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0,4'!Q54</f>
    </nc>
  </rcc>
  <rcc rId="19363" sId="1">
    <oc r="D58">
      <f>'по 6-10'!D58+'по 0,4'!D55</f>
    </oc>
    <nc r="D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0,4'!D55</f>
    </nc>
  </rcc>
  <rcc rId="19364" sId="1">
    <oc r="E58">
      <f>'по 6-10'!E58+'по 0,4'!E55</f>
    </oc>
    <nc r="E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0,4'!E55</f>
    </nc>
  </rcc>
  <rcc rId="19365" sId="1">
    <oc r="F58">
      <f>'по 6-10'!F58+'по 0,4'!F55</f>
    </oc>
    <nc r="F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0,4'!F55</f>
    </nc>
  </rcc>
  <rcc rId="19366" sId="1">
    <oc r="G58">
      <f>'по 6-10'!G58+'по 0,4'!G55</f>
    </oc>
    <nc r="G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0,4'!G55</f>
    </nc>
  </rcc>
  <rcc rId="19367" sId="1">
    <oc r="H58">
      <f>'по 6-10'!H58+'по 0,4'!H55</f>
    </oc>
    <nc r="H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0,4'!H55</f>
    </nc>
  </rcc>
  <rcc rId="19368" sId="1">
    <oc r="I58">
      <f>'по 6-10'!I58+'по 0,4'!I55</f>
    </oc>
    <nc r="I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0,4'!I55</f>
    </nc>
  </rcc>
  <rcc rId="19369" sId="1">
    <oc r="J58">
      <f>'по 6-10'!J58+'по 0,4'!J55</f>
    </oc>
    <nc r="J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0,4'!J55</f>
    </nc>
  </rcc>
  <rcc rId="19370" sId="1">
    <oc r="K58">
      <f>'по 6-10'!K58+'по 0,4'!K55</f>
    </oc>
    <nc r="K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0,4'!K55</f>
    </nc>
  </rcc>
  <rcc rId="19371" sId="1">
    <oc r="L58">
      <f>'по 6-10'!L58+'по 0,4'!L55</f>
    </oc>
    <nc r="L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0,4'!L55</f>
    </nc>
  </rcc>
  <rcc rId="19372" sId="1">
    <oc r="M58">
      <f>'по 6-10'!M58+'по 0,4'!M55</f>
    </oc>
    <nc r="M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0,4'!M55</f>
    </nc>
  </rcc>
  <rcc rId="19373" sId="1">
    <oc r="N58">
      <f>'по 6-10'!N58+'по 0,4'!N55</f>
    </oc>
    <nc r="N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0,4'!N55</f>
    </nc>
  </rcc>
  <rcc rId="19374" sId="1">
    <oc r="O58">
      <f>'по 6-10'!O58+'по 0,4'!O55</f>
    </oc>
    <nc r="O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0,4'!O55</f>
    </nc>
  </rcc>
  <rcc rId="19375" sId="1">
    <oc r="P58">
      <f>'по 6-10'!P58+'по 0,4'!P55</f>
    </oc>
    <nc r="P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0,4'!P55</f>
    </nc>
  </rcc>
  <rcc rId="19376" sId="1">
    <oc r="Q58">
      <f>'по 6-10'!Q58+'по 0,4'!Q55</f>
    </oc>
    <nc r="Q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0,4'!Q55</f>
    </nc>
  </rcc>
  <rcc rId="19377" sId="1">
    <oc r="D59">
      <f>'по 6-10'!D59+'по 0,4'!D56</f>
    </oc>
    <nc r="D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0,4'!D56</f>
    </nc>
  </rcc>
  <rcc rId="19378" sId="1">
    <oc r="E59">
      <f>'по 6-10'!E59+'по 0,4'!E56</f>
    </oc>
    <nc r="E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0,4'!E56</f>
    </nc>
  </rcc>
  <rcc rId="19379" sId="1">
    <oc r="F59">
      <f>'по 6-10'!F59+'по 0,4'!F56</f>
    </oc>
    <nc r="F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0,4'!F56</f>
    </nc>
  </rcc>
  <rcc rId="19380" sId="1">
    <oc r="G59">
      <f>'по 6-10'!G59+'по 0,4'!G56</f>
    </oc>
    <nc r="G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0,4'!G56</f>
    </nc>
  </rcc>
  <rcc rId="19381" sId="1">
    <oc r="H59">
      <f>'по 6-10'!H59+'по 0,4'!H56</f>
    </oc>
    <nc r="H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0,4'!H56</f>
    </nc>
  </rcc>
  <rcc rId="19382" sId="1">
    <oc r="I59">
      <f>'по 6-10'!I59+'по 0,4'!I56</f>
    </oc>
    <nc r="I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0,4'!I56</f>
    </nc>
  </rcc>
  <rcc rId="19383" sId="1">
    <oc r="J59">
      <f>'по 6-10'!J59+'по 0,4'!J56</f>
    </oc>
    <nc r="J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0,4'!J56</f>
    </nc>
  </rcc>
  <rcc rId="19384" sId="1">
    <oc r="K59">
      <f>'по 6-10'!K59+'по 0,4'!K56</f>
    </oc>
    <nc r="K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0,4'!K56</f>
    </nc>
  </rcc>
  <rcc rId="19385" sId="1">
    <oc r="L59">
      <f>'по 6-10'!L59+'по 0,4'!L56</f>
    </oc>
    <nc r="L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0,4'!L56</f>
    </nc>
  </rcc>
  <rcc rId="19386" sId="1">
    <oc r="M59">
      <f>'по 6-10'!M59+'по 0,4'!M56</f>
    </oc>
    <nc r="M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0,4'!M56</f>
    </nc>
  </rcc>
  <rcc rId="19387" sId="1">
    <oc r="N59">
      <f>'по 6-10'!N59+'по 0,4'!N56</f>
    </oc>
    <nc r="N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0,4'!N56</f>
    </nc>
  </rcc>
  <rcc rId="19388" sId="1">
    <oc r="O59">
      <f>'по 6-10'!O59+'по 0,4'!O56</f>
    </oc>
    <nc r="O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0,4'!O56</f>
    </nc>
  </rcc>
  <rcc rId="19389" sId="1">
    <oc r="P59">
      <f>'по 6-10'!P59+'по 0,4'!P56</f>
    </oc>
    <nc r="P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0,4'!P56</f>
    </nc>
  </rcc>
  <rcc rId="19390" sId="1">
    <oc r="Q59">
      <f>'по 6-10'!Q59+'по 0,4'!Q56</f>
    </oc>
    <nc r="Q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0,4'!Q56</f>
    </nc>
  </rcc>
  <rcc rId="19391" sId="1">
    <oc r="D60">
      <f>'по 6-10'!D60+'по 0,4'!D57</f>
    </oc>
    <nc r="D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0,4'!D57</f>
    </nc>
  </rcc>
  <rcc rId="19392" sId="1">
    <oc r="E60">
      <f>'по 6-10'!E60+'по 0,4'!E57</f>
    </oc>
    <nc r="E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0,4'!E57</f>
    </nc>
  </rcc>
  <rcc rId="19393" sId="1">
    <oc r="F60">
      <f>'по 6-10'!F60+'по 0,4'!F57</f>
    </oc>
    <nc r="F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0,4'!F57</f>
    </nc>
  </rcc>
  <rcc rId="19394" sId="1">
    <oc r="G60">
      <f>'по 6-10'!G60+'по 0,4'!G57</f>
    </oc>
    <nc r="G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0,4'!G57</f>
    </nc>
  </rcc>
  <rcc rId="19395" sId="1">
    <oc r="H60">
      <f>'по 6-10'!H60+'по 0,4'!H57</f>
    </oc>
    <nc r="H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0,4'!H57</f>
    </nc>
  </rcc>
  <rcc rId="19396" sId="1">
    <oc r="I60">
      <f>'по 6-10'!I60+'по 0,4'!I57</f>
    </oc>
    <nc r="I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0,4'!I57</f>
    </nc>
  </rcc>
  <rcc rId="19397" sId="1">
    <oc r="J60">
      <f>'по 6-10'!J60+'по 0,4'!J57</f>
    </oc>
    <nc r="J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0,4'!J57</f>
    </nc>
  </rcc>
  <rcc rId="19398" sId="1">
    <oc r="K60">
      <f>'по 6-10'!K60+'по 0,4'!K57</f>
    </oc>
    <nc r="K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0,4'!K57</f>
    </nc>
  </rcc>
  <rcc rId="19399" sId="1">
    <oc r="L60">
      <f>'по 6-10'!L60+'по 0,4'!L57</f>
    </oc>
    <nc r="L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0,4'!L57</f>
    </nc>
  </rcc>
  <rcc rId="19400" sId="1">
    <oc r="M60">
      <f>'по 6-10'!M60+'по 0,4'!M57</f>
    </oc>
    <nc r="M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0,4'!M57</f>
    </nc>
  </rcc>
  <rcc rId="19401" sId="1">
    <oc r="N60">
      <f>'по 6-10'!N60+'по 0,4'!N57</f>
    </oc>
    <nc r="N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0,4'!N57</f>
    </nc>
  </rcc>
  <rcc rId="19402" sId="1">
    <oc r="O60">
      <f>'по 6-10'!O60+'по 0,4'!O57</f>
    </oc>
    <nc r="O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0,4'!O57</f>
    </nc>
  </rcc>
  <rcc rId="19403" sId="1">
    <oc r="P60">
      <f>'по 6-10'!P60+'по 0,4'!P57</f>
    </oc>
    <nc r="P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0,4'!P57</f>
    </nc>
  </rcc>
  <rcc rId="19404" sId="1">
    <oc r="Q60">
      <f>'по 6-10'!Q60+'по 0,4'!Q57</f>
    </oc>
    <nc r="Q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0,4'!Q57</f>
    </nc>
  </rcc>
  <rcc rId="19405" sId="1">
    <oc r="D61">
      <f>'по 6-10'!D61+'по 0,4'!D58</f>
    </oc>
    <nc r="D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0,4'!D58</f>
    </nc>
  </rcc>
  <rcc rId="19406" sId="1">
    <oc r="E61">
      <f>'по 6-10'!E61+'по 0,4'!E58</f>
    </oc>
    <nc r="E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0,4'!E58</f>
    </nc>
  </rcc>
  <rcc rId="19407" sId="1">
    <oc r="F61">
      <f>'по 6-10'!F61+'по 0,4'!F58</f>
    </oc>
    <nc r="F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0,4'!F58</f>
    </nc>
  </rcc>
  <rcc rId="19408" sId="1">
    <oc r="G61">
      <f>'по 6-10'!G61+'по 0,4'!G58</f>
    </oc>
    <nc r="G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0,4'!G58</f>
    </nc>
  </rcc>
  <rcc rId="19409" sId="1">
    <oc r="H61">
      <f>'по 6-10'!H61+'по 0,4'!H58</f>
    </oc>
    <nc r="H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0,4'!H58</f>
    </nc>
  </rcc>
  <rcc rId="19410" sId="1">
    <oc r="I61">
      <f>'по 6-10'!I61+'по 0,4'!I58</f>
    </oc>
    <nc r="I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0,4'!I58</f>
    </nc>
  </rcc>
  <rcc rId="19411" sId="1">
    <oc r="J61">
      <f>'по 6-10'!J61+'по 0,4'!J58</f>
    </oc>
    <nc r="J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0,4'!J58</f>
    </nc>
  </rcc>
  <rcc rId="19412" sId="1">
    <oc r="K61">
      <f>'по 6-10'!K61+'по 0,4'!K58</f>
    </oc>
    <nc r="K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0,4'!K58</f>
    </nc>
  </rcc>
  <rcc rId="19413" sId="1">
    <oc r="L61">
      <f>'по 6-10'!L61+'по 0,4'!L58</f>
    </oc>
    <nc r="L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0,4'!L58</f>
    </nc>
  </rcc>
  <rcc rId="19414" sId="1">
    <oc r="M61">
      <f>'по 6-10'!M61+'по 0,4'!M58</f>
    </oc>
    <nc r="M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0,4'!M58</f>
    </nc>
  </rcc>
  <rcc rId="19415" sId="1">
    <oc r="N61">
      <f>'по 6-10'!N61+'по 0,4'!N58</f>
    </oc>
    <nc r="N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0,4'!N58</f>
    </nc>
  </rcc>
  <rcc rId="19416" sId="1">
    <oc r="O61">
      <f>'по 6-10'!O61+'по 0,4'!O58</f>
    </oc>
    <nc r="O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0,4'!O58</f>
    </nc>
  </rcc>
  <rcc rId="19417" sId="1">
    <oc r="P61">
      <f>'по 6-10'!P61+'по 0,4'!P58</f>
    </oc>
    <nc r="P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0,4'!P58</f>
    </nc>
  </rcc>
  <rcc rId="19418" sId="1">
    <oc r="Q61">
      <f>'по 6-10'!Q61+'по 0,4'!Q58</f>
    </oc>
    <nc r="Q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0,4'!Q58</f>
    </nc>
  </rcc>
  <rcc rId="19419" sId="1">
    <oc r="D62">
      <f>'по 6-10'!D62+'по 0,4'!D59</f>
    </oc>
    <nc r="D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0,4'!D59</f>
    </nc>
  </rcc>
  <rcc rId="19420" sId="1">
    <oc r="E62">
      <f>'по 6-10'!E62+'по 0,4'!E59</f>
    </oc>
    <nc r="E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0,4'!E59</f>
    </nc>
  </rcc>
  <rcc rId="19421" sId="1">
    <oc r="F62">
      <f>'по 6-10'!F62+'по 0,4'!F59</f>
    </oc>
    <nc r="F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0,4'!F59</f>
    </nc>
  </rcc>
  <rcc rId="19422" sId="1">
    <oc r="G62">
      <f>'по 6-10'!G62+'по 0,4'!G59</f>
    </oc>
    <nc r="G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0,4'!G59</f>
    </nc>
  </rcc>
  <rcc rId="19423" sId="1">
    <oc r="H62">
      <f>'по 6-10'!H62+'по 0,4'!H59</f>
    </oc>
    <nc r="H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0,4'!H59</f>
    </nc>
  </rcc>
  <rcc rId="19424" sId="1">
    <oc r="I62">
      <f>'по 6-10'!I62+'по 0,4'!I59</f>
    </oc>
    <nc r="I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0,4'!I59</f>
    </nc>
  </rcc>
  <rcc rId="19425" sId="1">
    <oc r="J62">
      <f>'по 6-10'!J62+'по 0,4'!J59</f>
    </oc>
    <nc r="J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0,4'!J59</f>
    </nc>
  </rcc>
  <rcc rId="19426" sId="1">
    <oc r="K62">
      <f>'по 6-10'!K62+'по 0,4'!K59</f>
    </oc>
    <nc r="K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0,4'!K59</f>
    </nc>
  </rcc>
  <rcc rId="19427" sId="1">
    <oc r="L62">
      <f>'по 6-10'!L62+'по 0,4'!L59</f>
    </oc>
    <nc r="L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0,4'!L59</f>
    </nc>
  </rcc>
  <rcc rId="19428" sId="1">
    <oc r="M62">
      <f>'по 6-10'!M62+'по 0,4'!M59</f>
    </oc>
    <nc r="M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0,4'!M59</f>
    </nc>
  </rcc>
  <rcc rId="19429" sId="1">
    <oc r="N62">
      <f>'по 6-10'!N62+'по 0,4'!N59</f>
    </oc>
    <nc r="N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0,4'!N59</f>
    </nc>
  </rcc>
  <rcc rId="19430" sId="1">
    <oc r="O62">
      <f>'по 6-10'!O62+'по 0,4'!O59</f>
    </oc>
    <nc r="O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0,4'!O59</f>
    </nc>
  </rcc>
  <rcc rId="19431" sId="1">
    <oc r="P62">
      <f>'по 6-10'!P62+'по 0,4'!P59</f>
    </oc>
    <nc r="P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0,4'!P59</f>
    </nc>
  </rcc>
  <rcc rId="19432" sId="1">
    <oc r="Q62">
      <f>'по 6-10'!Q62+'по 0,4'!Q59</f>
    </oc>
    <nc r="Q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0,4'!Q59</f>
    </nc>
  </rcc>
  <rcc rId="19433" sId="1">
    <oc r="C63" t="inlineStr">
      <is>
        <t>ПС ЗТМ (Т, Механика)</t>
      </is>
    </oc>
    <nc r="C63" t="inlineStr">
      <is>
        <t>ПС ЗТМ</t>
      </is>
    </nc>
  </rcc>
  <rcc rId="19434" sId="1">
    <oc r="D63">
      <f>'по 6-10'!D63+'по 0,4'!D60</f>
    </oc>
    <nc r="D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0,4'!D60</f>
    </nc>
  </rcc>
  <rcc rId="19435" sId="1">
    <oc r="E63">
      <f>'по 6-10'!E63+'по 0,4'!E60</f>
    </oc>
    <nc r="E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0,4'!E60</f>
    </nc>
  </rcc>
  <rcc rId="19436" sId="1">
    <oc r="F63">
      <f>'по 6-10'!F63+'по 0,4'!F60</f>
    </oc>
    <nc r="F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0,4'!F60</f>
    </nc>
  </rcc>
  <rcc rId="19437" sId="1">
    <oc r="G63">
      <f>'по 6-10'!G63+'по 0,4'!G60</f>
    </oc>
    <nc r="G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0,4'!G60</f>
    </nc>
  </rcc>
  <rcc rId="19438" sId="1">
    <oc r="H63">
      <f>'по 6-10'!H63+'по 0,4'!H60</f>
    </oc>
    <nc r="H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0,4'!H60</f>
    </nc>
  </rcc>
  <rcc rId="19439" sId="1">
    <oc r="I63">
      <f>'по 6-10'!I63+'по 0,4'!I60</f>
    </oc>
    <nc r="I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0,4'!I60</f>
    </nc>
  </rcc>
  <rcc rId="19440" sId="1">
    <oc r="J63">
      <f>'по 6-10'!J63+'по 0,4'!J60</f>
    </oc>
    <nc r="J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0,4'!J60</f>
    </nc>
  </rcc>
  <rcc rId="19441" sId="1">
    <oc r="K63">
      <f>'по 6-10'!K63+'по 0,4'!K60</f>
    </oc>
    <nc r="K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0,4'!K60</f>
    </nc>
  </rcc>
  <rcc rId="19442" sId="1">
    <oc r="L63">
      <f>'по 6-10'!L63+'по 0,4'!L60</f>
    </oc>
    <nc r="L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0,4'!L60</f>
    </nc>
  </rcc>
  <rcc rId="19443" sId="1">
    <oc r="M63">
      <f>'по 6-10'!M63+'по 0,4'!M60</f>
    </oc>
    <nc r="M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0,4'!M60</f>
    </nc>
  </rcc>
  <rcc rId="19444" sId="1">
    <oc r="N63">
      <f>'по 6-10'!N63+'по 0,4'!N60</f>
    </oc>
    <nc r="N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0,4'!N60</f>
    </nc>
  </rcc>
  <rcc rId="19445" sId="1">
    <oc r="O63">
      <f>'по 6-10'!O63+'по 0,4'!O60</f>
    </oc>
    <nc r="O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0,4'!O60</f>
    </nc>
  </rcc>
  <rcc rId="19446" sId="1">
    <oc r="P63">
      <f>'по 6-10'!P63+'по 0,4'!P60</f>
    </oc>
    <nc r="P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0,4'!P60</f>
    </nc>
  </rcc>
  <rcc rId="19447" sId="1">
    <oc r="Q63">
      <f>'по 6-10'!Q63+'по 0,4'!Q60</f>
    </oc>
    <nc r="Q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0,4'!Q60</f>
    </nc>
  </rcc>
  <rcc rId="19448" sId="1">
    <oc r="D64">
      <f>SUM(D23:D63)</f>
    </oc>
    <nc r="D64">
      <f>SUM(D23:D63)</f>
    </nc>
  </rcc>
  <rcc rId="19449" sId="1">
    <oc r="E64">
      <f>SUM(E23:E63)</f>
    </oc>
    <nc r="E64">
      <f>SUM(E23:E63)</f>
    </nc>
  </rcc>
  <rcc rId="19450" sId="1">
    <oc r="F64">
      <f>SUM(F23:F63)</f>
    </oc>
    <nc r="F64">
      <f>SUM(F23:F63)</f>
    </nc>
  </rcc>
  <rcc rId="19451" sId="1">
    <oc r="G64">
      <f>SUM(G23:G63)</f>
    </oc>
    <nc r="G64">
      <f>SUM(G23:G63)</f>
    </nc>
  </rcc>
  <rcc rId="19452" sId="1">
    <oc r="H64">
      <f>SUM(H23:H63)</f>
    </oc>
    <nc r="H64">
      <f>SUM(H23:H63)</f>
    </nc>
  </rcc>
  <rcc rId="19453" sId="1">
    <oc r="I64">
      <f>SUM(I23:I63)</f>
    </oc>
    <nc r="I64">
      <f>SUM(I23:I63)</f>
    </nc>
  </rcc>
  <rcc rId="19454" sId="1">
    <oc r="J64">
      <f>SUM(J23:J63)</f>
    </oc>
    <nc r="J64">
      <f>SUM(J23:J63)</f>
    </nc>
  </rcc>
  <rcc rId="19455" sId="1">
    <oc r="K64">
      <f>SUM(K23:K63)</f>
    </oc>
    <nc r="K64">
      <f>SUM(K23:K63)</f>
    </nc>
  </rcc>
  <rcc rId="19456" sId="1">
    <oc r="L64">
      <f>SUM(L23:L63)</f>
    </oc>
    <nc r="L64">
      <f>SUM(L23:L63)</f>
    </nc>
  </rcc>
  <rcc rId="19457" sId="1">
    <oc r="M64">
      <f>SUM(M23:M63)</f>
    </oc>
    <nc r="M64">
      <f>SUM(M23:M63)</f>
    </nc>
  </rcc>
  <rcc rId="19458" sId="1">
    <oc r="N64">
      <f>SUM(N23:N63)</f>
    </oc>
    <nc r="N64">
      <f>SUM(N23:N63)</f>
    </nc>
  </rcc>
  <rcc rId="19459" sId="1">
    <oc r="O64">
      <f>SUM(O23:O63)</f>
    </oc>
    <nc r="O64">
      <f>SUM(O23:O63)</f>
    </nc>
  </rcc>
  <rcc rId="19460" sId="1">
    <oc r="P64">
      <f>SUM(P23:P63)</f>
    </oc>
    <nc r="P64">
      <f>SUM(P23:P63)</f>
    </nc>
  </rcc>
  <rcc rId="19461" sId="1">
    <oc r="Q64">
      <f>SUM(Q23:Q63)</f>
    </oc>
    <nc r="Q64">
      <f>SUM(Q23:Q63)</f>
    </nc>
  </rcc>
  <rcc rId="19462" sId="1">
    <oc r="D66">
      <f>'по 6-10'!D66+'по 0,4'!D63</f>
    </oc>
    <nc r="D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0,4'!D63</f>
    </nc>
  </rcc>
  <rcc rId="19463" sId="1">
    <oc r="E66">
      <f>'по 6-10'!E66+'по 0,4'!E63</f>
    </oc>
    <nc r="E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0,4'!E63</f>
    </nc>
  </rcc>
  <rcc rId="19464" sId="1">
    <oc r="F66">
      <f>'по 6-10'!F66+'по 0,4'!F63</f>
    </oc>
    <nc r="F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0,4'!F63</f>
    </nc>
  </rcc>
  <rcc rId="19465" sId="1">
    <oc r="G66">
      <f>'по 6-10'!G66+'по 0,4'!G63</f>
    </oc>
    <nc r="G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0,4'!G63</f>
    </nc>
  </rcc>
  <rcc rId="19466" sId="1">
    <oc r="H66">
      <f>'по 6-10'!H66+'по 0,4'!H63</f>
    </oc>
    <nc r="H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0,4'!H63</f>
    </nc>
  </rcc>
  <rcc rId="19467" sId="1">
    <oc r="I66">
      <f>'по 6-10'!I66+'по 0,4'!I63</f>
    </oc>
    <nc r="I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0,4'!I63</f>
    </nc>
  </rcc>
  <rcc rId="19468" sId="1">
    <oc r="J66">
      <f>'по 6-10'!J66+'по 0,4'!J63</f>
    </oc>
    <nc r="J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0,4'!J63</f>
    </nc>
  </rcc>
  <rcc rId="19469" sId="1">
    <oc r="K66">
      <f>'по 6-10'!K66+'по 0,4'!K63</f>
    </oc>
    <nc r="K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0,4'!K63</f>
    </nc>
  </rcc>
  <rcc rId="19470" sId="1">
    <oc r="L66">
      <f>'по 6-10'!L66+'по 0,4'!L63</f>
    </oc>
    <nc r="L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0,4'!L63</f>
    </nc>
  </rcc>
  <rcc rId="19471" sId="1">
    <oc r="M66">
      <f>'по 6-10'!M66+'по 0,4'!M63</f>
    </oc>
    <nc r="M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0,4'!M63</f>
    </nc>
  </rcc>
  <rcc rId="19472" sId="1">
    <oc r="N66">
      <f>'по 6-10'!N66+'по 0,4'!N63</f>
    </oc>
    <nc r="N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0,4'!N63</f>
    </nc>
  </rcc>
  <rcc rId="19473" sId="1">
    <oc r="O66">
      <f>'по 6-10'!O66+'по 0,4'!O63</f>
    </oc>
    <nc r="O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0,4'!O63</f>
    </nc>
  </rcc>
  <rcc rId="19474" sId="1">
    <oc r="P66">
      <f>'по 6-10'!P66+'по 0,4'!P63</f>
    </oc>
    <nc r="P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0,4'!P63</f>
    </nc>
  </rcc>
  <rcc rId="19475" sId="1">
    <oc r="Q66">
      <f>'по 6-10'!Q66+'по 0,4'!Q63</f>
    </oc>
    <nc r="Q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0,4'!Q63</f>
    </nc>
  </rcc>
  <rcc rId="19476" sId="1">
    <oc r="D67">
      <f>'по 6-10'!D67+'по 0,4'!D64</f>
    </oc>
    <nc r="D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0,4'!D64</f>
    </nc>
  </rcc>
  <rcc rId="19477" sId="1">
    <oc r="E67">
      <f>'по 6-10'!E67+'по 0,4'!E64</f>
    </oc>
    <nc r="E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0,4'!E64</f>
    </nc>
  </rcc>
  <rcc rId="19478" sId="1">
    <oc r="F67">
      <f>'по 6-10'!F67+'по 0,4'!F64</f>
    </oc>
    <nc r="F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0,4'!F64</f>
    </nc>
  </rcc>
  <rcc rId="19479" sId="1">
    <oc r="G67">
      <f>'по 6-10'!G67+'по 0,4'!G64</f>
    </oc>
    <nc r="G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0,4'!G64</f>
    </nc>
  </rcc>
  <rcc rId="19480" sId="1">
    <oc r="H67">
      <f>'по 6-10'!H67+'по 0,4'!H64</f>
    </oc>
    <nc r="H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0,4'!H64</f>
    </nc>
  </rcc>
  <rcc rId="19481" sId="1">
    <oc r="I67">
      <f>'по 6-10'!I67+'по 0,4'!I64</f>
    </oc>
    <nc r="I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0,4'!I64</f>
    </nc>
  </rcc>
  <rcc rId="19482" sId="1">
    <oc r="J67">
      <f>'по 6-10'!J67+'по 0,4'!J64</f>
    </oc>
    <nc r="J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0,4'!J64</f>
    </nc>
  </rcc>
  <rcc rId="19483" sId="1">
    <oc r="K67">
      <f>'по 6-10'!K67+'по 0,4'!K64</f>
    </oc>
    <nc r="K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0,4'!K64</f>
    </nc>
  </rcc>
  <rcc rId="19484" sId="1">
    <oc r="L67">
      <f>'по 6-10'!L67+'по 0,4'!L64</f>
    </oc>
    <nc r="L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0,4'!L64</f>
    </nc>
  </rcc>
  <rcc rId="19485" sId="1">
    <oc r="M67">
      <f>'по 6-10'!M67+'по 0,4'!M64</f>
    </oc>
    <nc r="M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0,4'!M64</f>
    </nc>
  </rcc>
  <rcc rId="19486" sId="1">
    <oc r="N67">
      <f>'по 6-10'!N67+'по 0,4'!N64</f>
    </oc>
    <nc r="N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0,4'!N64</f>
    </nc>
  </rcc>
  <rcc rId="19487" sId="1">
    <oc r="O67">
      <f>'по 6-10'!O67+'по 0,4'!O64</f>
    </oc>
    <nc r="O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0,4'!O64</f>
    </nc>
  </rcc>
  <rcc rId="19488" sId="1">
    <oc r="P67">
      <f>'по 6-10'!P67+'по 0,4'!P64</f>
    </oc>
    <nc r="P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0,4'!P64</f>
    </nc>
  </rcc>
  <rcc rId="19489" sId="1">
    <oc r="Q67">
      <f>'по 6-10'!Q67+'по 0,4'!Q64</f>
    </oc>
    <nc r="Q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0,4'!Q64</f>
    </nc>
  </rcc>
  <rcc rId="19490" sId="1">
    <oc r="D68">
      <f>'по 6-10'!D68+'по 0,4'!D65</f>
    </oc>
    <nc r="D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0,4'!D65</f>
    </nc>
  </rcc>
  <rcc rId="19491" sId="1">
    <oc r="E68">
      <f>'по 6-10'!E68+'по 0,4'!E65</f>
    </oc>
    <nc r="E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0,4'!E65</f>
    </nc>
  </rcc>
  <rcc rId="19492" sId="1">
    <oc r="F68">
      <f>'по 6-10'!F68+'по 0,4'!F65</f>
    </oc>
    <nc r="F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0,4'!F65</f>
    </nc>
  </rcc>
  <rcc rId="19493" sId="1">
    <oc r="G68">
      <f>'по 6-10'!G68+'по 0,4'!G65</f>
    </oc>
    <nc r="G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0,4'!G65</f>
    </nc>
  </rcc>
  <rcc rId="19494" sId="1">
    <oc r="H68">
      <f>'по 6-10'!H68+'по 0,4'!H65</f>
    </oc>
    <nc r="H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0,4'!H65</f>
    </nc>
  </rcc>
  <rcc rId="19495" sId="1">
    <oc r="I68">
      <f>'по 6-10'!I68+'по 0,4'!I65</f>
    </oc>
    <nc r="I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0,4'!I65</f>
    </nc>
  </rcc>
  <rcc rId="19496" sId="1">
    <oc r="J68">
      <f>'по 6-10'!J68+'по 0,4'!J65</f>
    </oc>
    <nc r="J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0,4'!J65</f>
    </nc>
  </rcc>
  <rcc rId="19497" sId="1">
    <oc r="K68">
      <f>'по 6-10'!K68+'по 0,4'!K65</f>
    </oc>
    <nc r="K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0,4'!K65</f>
    </nc>
  </rcc>
  <rcc rId="19498" sId="1">
    <oc r="L68">
      <f>'по 6-10'!L68+'по 0,4'!L65</f>
    </oc>
    <nc r="L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0,4'!L65</f>
    </nc>
  </rcc>
  <rcc rId="19499" sId="1">
    <oc r="M68">
      <f>'по 6-10'!M68+'по 0,4'!M65</f>
    </oc>
    <nc r="M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0,4'!M65</f>
    </nc>
  </rcc>
  <rcc rId="19500" sId="1">
    <oc r="N68">
      <f>'по 6-10'!N68+'по 0,4'!N65</f>
    </oc>
    <nc r="N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0,4'!N65</f>
    </nc>
  </rcc>
  <rcc rId="19501" sId="1">
    <oc r="O68">
      <f>'по 6-10'!O68+'по 0,4'!O65</f>
    </oc>
    <nc r="O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0,4'!O65</f>
    </nc>
  </rcc>
  <rcc rId="19502" sId="1">
    <oc r="P68">
      <f>'по 6-10'!P68+'по 0,4'!P65</f>
    </oc>
    <nc r="P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0,4'!P65</f>
    </nc>
  </rcc>
  <rcc rId="19503" sId="1">
    <oc r="Q68">
      <f>'по 6-10'!Q68+'по 0,4'!Q65</f>
    </oc>
    <nc r="Q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0,4'!Q65</f>
    </nc>
  </rcc>
  <rcc rId="19504" sId="1">
    <oc r="D69">
      <f>'по 6-10'!D69+'по 0,4'!D66</f>
    </oc>
    <nc r="D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0,4'!D66</f>
    </nc>
  </rcc>
  <rcc rId="19505" sId="1">
    <oc r="E69">
      <f>'по 6-10'!E69+'по 0,4'!E66</f>
    </oc>
    <nc r="E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0,4'!E66</f>
    </nc>
  </rcc>
  <rcc rId="19506" sId="1">
    <oc r="F69">
      <f>'по 6-10'!F69+'по 0,4'!F66</f>
    </oc>
    <nc r="F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0,4'!F66</f>
    </nc>
  </rcc>
  <rcc rId="19507" sId="1">
    <oc r="G69">
      <f>'по 6-10'!G69+'по 0,4'!G66</f>
    </oc>
    <nc r="G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0,4'!G66</f>
    </nc>
  </rcc>
  <rcc rId="19508" sId="1">
    <oc r="H69">
      <f>'по 6-10'!H69+'по 0,4'!H66</f>
    </oc>
    <nc r="H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0,4'!H66</f>
    </nc>
  </rcc>
  <rcc rId="19509" sId="1">
    <oc r="I69">
      <f>'по 6-10'!I69+'по 0,4'!I66</f>
    </oc>
    <nc r="I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0,4'!I66</f>
    </nc>
  </rcc>
  <rcc rId="19510" sId="1">
    <oc r="J69">
      <f>'по 6-10'!J69+'по 0,4'!J66</f>
    </oc>
    <nc r="J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0,4'!J66</f>
    </nc>
  </rcc>
  <rcc rId="19511" sId="1">
    <oc r="K69">
      <f>'по 6-10'!K69+'по 0,4'!K66</f>
    </oc>
    <nc r="K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0,4'!K66</f>
    </nc>
  </rcc>
  <rcc rId="19512" sId="1">
    <oc r="L69">
      <f>'по 6-10'!L69+'по 0,4'!L66</f>
    </oc>
    <nc r="L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0,4'!L66</f>
    </nc>
  </rcc>
  <rcc rId="19513" sId="1">
    <oc r="M69">
      <f>'по 6-10'!M69+'по 0,4'!M66</f>
    </oc>
    <nc r="M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0,4'!M66</f>
    </nc>
  </rcc>
  <rcc rId="19514" sId="1">
    <oc r="N69">
      <f>'по 6-10'!N69+'по 0,4'!N66</f>
    </oc>
    <nc r="N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0,4'!N66</f>
    </nc>
  </rcc>
  <rcc rId="19515" sId="1">
    <oc r="O69">
      <f>'по 6-10'!O69+'по 0,4'!O66</f>
    </oc>
    <nc r="O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0,4'!O66</f>
    </nc>
  </rcc>
  <rcc rId="19516" sId="1">
    <oc r="P69">
      <f>'по 6-10'!P69+'по 0,4'!P66</f>
    </oc>
    <nc r="P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0,4'!P66</f>
    </nc>
  </rcc>
  <rcc rId="19517" sId="1">
    <oc r="Q69">
      <f>'по 6-10'!Q69+'по 0,4'!Q66</f>
    </oc>
    <nc r="Q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0,4'!Q66</f>
    </nc>
  </rcc>
  <rcc rId="19518" sId="1">
    <oc r="D70">
      <f>'по 6-10'!D70+'по 0,4'!D67</f>
    </oc>
    <nc r="D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0,4'!D67</f>
    </nc>
  </rcc>
  <rcc rId="19519" sId="1">
    <oc r="E70">
      <f>'по 6-10'!E70+'по 0,4'!E67</f>
    </oc>
    <nc r="E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0,4'!E67</f>
    </nc>
  </rcc>
  <rcc rId="19520" sId="1">
    <oc r="F70">
      <f>'по 6-10'!F70+'по 0,4'!F67</f>
    </oc>
    <nc r="F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0,4'!F67</f>
    </nc>
  </rcc>
  <rcc rId="19521" sId="1">
    <oc r="G70">
      <f>'по 6-10'!G70+'по 0,4'!G67</f>
    </oc>
    <nc r="G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0,4'!G67</f>
    </nc>
  </rcc>
  <rcc rId="19522" sId="1">
    <oc r="H70">
      <f>'по 6-10'!H70+'по 0,4'!H67</f>
    </oc>
    <nc r="H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0,4'!H67</f>
    </nc>
  </rcc>
  <rcc rId="19523" sId="1">
    <oc r="I70">
      <f>'по 6-10'!I70+'по 0,4'!I67</f>
    </oc>
    <nc r="I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0,4'!I67</f>
    </nc>
  </rcc>
  <rcc rId="19524" sId="1">
    <oc r="J70">
      <f>'по 6-10'!J70+'по 0,4'!J67</f>
    </oc>
    <nc r="J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0,4'!J67</f>
    </nc>
  </rcc>
  <rcc rId="19525" sId="1">
    <oc r="K70">
      <f>'по 6-10'!K70+'по 0,4'!K67</f>
    </oc>
    <nc r="K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0,4'!K67</f>
    </nc>
  </rcc>
  <rcc rId="19526" sId="1">
    <oc r="L70">
      <f>'по 6-10'!L70+'по 0,4'!L67</f>
    </oc>
    <nc r="L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0,4'!L67</f>
    </nc>
  </rcc>
  <rcc rId="19527" sId="1">
    <oc r="M70">
      <f>'по 6-10'!M70+'по 0,4'!M67</f>
    </oc>
    <nc r="M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0,4'!M67</f>
    </nc>
  </rcc>
  <rcc rId="19528" sId="1">
    <oc r="N70">
      <f>'по 6-10'!N70+'по 0,4'!N67</f>
    </oc>
    <nc r="N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0,4'!N67</f>
    </nc>
  </rcc>
  <rcc rId="19529" sId="1">
    <oc r="O70">
      <f>'по 6-10'!O70+'по 0,4'!O67</f>
    </oc>
    <nc r="O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0,4'!O67</f>
    </nc>
  </rcc>
  <rcc rId="19530" sId="1">
    <oc r="P70">
      <f>'по 6-10'!P70+'по 0,4'!P67</f>
    </oc>
    <nc r="P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0,4'!P67</f>
    </nc>
  </rcc>
  <rcc rId="19531" sId="1">
    <oc r="Q70">
      <f>'по 6-10'!Q70+'по 0,4'!Q67</f>
    </oc>
    <nc r="Q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0,4'!Q67</f>
    </nc>
  </rcc>
  <rcc rId="19532" sId="1">
    <oc r="D71">
      <f>'по 6-10'!D71+'по 0,4'!D68</f>
    </oc>
    <nc r="D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0,4'!D68</f>
    </nc>
  </rcc>
  <rcc rId="19533" sId="1">
    <oc r="E71">
      <f>'по 6-10'!E71+'по 0,4'!E68</f>
    </oc>
    <nc r="E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0,4'!E68</f>
    </nc>
  </rcc>
  <rcc rId="19534" sId="1">
    <oc r="F71">
      <f>'по 6-10'!F71+'по 0,4'!F68</f>
    </oc>
    <nc r="F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0,4'!F68</f>
    </nc>
  </rcc>
  <rcc rId="19535" sId="1">
    <oc r="G71">
      <f>'по 6-10'!G71+'по 0,4'!G68</f>
    </oc>
    <nc r="G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0,4'!G68</f>
    </nc>
  </rcc>
  <rcc rId="19536" sId="1">
    <oc r="H71">
      <f>'по 6-10'!H71+'по 0,4'!H68</f>
    </oc>
    <nc r="H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0,4'!H68</f>
    </nc>
  </rcc>
  <rcc rId="19537" sId="1">
    <oc r="I71">
      <f>'по 6-10'!I71+'по 0,4'!I68</f>
    </oc>
    <nc r="I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0,4'!I68</f>
    </nc>
  </rcc>
  <rcc rId="19538" sId="1">
    <oc r="J71">
      <f>'по 6-10'!J71+'по 0,4'!J68</f>
    </oc>
    <nc r="J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0,4'!J68</f>
    </nc>
  </rcc>
  <rcc rId="19539" sId="1">
    <oc r="K71">
      <f>'по 6-10'!K71+'по 0,4'!K68</f>
    </oc>
    <nc r="K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0,4'!K68</f>
    </nc>
  </rcc>
  <rcc rId="19540" sId="1">
    <oc r="L71">
      <f>'по 6-10'!L71+'по 0,4'!L68</f>
    </oc>
    <nc r="L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0,4'!L68</f>
    </nc>
  </rcc>
  <rcc rId="19541" sId="1">
    <oc r="M71">
      <f>'по 6-10'!M71+'по 0,4'!M68</f>
    </oc>
    <nc r="M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0,4'!M68</f>
    </nc>
  </rcc>
  <rcc rId="19542" sId="1">
    <oc r="N71">
      <f>'по 6-10'!N71+'по 0,4'!N68</f>
    </oc>
    <nc r="N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0,4'!N68</f>
    </nc>
  </rcc>
  <rcc rId="19543" sId="1">
    <oc r="O71">
      <f>'по 6-10'!O71+'по 0,4'!O68</f>
    </oc>
    <nc r="O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0,4'!O68</f>
    </nc>
  </rcc>
  <rcc rId="19544" sId="1">
    <oc r="P71">
      <f>'по 6-10'!P71+'по 0,4'!P68</f>
    </oc>
    <nc r="P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0,4'!P68</f>
    </nc>
  </rcc>
  <rcc rId="19545" sId="1">
    <oc r="Q71">
      <f>'по 6-10'!Q71+'по 0,4'!Q68</f>
    </oc>
    <nc r="Q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0,4'!Q68</f>
    </nc>
  </rcc>
  <rcc rId="19546" sId="1">
    <oc r="D72">
      <f>'по 6-10'!D72+'по 0,4'!D69</f>
    </oc>
    <nc r="D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0,4'!D69</f>
    </nc>
  </rcc>
  <rcc rId="19547" sId="1">
    <oc r="E72">
      <f>'по 6-10'!E72+'по 0,4'!E69</f>
    </oc>
    <nc r="E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0,4'!E69</f>
    </nc>
  </rcc>
  <rcc rId="19548" sId="1">
    <oc r="F72">
      <f>'по 6-10'!F72+'по 0,4'!F69</f>
    </oc>
    <nc r="F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0,4'!F69</f>
    </nc>
  </rcc>
  <rcc rId="19549" sId="1">
    <oc r="G72">
      <f>'по 6-10'!G72+'по 0,4'!G69</f>
    </oc>
    <nc r="G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0,4'!G69</f>
    </nc>
  </rcc>
  <rcc rId="19550" sId="1">
    <oc r="H72">
      <f>'по 6-10'!H72+'по 0,4'!H69</f>
    </oc>
    <nc r="H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0,4'!H69</f>
    </nc>
  </rcc>
  <rcc rId="19551" sId="1">
    <oc r="I72">
      <f>'по 6-10'!I72+'по 0,4'!I69</f>
    </oc>
    <nc r="I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0,4'!I69</f>
    </nc>
  </rcc>
  <rcc rId="19552" sId="1">
    <oc r="J72">
      <f>'по 6-10'!J72+'по 0,4'!J69</f>
    </oc>
    <nc r="J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0,4'!J69</f>
    </nc>
  </rcc>
  <rcc rId="19553" sId="1">
    <oc r="K72">
      <f>'по 6-10'!K72+'по 0,4'!K69</f>
    </oc>
    <nc r="K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0,4'!K69</f>
    </nc>
  </rcc>
  <rcc rId="19554" sId="1">
    <oc r="L72">
      <f>'по 6-10'!L72+'по 0,4'!L69</f>
    </oc>
    <nc r="L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0,4'!L69</f>
    </nc>
  </rcc>
  <rcc rId="19555" sId="1">
    <oc r="M72">
      <f>'по 6-10'!M72+'по 0,4'!M69</f>
    </oc>
    <nc r="M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0,4'!M69</f>
    </nc>
  </rcc>
  <rcc rId="19556" sId="1">
    <oc r="N72">
      <f>'по 6-10'!N72+'по 0,4'!N69</f>
    </oc>
    <nc r="N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0,4'!N69</f>
    </nc>
  </rcc>
  <rcc rId="19557" sId="1">
    <oc r="O72">
      <f>'по 6-10'!O72+'по 0,4'!O69</f>
    </oc>
    <nc r="O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0,4'!O69</f>
    </nc>
  </rcc>
  <rcc rId="19558" sId="1">
    <oc r="P72">
      <f>'по 6-10'!P72+'по 0,4'!P69</f>
    </oc>
    <nc r="P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0,4'!P69</f>
    </nc>
  </rcc>
  <rcc rId="19559" sId="1">
    <oc r="Q72">
      <f>'по 6-10'!Q72+'по 0,4'!Q69</f>
    </oc>
    <nc r="Q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0,4'!Q69</f>
    </nc>
  </rcc>
  <rcc rId="19560" sId="1">
    <oc r="D73">
      <f>'по 6-10'!D73+'по 0,4'!D70</f>
    </oc>
    <nc r="D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0,4'!D70</f>
    </nc>
  </rcc>
  <rcc rId="19561" sId="1">
    <oc r="E73">
      <f>'по 6-10'!E73+'по 0,4'!E70</f>
    </oc>
    <nc r="E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0,4'!E70</f>
    </nc>
  </rcc>
  <rcc rId="19562" sId="1">
    <oc r="F73">
      <f>'по 6-10'!F73+'по 0,4'!F70</f>
    </oc>
    <nc r="F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0,4'!F70</f>
    </nc>
  </rcc>
  <rcc rId="19563" sId="1">
    <oc r="G73">
      <f>'по 6-10'!G73+'по 0,4'!G70</f>
    </oc>
    <nc r="G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0,4'!G70</f>
    </nc>
  </rcc>
  <rcc rId="19564" sId="1">
    <oc r="H73">
      <f>'по 6-10'!H73+'по 0,4'!H70</f>
    </oc>
    <nc r="H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0,4'!H70</f>
    </nc>
  </rcc>
  <rcc rId="19565" sId="1">
    <oc r="I73">
      <f>'по 6-10'!I73+'по 0,4'!I70</f>
    </oc>
    <nc r="I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0,4'!I70</f>
    </nc>
  </rcc>
  <rcc rId="19566" sId="1">
    <oc r="J73">
      <f>'по 6-10'!J73+'по 0,4'!J70</f>
    </oc>
    <nc r="J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0,4'!J70</f>
    </nc>
  </rcc>
  <rcc rId="19567" sId="1">
    <oc r="K73">
      <f>'по 6-10'!K73+'по 0,4'!K70</f>
    </oc>
    <nc r="K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0,4'!K70</f>
    </nc>
  </rcc>
  <rcc rId="19568" sId="1">
    <oc r="L73">
      <f>'по 6-10'!L73+'по 0,4'!L70</f>
    </oc>
    <nc r="L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0,4'!L70</f>
    </nc>
  </rcc>
  <rcc rId="19569" sId="1">
    <oc r="M73">
      <f>'по 6-10'!M73+'по 0,4'!M70</f>
    </oc>
    <nc r="M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0,4'!M70</f>
    </nc>
  </rcc>
  <rcc rId="19570" sId="1">
    <oc r="N73">
      <f>'по 6-10'!N73+'по 0,4'!N70</f>
    </oc>
    <nc r="N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0,4'!N70</f>
    </nc>
  </rcc>
  <rcc rId="19571" sId="1">
    <oc r="O73">
      <f>'по 6-10'!O73+'по 0,4'!O70</f>
    </oc>
    <nc r="O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0,4'!O70</f>
    </nc>
  </rcc>
  <rcc rId="19572" sId="1">
    <oc r="P73">
      <f>'по 6-10'!P73+'по 0,4'!P70</f>
    </oc>
    <nc r="P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0,4'!P70</f>
    </nc>
  </rcc>
  <rcc rId="19573" sId="1">
    <oc r="Q73">
      <f>'по 6-10'!Q73+'по 0,4'!Q70</f>
    </oc>
    <nc r="Q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0,4'!Q70</f>
    </nc>
  </rcc>
  <rcc rId="19574" sId="1">
    <oc r="D74">
      <f>'по 6-10'!D74+'по 0,4'!D71</f>
    </oc>
    <nc r="D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0,4'!D71</f>
    </nc>
  </rcc>
  <rcc rId="19575" sId="1">
    <oc r="E74">
      <f>'по 6-10'!E74+'по 0,4'!E71</f>
    </oc>
    <nc r="E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0,4'!E71</f>
    </nc>
  </rcc>
  <rcc rId="19576" sId="1">
    <oc r="F74">
      <f>'по 6-10'!F74+'по 0,4'!F71</f>
    </oc>
    <nc r="F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0,4'!F71</f>
    </nc>
  </rcc>
  <rcc rId="19577" sId="1">
    <oc r="G74">
      <f>'по 6-10'!G74+'по 0,4'!G71</f>
    </oc>
    <nc r="G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0,4'!G71</f>
    </nc>
  </rcc>
  <rcc rId="19578" sId="1">
    <oc r="H74">
      <f>'по 6-10'!H74+'по 0,4'!H71</f>
    </oc>
    <nc r="H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0,4'!H71</f>
    </nc>
  </rcc>
  <rcc rId="19579" sId="1">
    <oc r="I74">
      <f>'по 6-10'!I74+'по 0,4'!I71</f>
    </oc>
    <nc r="I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0,4'!I71</f>
    </nc>
  </rcc>
  <rcc rId="19580" sId="1">
    <oc r="J74">
      <f>'по 6-10'!J74+'по 0,4'!J71</f>
    </oc>
    <nc r="J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0,4'!J71</f>
    </nc>
  </rcc>
  <rcc rId="19581" sId="1">
    <oc r="K74">
      <f>'по 6-10'!K74+'по 0,4'!K71</f>
    </oc>
    <nc r="K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0,4'!K71</f>
    </nc>
  </rcc>
  <rcc rId="19582" sId="1">
    <oc r="L74">
      <f>'по 6-10'!L74+'по 0,4'!L71</f>
    </oc>
    <nc r="L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0,4'!L71</f>
    </nc>
  </rcc>
  <rcc rId="19583" sId="1">
    <oc r="M74">
      <f>'по 6-10'!M74+'по 0,4'!M71</f>
    </oc>
    <nc r="M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0,4'!M71</f>
    </nc>
  </rcc>
  <rcc rId="19584" sId="1">
    <oc r="N74">
      <f>'по 6-10'!N74+'по 0,4'!N71</f>
    </oc>
    <nc r="N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0,4'!N71</f>
    </nc>
  </rcc>
  <rcc rId="19585" sId="1">
    <oc r="O74">
      <f>'по 6-10'!O74+'по 0,4'!O71</f>
    </oc>
    <nc r="O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0,4'!O71</f>
    </nc>
  </rcc>
  <rcc rId="19586" sId="1">
    <oc r="P74">
      <f>'по 6-10'!P74+'по 0,4'!P71</f>
    </oc>
    <nc r="P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0,4'!P71</f>
    </nc>
  </rcc>
  <rcc rId="19587" sId="1">
    <oc r="Q74">
      <f>'по 6-10'!Q74+'по 0,4'!Q71</f>
    </oc>
    <nc r="Q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0,4'!Q71</f>
    </nc>
  </rcc>
  <rcc rId="19588" sId="1">
    <oc r="D75">
      <f>'по 6-10'!D75+'по 0,4'!D72</f>
    </oc>
    <nc r="D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0,4'!D72</f>
    </nc>
  </rcc>
  <rcc rId="19589" sId="1">
    <oc r="E75">
      <f>'по 6-10'!E75+'по 0,4'!E72</f>
    </oc>
    <nc r="E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0,4'!E72</f>
    </nc>
  </rcc>
  <rcc rId="19590" sId="1">
    <oc r="F75">
      <f>'по 6-10'!F75+'по 0,4'!F72</f>
    </oc>
    <nc r="F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0,4'!F72</f>
    </nc>
  </rcc>
  <rcc rId="19591" sId="1">
    <oc r="G75">
      <f>'по 6-10'!G75+'по 0,4'!G72</f>
    </oc>
    <nc r="G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0,4'!G72</f>
    </nc>
  </rcc>
  <rcc rId="19592" sId="1">
    <oc r="H75">
      <f>'по 6-10'!H75+'по 0,4'!H72</f>
    </oc>
    <nc r="H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0,4'!H72</f>
    </nc>
  </rcc>
  <rcc rId="19593" sId="1">
    <oc r="I75">
      <f>'по 6-10'!I75+'по 0,4'!I72</f>
    </oc>
    <nc r="I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0,4'!I72</f>
    </nc>
  </rcc>
  <rcc rId="19594" sId="1">
    <oc r="J75">
      <f>'по 6-10'!J75+'по 0,4'!J72</f>
    </oc>
    <nc r="J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0,4'!J72</f>
    </nc>
  </rcc>
  <rcc rId="19595" sId="1">
    <oc r="K75">
      <f>'по 6-10'!K75+'по 0,4'!K72</f>
    </oc>
    <nc r="K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0,4'!K72</f>
    </nc>
  </rcc>
  <rcc rId="19596" sId="1">
    <oc r="L75">
      <f>'по 6-10'!L75+'по 0,4'!L72</f>
    </oc>
    <nc r="L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0,4'!L72</f>
    </nc>
  </rcc>
  <rcc rId="19597" sId="1">
    <oc r="M75">
      <f>'по 6-10'!M75+'по 0,4'!M72</f>
    </oc>
    <nc r="M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0,4'!M72</f>
    </nc>
  </rcc>
  <rcc rId="19598" sId="1">
    <oc r="N75">
      <f>'по 6-10'!N75+'по 0,4'!N72</f>
    </oc>
    <nc r="N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0,4'!N72</f>
    </nc>
  </rcc>
  <rcc rId="19599" sId="1">
    <oc r="O75">
      <f>'по 6-10'!O75+'по 0,4'!O72</f>
    </oc>
    <nc r="O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0,4'!O72</f>
    </nc>
  </rcc>
  <rcc rId="19600" sId="1">
    <oc r="P75">
      <f>'по 6-10'!P75+'по 0,4'!P72</f>
    </oc>
    <nc r="P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0,4'!P72</f>
    </nc>
  </rcc>
  <rcc rId="19601" sId="1">
    <oc r="Q75">
      <f>'по 6-10'!Q75+'по 0,4'!Q72</f>
    </oc>
    <nc r="Q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0,4'!Q72</f>
    </nc>
  </rcc>
  <rcc rId="19602" sId="1">
    <oc r="D76">
      <f>'по 6-10'!D76+'по 0,4'!D73</f>
    </oc>
    <nc r="D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0,4'!D73</f>
    </nc>
  </rcc>
  <rcc rId="19603" sId="1">
    <oc r="E76">
      <f>'по 6-10'!E76+'по 0,4'!E73</f>
    </oc>
    <nc r="E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0,4'!E73</f>
    </nc>
  </rcc>
  <rcc rId="19604" sId="1">
    <oc r="F76">
      <f>'по 6-10'!F76+'по 0,4'!F73</f>
    </oc>
    <nc r="F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0,4'!F73</f>
    </nc>
  </rcc>
  <rcc rId="19605" sId="1">
    <oc r="G76">
      <f>'по 6-10'!G76+'по 0,4'!G73</f>
    </oc>
    <nc r="G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0,4'!G73</f>
    </nc>
  </rcc>
  <rcc rId="19606" sId="1">
    <oc r="H76">
      <f>'по 6-10'!H76+'по 0,4'!H73</f>
    </oc>
    <nc r="H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0,4'!H73</f>
    </nc>
  </rcc>
  <rcc rId="19607" sId="1">
    <oc r="I76">
      <f>'по 6-10'!I76+'по 0,4'!I73</f>
    </oc>
    <nc r="I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0,4'!I73</f>
    </nc>
  </rcc>
  <rcc rId="19608" sId="1">
    <oc r="J76">
      <f>'по 6-10'!J76+'по 0,4'!J73</f>
    </oc>
    <nc r="J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0,4'!J73</f>
    </nc>
  </rcc>
  <rcc rId="19609" sId="1">
    <oc r="K76">
      <f>'по 6-10'!K76+'по 0,4'!K73</f>
    </oc>
    <nc r="K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0,4'!K73</f>
    </nc>
  </rcc>
  <rcc rId="19610" sId="1">
    <oc r="L76">
      <f>'по 6-10'!L76+'по 0,4'!L73</f>
    </oc>
    <nc r="L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0,4'!L73</f>
    </nc>
  </rcc>
  <rcc rId="19611" sId="1">
    <oc r="M76">
      <f>'по 6-10'!M76+'по 0,4'!M73</f>
    </oc>
    <nc r="M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0,4'!M73</f>
    </nc>
  </rcc>
  <rcc rId="19612" sId="1">
    <oc r="N76">
      <f>'по 6-10'!N76+'по 0,4'!N73</f>
    </oc>
    <nc r="N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0,4'!N73</f>
    </nc>
  </rcc>
  <rcc rId="19613" sId="1">
    <oc r="O76">
      <f>'по 6-10'!O76+'по 0,4'!O73</f>
    </oc>
    <nc r="O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0,4'!O73</f>
    </nc>
  </rcc>
  <rcc rId="19614" sId="1">
    <oc r="P76">
      <f>'по 6-10'!P76+'по 0,4'!P73</f>
    </oc>
    <nc r="P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0,4'!P73</f>
    </nc>
  </rcc>
  <rcc rId="19615" sId="1">
    <oc r="Q76">
      <f>'по 6-10'!Q76+'по 0,4'!Q73</f>
    </oc>
    <nc r="Q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0,4'!Q73</f>
    </nc>
  </rcc>
  <rcc rId="19616" sId="1">
    <oc r="D77">
      <f>'по 6-10'!D77+'по 0,4'!D74</f>
    </oc>
    <nc r="D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0,4'!D74</f>
    </nc>
  </rcc>
  <rcc rId="19617" sId="1">
    <oc r="E77">
      <f>'по 6-10'!E77+'по 0,4'!E74</f>
    </oc>
    <nc r="E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0,4'!E74</f>
    </nc>
  </rcc>
  <rcc rId="19618" sId="1">
    <oc r="F77">
      <f>'по 6-10'!F77+'по 0,4'!F74</f>
    </oc>
    <nc r="F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0,4'!F74</f>
    </nc>
  </rcc>
  <rcc rId="19619" sId="1">
    <oc r="G77">
      <f>'по 6-10'!G77+'по 0,4'!G74</f>
    </oc>
    <nc r="G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0,4'!G74</f>
    </nc>
  </rcc>
  <rcc rId="19620" sId="1">
    <oc r="H77">
      <f>'по 6-10'!H77+'по 0,4'!H74</f>
    </oc>
    <nc r="H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0,4'!H74</f>
    </nc>
  </rcc>
  <rcc rId="19621" sId="1">
    <oc r="I77">
      <f>'по 6-10'!I77+'по 0,4'!I74</f>
    </oc>
    <nc r="I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0,4'!I74</f>
    </nc>
  </rcc>
  <rcc rId="19622" sId="1">
    <oc r="J77">
      <f>'по 6-10'!J77+'по 0,4'!J74</f>
    </oc>
    <nc r="J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0,4'!J74</f>
    </nc>
  </rcc>
  <rcc rId="19623" sId="1">
    <oc r="K77">
      <f>'по 6-10'!K77+'по 0,4'!K74</f>
    </oc>
    <nc r="K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0,4'!K74</f>
    </nc>
  </rcc>
  <rcc rId="19624" sId="1">
    <oc r="L77">
      <f>'по 6-10'!L77+'по 0,4'!L74</f>
    </oc>
    <nc r="L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0,4'!L74</f>
    </nc>
  </rcc>
  <rcc rId="19625" sId="1">
    <oc r="M77">
      <f>'по 6-10'!M77+'по 0,4'!M74</f>
    </oc>
    <nc r="M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0,4'!M74</f>
    </nc>
  </rcc>
  <rcc rId="19626" sId="1">
    <oc r="N77">
      <f>'по 6-10'!N77+'по 0,4'!N74</f>
    </oc>
    <nc r="N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0,4'!N74</f>
    </nc>
  </rcc>
  <rcc rId="19627" sId="1">
    <oc r="O77">
      <f>'по 6-10'!O77+'по 0,4'!O74</f>
    </oc>
    <nc r="O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0,4'!O74</f>
    </nc>
  </rcc>
  <rcc rId="19628" sId="1">
    <oc r="P77">
      <f>'по 6-10'!P77+'по 0,4'!P74</f>
    </oc>
    <nc r="P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0,4'!P74</f>
    </nc>
  </rcc>
  <rcc rId="19629" sId="1">
    <oc r="Q77">
      <f>'по 6-10'!Q77+'по 0,4'!Q74</f>
    </oc>
    <nc r="Q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0,4'!Q74</f>
    </nc>
  </rcc>
  <rcc rId="19630" sId="1">
    <oc r="D78">
      <f>'по 6-10'!D78+'по 0,4'!D75</f>
    </oc>
    <nc r="D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0,4'!D75</f>
    </nc>
  </rcc>
  <rcc rId="19631" sId="1">
    <oc r="E78">
      <f>'по 6-10'!E78+'по 0,4'!E75</f>
    </oc>
    <nc r="E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0,4'!E75</f>
    </nc>
  </rcc>
  <rcc rId="19632" sId="1">
    <oc r="F78">
      <f>'по 6-10'!F78+'по 0,4'!F75</f>
    </oc>
    <nc r="F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0,4'!F75</f>
    </nc>
  </rcc>
  <rcc rId="19633" sId="1">
    <oc r="G78">
      <f>'по 6-10'!G78+'по 0,4'!G75</f>
    </oc>
    <nc r="G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0,4'!G75</f>
    </nc>
  </rcc>
  <rcc rId="19634" sId="1">
    <oc r="H78">
      <f>'по 6-10'!H78+'по 0,4'!H75</f>
    </oc>
    <nc r="H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0,4'!H75</f>
    </nc>
  </rcc>
  <rcc rId="19635" sId="1">
    <oc r="I78">
      <f>'по 6-10'!I78+'по 0,4'!I75</f>
    </oc>
    <nc r="I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0,4'!I75</f>
    </nc>
  </rcc>
  <rcc rId="19636" sId="1">
    <oc r="J78">
      <f>'по 6-10'!J78+'по 0,4'!J75</f>
    </oc>
    <nc r="J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0,4'!J75</f>
    </nc>
  </rcc>
  <rcc rId="19637" sId="1">
    <oc r="K78">
      <f>'по 6-10'!K78+'по 0,4'!K75</f>
    </oc>
    <nc r="K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0,4'!K75</f>
    </nc>
  </rcc>
  <rcc rId="19638" sId="1">
    <oc r="L78">
      <f>'по 6-10'!L78+'по 0,4'!L75</f>
    </oc>
    <nc r="L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0,4'!L75</f>
    </nc>
  </rcc>
  <rcc rId="19639" sId="1">
    <oc r="M78">
      <f>'по 6-10'!M78+'по 0,4'!M75</f>
    </oc>
    <nc r="M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0,4'!M75</f>
    </nc>
  </rcc>
  <rcc rId="19640" sId="1">
    <oc r="N78">
      <f>'по 6-10'!N78+'по 0,4'!N75</f>
    </oc>
    <nc r="N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0,4'!N75</f>
    </nc>
  </rcc>
  <rcc rId="19641" sId="1">
    <oc r="O78">
      <f>'по 6-10'!O78+'по 0,4'!O75</f>
    </oc>
    <nc r="O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0,4'!O75</f>
    </nc>
  </rcc>
  <rcc rId="19642" sId="1">
    <oc r="P78">
      <f>'по 6-10'!P78+'по 0,4'!P75</f>
    </oc>
    <nc r="P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0,4'!P75</f>
    </nc>
  </rcc>
  <rcc rId="19643" sId="1">
    <oc r="Q78">
      <f>'по 6-10'!Q78+'по 0,4'!Q75</f>
    </oc>
    <nc r="Q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0,4'!Q75</f>
    </nc>
  </rcc>
  <rcc rId="19644" sId="1">
    <oc r="D79">
      <f>'по 6-10'!D79+'по 0,4'!D76</f>
    </oc>
    <nc r="D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0,4'!D76</f>
    </nc>
  </rcc>
  <rcc rId="19645" sId="1">
    <oc r="E79">
      <f>'по 6-10'!E79+'по 0,4'!E76</f>
    </oc>
    <nc r="E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0,4'!E76</f>
    </nc>
  </rcc>
  <rcc rId="19646" sId="1">
    <oc r="F79">
      <f>'по 6-10'!F79+'по 0,4'!F76</f>
    </oc>
    <nc r="F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0,4'!F76</f>
    </nc>
  </rcc>
  <rcc rId="19647" sId="1">
    <oc r="G79">
      <f>'по 6-10'!G79+'по 0,4'!G76</f>
    </oc>
    <nc r="G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0,4'!G76</f>
    </nc>
  </rcc>
  <rcc rId="19648" sId="1">
    <oc r="H79">
      <f>'по 6-10'!H79+'по 0,4'!H76</f>
    </oc>
    <nc r="H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0,4'!H76</f>
    </nc>
  </rcc>
  <rcc rId="19649" sId="1">
    <oc r="I79">
      <f>'по 6-10'!I79+'по 0,4'!I76</f>
    </oc>
    <nc r="I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0,4'!I76</f>
    </nc>
  </rcc>
  <rcc rId="19650" sId="1">
    <oc r="J79">
      <f>'по 6-10'!J79+'по 0,4'!J76</f>
    </oc>
    <nc r="J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0,4'!J76</f>
    </nc>
  </rcc>
  <rcc rId="19651" sId="1">
    <oc r="K79">
      <f>'по 6-10'!K79+'по 0,4'!K76</f>
    </oc>
    <nc r="K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0,4'!K76</f>
    </nc>
  </rcc>
  <rcc rId="19652" sId="1">
    <oc r="L79">
      <f>'по 6-10'!L79+'по 0,4'!L76</f>
    </oc>
    <nc r="L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0,4'!L76</f>
    </nc>
  </rcc>
  <rcc rId="19653" sId="1">
    <oc r="M79">
      <f>'по 6-10'!M79+'по 0,4'!M76</f>
    </oc>
    <nc r="M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0,4'!M76</f>
    </nc>
  </rcc>
  <rcc rId="19654" sId="1">
    <oc r="N79">
      <f>'по 6-10'!N79+'по 0,4'!N76</f>
    </oc>
    <nc r="N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0,4'!N76</f>
    </nc>
  </rcc>
  <rcc rId="19655" sId="1">
    <oc r="O79">
      <f>'по 6-10'!O79+'по 0,4'!O76</f>
    </oc>
    <nc r="O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0,4'!O76</f>
    </nc>
  </rcc>
  <rcc rId="19656" sId="1">
    <oc r="P79">
      <f>'по 6-10'!P79+'по 0,4'!P76</f>
    </oc>
    <nc r="P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0,4'!P76</f>
    </nc>
  </rcc>
  <rcc rId="19657" sId="1">
    <oc r="Q79">
      <f>'по 6-10'!Q79+'по 0,4'!Q76</f>
    </oc>
    <nc r="Q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0,4'!Q76</f>
    </nc>
  </rcc>
  <rcc rId="19658" sId="1">
    <oc r="D80">
      <f>'по 6-10'!D80+'по 0,4'!D77</f>
    </oc>
    <nc r="D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0,4'!D77</f>
    </nc>
  </rcc>
  <rcc rId="19659" sId="1">
    <oc r="E80">
      <f>'по 6-10'!E80+'по 0,4'!E77</f>
    </oc>
    <nc r="E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0,4'!E77</f>
    </nc>
  </rcc>
  <rcc rId="19660" sId="1">
    <oc r="F80">
      <f>'по 6-10'!F80+'по 0,4'!F77</f>
    </oc>
    <nc r="F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0,4'!F77</f>
    </nc>
  </rcc>
  <rcc rId="19661" sId="1">
    <oc r="G80">
      <f>'по 6-10'!G80+'по 0,4'!G77</f>
    </oc>
    <nc r="G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0,4'!G77</f>
    </nc>
  </rcc>
  <rcc rId="19662" sId="1">
    <oc r="H80">
      <f>'по 6-10'!H80+'по 0,4'!H77</f>
    </oc>
    <nc r="H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0,4'!H77</f>
    </nc>
  </rcc>
  <rcc rId="19663" sId="1">
    <oc r="I80">
      <f>'по 6-10'!I80+'по 0,4'!I77</f>
    </oc>
    <nc r="I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0,4'!I77</f>
    </nc>
  </rcc>
  <rcc rId="19664" sId="1">
    <oc r="J80">
      <f>'по 6-10'!J80+'по 0,4'!J77</f>
    </oc>
    <nc r="J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0,4'!J77</f>
    </nc>
  </rcc>
  <rcc rId="19665" sId="1">
    <oc r="K80">
      <f>'по 6-10'!K80+'по 0,4'!K77</f>
    </oc>
    <nc r="K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0,4'!K77</f>
    </nc>
  </rcc>
  <rcc rId="19666" sId="1">
    <oc r="L80">
      <f>'по 6-10'!L80+'по 0,4'!L77</f>
    </oc>
    <nc r="L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0,4'!L77</f>
    </nc>
  </rcc>
  <rcc rId="19667" sId="1">
    <oc r="M80">
      <f>'по 6-10'!M80+'по 0,4'!M77</f>
    </oc>
    <nc r="M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0,4'!M77</f>
    </nc>
  </rcc>
  <rcc rId="19668" sId="1">
    <oc r="N80">
      <f>'по 6-10'!N80+'по 0,4'!N77</f>
    </oc>
    <nc r="N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0,4'!N77</f>
    </nc>
  </rcc>
  <rcc rId="19669" sId="1">
    <oc r="O80">
      <f>'по 6-10'!O80+'по 0,4'!O77</f>
    </oc>
    <nc r="O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0,4'!O77</f>
    </nc>
  </rcc>
  <rcc rId="19670" sId="1">
    <oc r="P80">
      <f>'по 6-10'!P80+'по 0,4'!P77</f>
    </oc>
    <nc r="P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0,4'!P77</f>
    </nc>
  </rcc>
  <rcc rId="19671" sId="1">
    <oc r="Q80">
      <f>'по 6-10'!Q80+'по 0,4'!Q77</f>
    </oc>
    <nc r="Q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0,4'!Q77</f>
    </nc>
  </rcc>
  <rcc rId="19672" sId="1">
    <oc r="D81">
      <f>'по 6-10'!D81+'по 0,4'!D78</f>
    </oc>
    <nc r="D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0,4'!D78</f>
    </nc>
  </rcc>
  <rcc rId="19673" sId="1">
    <oc r="E81">
      <f>'по 6-10'!E81+'по 0,4'!E78</f>
    </oc>
    <nc r="E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0,4'!E78</f>
    </nc>
  </rcc>
  <rcc rId="19674" sId="1">
    <oc r="F81">
      <f>'по 6-10'!F81+'по 0,4'!F78</f>
    </oc>
    <nc r="F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0,4'!F78</f>
    </nc>
  </rcc>
  <rcc rId="19675" sId="1">
    <oc r="G81">
      <f>'по 6-10'!G81+'по 0,4'!G78</f>
    </oc>
    <nc r="G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0,4'!G78</f>
    </nc>
  </rcc>
  <rcc rId="19676" sId="1">
    <oc r="H81">
      <f>'по 6-10'!H81+'по 0,4'!H78</f>
    </oc>
    <nc r="H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0,4'!H78</f>
    </nc>
  </rcc>
  <rcc rId="19677" sId="1">
    <oc r="I81">
      <f>'по 6-10'!I81+'по 0,4'!I78</f>
    </oc>
    <nc r="I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0,4'!I78</f>
    </nc>
  </rcc>
  <rcc rId="19678" sId="1">
    <oc r="J81">
      <f>'по 6-10'!J81+'по 0,4'!J78</f>
    </oc>
    <nc r="J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0,4'!J78</f>
    </nc>
  </rcc>
  <rcc rId="19679" sId="1">
    <oc r="K81">
      <f>'по 6-10'!K81+'по 0,4'!K78</f>
    </oc>
    <nc r="K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0,4'!K78</f>
    </nc>
  </rcc>
  <rcc rId="19680" sId="1">
    <oc r="L81">
      <f>'по 6-10'!L81+'по 0,4'!L78</f>
    </oc>
    <nc r="L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0,4'!L78</f>
    </nc>
  </rcc>
  <rcc rId="19681" sId="1">
    <oc r="M81">
      <f>'по 6-10'!M81+'по 0,4'!M78</f>
    </oc>
    <nc r="M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0,4'!M78</f>
    </nc>
  </rcc>
  <rcc rId="19682" sId="1">
    <oc r="N81">
      <f>'по 6-10'!N81+'по 0,4'!N78</f>
    </oc>
    <nc r="N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0,4'!N78</f>
    </nc>
  </rcc>
  <rcc rId="19683" sId="1">
    <oc r="O81">
      <f>'по 6-10'!O81+'по 0,4'!O78</f>
    </oc>
    <nc r="O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0,4'!O78</f>
    </nc>
  </rcc>
  <rcc rId="19684" sId="1">
    <oc r="P81">
      <f>'по 6-10'!P81+'по 0,4'!P78</f>
    </oc>
    <nc r="P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0,4'!P78</f>
    </nc>
  </rcc>
  <rcc rId="19685" sId="1">
    <oc r="Q81">
      <f>'по 6-10'!Q81+'по 0,4'!Q78</f>
    </oc>
    <nc r="Q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0,4'!Q78</f>
    </nc>
  </rcc>
  <rcc rId="19686" sId="1">
    <oc r="D82">
      <f>'по 6-10'!D82+'по 0,4'!D79</f>
    </oc>
    <nc r="D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0,4'!D79</f>
    </nc>
  </rcc>
  <rcc rId="19687" sId="1">
    <oc r="E82">
      <f>'по 6-10'!E82+'по 0,4'!E79</f>
    </oc>
    <nc r="E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0,4'!E79</f>
    </nc>
  </rcc>
  <rcc rId="19688" sId="1">
    <oc r="F82">
      <f>'по 6-10'!F82+'по 0,4'!F79</f>
    </oc>
    <nc r="F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0,4'!F79</f>
    </nc>
  </rcc>
  <rcc rId="19689" sId="1">
    <oc r="G82">
      <f>'по 6-10'!G82+'по 0,4'!G79</f>
    </oc>
    <nc r="G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0,4'!G79</f>
    </nc>
  </rcc>
  <rcc rId="19690" sId="1">
    <oc r="H82">
      <f>'по 6-10'!H82+'по 0,4'!H79</f>
    </oc>
    <nc r="H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0,4'!H79</f>
    </nc>
  </rcc>
  <rcc rId="19691" sId="1">
    <oc r="I82">
      <f>'по 6-10'!I82+'по 0,4'!I79</f>
    </oc>
    <nc r="I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0,4'!I79</f>
    </nc>
  </rcc>
  <rcc rId="19692" sId="1">
    <oc r="J82">
      <f>'по 6-10'!J82+'по 0,4'!J79</f>
    </oc>
    <nc r="J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0,4'!J79</f>
    </nc>
  </rcc>
  <rcc rId="19693" sId="1">
    <oc r="K82">
      <f>'по 6-10'!K82+'по 0,4'!K79</f>
    </oc>
    <nc r="K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0,4'!K79</f>
    </nc>
  </rcc>
  <rcc rId="19694" sId="1">
    <oc r="L82">
      <f>'по 6-10'!L82+'по 0,4'!L79</f>
    </oc>
    <nc r="L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0,4'!L79</f>
    </nc>
  </rcc>
  <rcc rId="19695" sId="1">
    <oc r="M82">
      <f>'по 6-10'!M82+'по 0,4'!M79</f>
    </oc>
    <nc r="M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0,4'!M79</f>
    </nc>
  </rcc>
  <rcc rId="19696" sId="1">
    <oc r="N82">
      <f>'по 6-10'!N82+'по 0,4'!N79</f>
    </oc>
    <nc r="N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0,4'!N79</f>
    </nc>
  </rcc>
  <rcc rId="19697" sId="1">
    <oc r="O82">
      <f>'по 6-10'!O82+'по 0,4'!O79</f>
    </oc>
    <nc r="O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0,4'!O79</f>
    </nc>
  </rcc>
  <rcc rId="19698" sId="1">
    <oc r="P82">
      <f>'по 6-10'!P82+'по 0,4'!P79</f>
    </oc>
    <nc r="P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0,4'!P79</f>
    </nc>
  </rcc>
  <rcc rId="19699" sId="1">
    <oc r="Q82">
      <f>'по 6-10'!Q82+'по 0,4'!Q79</f>
    </oc>
    <nc r="Q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0,4'!Q79</f>
    </nc>
  </rcc>
  <rcc rId="19700" sId="1">
    <oc r="D83">
      <f>'по 6-10'!D83+'по 0,4'!D80</f>
    </oc>
    <nc r="D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0,4'!D80</f>
    </nc>
  </rcc>
  <rcc rId="19701" sId="1">
    <oc r="E83">
      <f>'по 6-10'!E83+'по 0,4'!E80</f>
    </oc>
    <nc r="E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0,4'!E80</f>
    </nc>
  </rcc>
  <rcc rId="19702" sId="1">
    <oc r="F83">
      <f>'по 6-10'!F83+'по 0,4'!F80</f>
    </oc>
    <nc r="F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0,4'!F80</f>
    </nc>
  </rcc>
  <rcc rId="19703" sId="1">
    <oc r="G83">
      <f>'по 6-10'!G83+'по 0,4'!G80</f>
    </oc>
    <nc r="G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0,4'!G80</f>
    </nc>
  </rcc>
  <rcc rId="19704" sId="1">
    <oc r="H83">
      <f>'по 6-10'!H83+'по 0,4'!H80</f>
    </oc>
    <nc r="H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0,4'!H80</f>
    </nc>
  </rcc>
  <rcc rId="19705" sId="1">
    <oc r="I83">
      <f>'по 6-10'!I83+'по 0,4'!I80</f>
    </oc>
    <nc r="I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0,4'!I80</f>
    </nc>
  </rcc>
  <rcc rId="19706" sId="1">
    <oc r="J83">
      <f>'по 6-10'!J83+'по 0,4'!J80</f>
    </oc>
    <nc r="J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0,4'!J80</f>
    </nc>
  </rcc>
  <rcc rId="19707" sId="1">
    <oc r="K83">
      <f>'по 6-10'!K83+'по 0,4'!K80</f>
    </oc>
    <nc r="K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0,4'!K80</f>
    </nc>
  </rcc>
  <rcc rId="19708" sId="1">
    <oc r="L83">
      <f>'по 6-10'!L83+'по 0,4'!L80</f>
    </oc>
    <nc r="L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0,4'!L80</f>
    </nc>
  </rcc>
  <rcc rId="19709" sId="1">
    <oc r="M83">
      <f>'по 6-10'!M83+'по 0,4'!M80</f>
    </oc>
    <nc r="M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0,4'!M80</f>
    </nc>
  </rcc>
  <rcc rId="19710" sId="1">
    <oc r="N83">
      <f>'по 6-10'!N83+'по 0,4'!N80</f>
    </oc>
    <nc r="N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0,4'!N80</f>
    </nc>
  </rcc>
  <rcc rId="19711" sId="1">
    <oc r="O83">
      <f>'по 6-10'!O83+'по 0,4'!O80</f>
    </oc>
    <nc r="O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0,4'!O80</f>
    </nc>
  </rcc>
  <rcc rId="19712" sId="1">
    <oc r="P83">
      <f>'по 6-10'!P83+'по 0,4'!P80</f>
    </oc>
    <nc r="P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0,4'!P80</f>
    </nc>
  </rcc>
  <rcc rId="19713" sId="1">
    <oc r="Q83">
      <f>'по 6-10'!Q83+'по 0,4'!Q80</f>
    </oc>
    <nc r="Q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0,4'!Q80</f>
    </nc>
  </rcc>
  <rcc rId="19714" sId="1">
    <oc r="D84">
      <f>'по 6-10'!D84+'по 0,4'!D81</f>
    </oc>
    <nc r="D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0,4'!D81</f>
    </nc>
  </rcc>
  <rcc rId="19715" sId="1">
    <oc r="E84">
      <f>'по 6-10'!E84+'по 0,4'!E81</f>
    </oc>
    <nc r="E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0,4'!E81</f>
    </nc>
  </rcc>
  <rcc rId="19716" sId="1">
    <oc r="F84">
      <f>'по 6-10'!F84+'по 0,4'!F81</f>
    </oc>
    <nc r="F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0,4'!F81</f>
    </nc>
  </rcc>
  <rcc rId="19717" sId="1">
    <oc r="G84">
      <f>'по 6-10'!G84+'по 0,4'!G81</f>
    </oc>
    <nc r="G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0,4'!G81</f>
    </nc>
  </rcc>
  <rcc rId="19718" sId="1">
    <oc r="H84">
      <f>'по 6-10'!H84+'по 0,4'!H81</f>
    </oc>
    <nc r="H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0,4'!H81</f>
    </nc>
  </rcc>
  <rcc rId="19719" sId="1">
    <oc r="I84">
      <f>'по 6-10'!I84+'по 0,4'!I81</f>
    </oc>
    <nc r="I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0,4'!I81</f>
    </nc>
  </rcc>
  <rcc rId="19720" sId="1">
    <oc r="J84">
      <f>'по 6-10'!J84+'по 0,4'!J81</f>
    </oc>
    <nc r="J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0,4'!J81</f>
    </nc>
  </rcc>
  <rcc rId="19721" sId="1">
    <oc r="K84">
      <f>'по 6-10'!K84+'по 0,4'!K81</f>
    </oc>
    <nc r="K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0,4'!K81</f>
    </nc>
  </rcc>
  <rcc rId="19722" sId="1">
    <oc r="L84">
      <f>'по 6-10'!L84+'по 0,4'!L81</f>
    </oc>
    <nc r="L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0,4'!L81</f>
    </nc>
  </rcc>
  <rcc rId="19723" sId="1">
    <oc r="M84">
      <f>'по 6-10'!M84+'по 0,4'!M81</f>
    </oc>
    <nc r="M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0,4'!M81</f>
    </nc>
  </rcc>
  <rcc rId="19724" sId="1">
    <oc r="N84">
      <f>'по 6-10'!N84+'по 0,4'!N81</f>
    </oc>
    <nc r="N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0,4'!N81</f>
    </nc>
  </rcc>
  <rcc rId="19725" sId="1">
    <oc r="O84">
      <f>'по 6-10'!O84+'по 0,4'!O81</f>
    </oc>
    <nc r="O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0,4'!O81</f>
    </nc>
  </rcc>
  <rcc rId="19726" sId="1">
    <oc r="P84">
      <f>'по 6-10'!P84+'по 0,4'!P81</f>
    </oc>
    <nc r="P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0,4'!P81</f>
    </nc>
  </rcc>
  <rcc rId="19727" sId="1">
    <oc r="Q84">
      <f>'по 6-10'!Q84+'по 0,4'!Q81</f>
    </oc>
    <nc r="Q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0,4'!Q81</f>
    </nc>
  </rcc>
  <rcc rId="19728" sId="1">
    <oc r="D85">
      <f>'по 6-10'!D85+'по 0,4'!D82</f>
    </oc>
    <nc r="D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0,4'!D82</f>
    </nc>
  </rcc>
  <rcc rId="19729" sId="1">
    <oc r="E85">
      <f>'по 6-10'!E85+'по 0,4'!E82</f>
    </oc>
    <nc r="E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0,4'!E82</f>
    </nc>
  </rcc>
  <rcc rId="19730" sId="1">
    <oc r="F85">
      <f>'по 6-10'!F85+'по 0,4'!F82</f>
    </oc>
    <nc r="F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0,4'!F82</f>
    </nc>
  </rcc>
  <rcc rId="19731" sId="1">
    <oc r="G85">
      <f>'по 6-10'!G85+'по 0,4'!G82</f>
    </oc>
    <nc r="G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0,4'!G82</f>
    </nc>
  </rcc>
  <rcc rId="19732" sId="1">
    <oc r="H85">
      <f>'по 6-10'!H85+'по 0,4'!H82</f>
    </oc>
    <nc r="H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0,4'!H82</f>
    </nc>
  </rcc>
  <rcc rId="19733" sId="1">
    <oc r="I85">
      <f>'по 6-10'!I85+'по 0,4'!I82</f>
    </oc>
    <nc r="I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0,4'!I82</f>
    </nc>
  </rcc>
  <rcc rId="19734" sId="1">
    <oc r="J85">
      <f>'по 6-10'!J85+'по 0,4'!J82</f>
    </oc>
    <nc r="J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0,4'!J82</f>
    </nc>
  </rcc>
  <rcc rId="19735" sId="1">
    <oc r="K85">
      <f>'по 6-10'!K85+'по 0,4'!K82</f>
    </oc>
    <nc r="K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0,4'!K82</f>
    </nc>
  </rcc>
  <rcc rId="19736" sId="1">
    <oc r="L85">
      <f>'по 6-10'!L85+'по 0,4'!L82</f>
    </oc>
    <nc r="L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0,4'!L82</f>
    </nc>
  </rcc>
  <rcc rId="19737" sId="1">
    <oc r="M85">
      <f>'по 6-10'!M85+'по 0,4'!M82</f>
    </oc>
    <nc r="M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0,4'!M82</f>
    </nc>
  </rcc>
  <rcc rId="19738" sId="1">
    <oc r="N85">
      <f>'по 6-10'!N85+'по 0,4'!N82</f>
    </oc>
    <nc r="N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0,4'!N82</f>
    </nc>
  </rcc>
  <rcc rId="19739" sId="1">
    <oc r="O85">
      <f>'по 6-10'!O85+'по 0,4'!O82</f>
    </oc>
    <nc r="O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0,4'!O82</f>
    </nc>
  </rcc>
  <rcc rId="19740" sId="1">
    <oc r="P85">
      <f>'по 6-10'!P85+'по 0,4'!P82</f>
    </oc>
    <nc r="P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0,4'!P82</f>
    </nc>
  </rcc>
  <rcc rId="19741" sId="1">
    <oc r="Q85">
      <f>'по 6-10'!Q85+'по 0,4'!Q82</f>
    </oc>
    <nc r="Q8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0,4'!Q82</f>
    </nc>
  </rcc>
  <rcc rId="19742" sId="1">
    <oc r="D86">
      <f>'по 6-10'!D86+'по 0,4'!D83</f>
    </oc>
    <nc r="D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0,4'!D83</f>
    </nc>
  </rcc>
  <rcc rId="19743" sId="1">
    <oc r="E86">
      <f>'по 6-10'!E86+'по 0,4'!E83</f>
    </oc>
    <nc r="E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0,4'!E83</f>
    </nc>
  </rcc>
  <rcc rId="19744" sId="1">
    <oc r="F86">
      <f>'по 6-10'!F86+'по 0,4'!F83</f>
    </oc>
    <nc r="F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0,4'!F83</f>
    </nc>
  </rcc>
  <rcc rId="19745" sId="1">
    <oc r="G86">
      <f>'по 6-10'!G86+'по 0,4'!G83</f>
    </oc>
    <nc r="G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0,4'!G83</f>
    </nc>
  </rcc>
  <rcc rId="19746" sId="1">
    <oc r="H86">
      <f>'по 6-10'!H86+'по 0,4'!H83</f>
    </oc>
    <nc r="H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0,4'!H83</f>
    </nc>
  </rcc>
  <rcc rId="19747" sId="1">
    <oc r="I86">
      <f>'по 6-10'!I86+'по 0,4'!I83</f>
    </oc>
    <nc r="I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0,4'!I83</f>
    </nc>
  </rcc>
  <rcc rId="19748" sId="1">
    <oc r="J86">
      <f>'по 6-10'!J86+'по 0,4'!J83</f>
    </oc>
    <nc r="J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0,4'!J83</f>
    </nc>
  </rcc>
  <rcc rId="19749" sId="1">
    <oc r="K86">
      <f>'по 6-10'!K86+'по 0,4'!K83</f>
    </oc>
    <nc r="K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0,4'!K83</f>
    </nc>
  </rcc>
  <rcc rId="19750" sId="1">
    <oc r="L86">
      <f>'по 6-10'!L86+'по 0,4'!L83</f>
    </oc>
    <nc r="L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0,4'!L83</f>
    </nc>
  </rcc>
  <rcc rId="19751" sId="1">
    <oc r="M86">
      <f>'по 6-10'!M86+'по 0,4'!M83</f>
    </oc>
    <nc r="M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0,4'!M83</f>
    </nc>
  </rcc>
  <rcc rId="19752" sId="1">
    <oc r="N86">
      <f>'по 6-10'!N86+'по 0,4'!N83</f>
    </oc>
    <nc r="N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0,4'!N83</f>
    </nc>
  </rcc>
  <rcc rId="19753" sId="1">
    <oc r="O86">
      <f>'по 6-10'!O86+'по 0,4'!O83</f>
    </oc>
    <nc r="O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0,4'!O83</f>
    </nc>
  </rcc>
  <rcc rId="19754" sId="1">
    <oc r="P86">
      <f>'по 6-10'!P86+'по 0,4'!P83</f>
    </oc>
    <nc r="P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0,4'!P83</f>
    </nc>
  </rcc>
  <rcc rId="19755" sId="1">
    <oc r="Q86">
      <f>'по 6-10'!Q86+'по 0,4'!Q83</f>
    </oc>
    <nc r="Q8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0,4'!Q83</f>
    </nc>
  </rcc>
  <rcc rId="19756" sId="1">
    <oc r="D87">
      <f>'по 6-10'!D87+'по 0,4'!D84</f>
    </oc>
    <nc r="D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0,4'!D84</f>
    </nc>
  </rcc>
  <rcc rId="19757" sId="1">
    <oc r="E87">
      <f>'по 6-10'!E87+'по 0,4'!E84</f>
    </oc>
    <nc r="E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0,4'!E84</f>
    </nc>
  </rcc>
  <rcc rId="19758" sId="1">
    <oc r="F87">
      <f>'по 6-10'!F87+'по 0,4'!F84</f>
    </oc>
    <nc r="F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0,4'!F84</f>
    </nc>
  </rcc>
  <rcc rId="19759" sId="1">
    <oc r="G87">
      <f>'по 6-10'!G87+'по 0,4'!G84</f>
    </oc>
    <nc r="G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0,4'!G84</f>
    </nc>
  </rcc>
  <rcc rId="19760" sId="1">
    <oc r="H87">
      <f>'по 6-10'!H87+'по 0,4'!H84</f>
    </oc>
    <nc r="H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0,4'!H84</f>
    </nc>
  </rcc>
  <rcc rId="19761" sId="1">
    <oc r="I87">
      <f>'по 6-10'!I87+'по 0,4'!I84</f>
    </oc>
    <nc r="I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0,4'!I84</f>
    </nc>
  </rcc>
  <rcc rId="19762" sId="1">
    <oc r="J87">
      <f>'по 6-10'!J87+'по 0,4'!J84</f>
    </oc>
    <nc r="J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0,4'!J84</f>
    </nc>
  </rcc>
  <rcc rId="19763" sId="1">
    <oc r="K87">
      <f>'по 6-10'!K87+'по 0,4'!K84</f>
    </oc>
    <nc r="K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0,4'!K84</f>
    </nc>
  </rcc>
  <rcc rId="19764" sId="1">
    <oc r="L87">
      <f>'по 6-10'!L87+'по 0,4'!L84</f>
    </oc>
    <nc r="L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0,4'!L84</f>
    </nc>
  </rcc>
  <rcc rId="19765" sId="1">
    <oc r="M87">
      <f>'по 6-10'!M87+'по 0,4'!M84</f>
    </oc>
    <nc r="M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0,4'!M84</f>
    </nc>
  </rcc>
  <rcc rId="19766" sId="1">
    <oc r="N87">
      <f>'по 6-10'!N87+'по 0,4'!N84</f>
    </oc>
    <nc r="N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0,4'!N84</f>
    </nc>
  </rcc>
  <rcc rId="19767" sId="1">
    <oc r="O87">
      <f>'по 6-10'!O87+'по 0,4'!O84</f>
    </oc>
    <nc r="O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0,4'!O84</f>
    </nc>
  </rcc>
  <rcc rId="19768" sId="1">
    <oc r="P87">
      <f>'по 6-10'!P87+'по 0,4'!P84</f>
    </oc>
    <nc r="P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0,4'!P84</f>
    </nc>
  </rcc>
  <rcc rId="19769" sId="1">
    <oc r="Q87">
      <f>'по 6-10'!Q87+'по 0,4'!Q84</f>
    </oc>
    <nc r="Q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0,4'!Q84</f>
    </nc>
  </rcc>
  <rcc rId="19770" sId="1">
    <oc r="D88">
      <f>'по 6-10'!D88+'по 0,4'!D85</f>
    </oc>
    <nc r="D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0,4'!D85</f>
    </nc>
  </rcc>
  <rcc rId="19771" sId="1">
    <oc r="E88">
      <f>'по 6-10'!E88+'по 0,4'!E85</f>
    </oc>
    <nc r="E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0,4'!E85</f>
    </nc>
  </rcc>
  <rcc rId="19772" sId="1">
    <oc r="F88">
      <f>'по 6-10'!F88+'по 0,4'!F85</f>
    </oc>
    <nc r="F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0,4'!F85</f>
    </nc>
  </rcc>
  <rcc rId="19773" sId="1">
    <oc r="G88">
      <f>'по 6-10'!G88+'по 0,4'!G85</f>
    </oc>
    <nc r="G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0,4'!G85</f>
    </nc>
  </rcc>
  <rcc rId="19774" sId="1">
    <oc r="H88">
      <f>'по 6-10'!H88+'по 0,4'!H85</f>
    </oc>
    <nc r="H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0,4'!H85</f>
    </nc>
  </rcc>
  <rcc rId="19775" sId="1">
    <oc r="I88">
      <f>'по 6-10'!I88+'по 0,4'!I85</f>
    </oc>
    <nc r="I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0,4'!I85</f>
    </nc>
  </rcc>
  <rcc rId="19776" sId="1">
    <oc r="J88">
      <f>'по 6-10'!J88+'по 0,4'!J85</f>
    </oc>
    <nc r="J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0,4'!J85</f>
    </nc>
  </rcc>
  <rcc rId="19777" sId="1">
    <oc r="K88">
      <f>'по 6-10'!K88+'по 0,4'!K85</f>
    </oc>
    <nc r="K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0,4'!K85</f>
    </nc>
  </rcc>
  <rcc rId="19778" sId="1">
    <oc r="L88">
      <f>'по 6-10'!L88+'по 0,4'!L85</f>
    </oc>
    <nc r="L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0,4'!L85</f>
    </nc>
  </rcc>
  <rcc rId="19779" sId="1">
    <oc r="M88">
      <f>'по 6-10'!M88+'по 0,4'!M85</f>
    </oc>
    <nc r="M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0,4'!M85</f>
    </nc>
  </rcc>
  <rcc rId="19780" sId="1">
    <oc r="N88">
      <f>'по 6-10'!N88+'по 0,4'!N85</f>
    </oc>
    <nc r="N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0,4'!N85</f>
    </nc>
  </rcc>
  <rcc rId="19781" sId="1">
    <oc r="O88">
      <f>'по 6-10'!O88+'по 0,4'!O85</f>
    </oc>
    <nc r="O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0,4'!O85</f>
    </nc>
  </rcc>
  <rcc rId="19782" sId="1">
    <oc r="P88">
      <f>'по 6-10'!P88+'по 0,4'!P85</f>
    </oc>
    <nc r="P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0,4'!P85</f>
    </nc>
  </rcc>
  <rcc rId="19783" sId="1">
    <oc r="Q88">
      <f>'по 6-10'!Q88+'по 0,4'!Q85</f>
    </oc>
    <nc r="Q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0,4'!Q85</f>
    </nc>
  </rcc>
  <rcc rId="19784" sId="1">
    <oc r="D89">
      <f>'по 6-10'!D89+'по 0,4'!D86</f>
    </oc>
    <nc r="D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0,4'!D86</f>
    </nc>
  </rcc>
  <rcc rId="19785" sId="1">
    <oc r="E89">
      <f>'по 6-10'!E89+'по 0,4'!E86</f>
    </oc>
    <nc r="E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0,4'!E86</f>
    </nc>
  </rcc>
  <rcc rId="19786" sId="1">
    <oc r="F89">
      <f>'по 6-10'!F89+'по 0,4'!F86</f>
    </oc>
    <nc r="F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0,4'!F86</f>
    </nc>
  </rcc>
  <rcc rId="19787" sId="1">
    <oc r="G89">
      <f>'по 6-10'!G89+'по 0,4'!G86</f>
    </oc>
    <nc r="G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0,4'!G86</f>
    </nc>
  </rcc>
  <rcc rId="19788" sId="1">
    <oc r="H89">
      <f>'по 6-10'!H89+'по 0,4'!H86</f>
    </oc>
    <nc r="H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0,4'!H86</f>
    </nc>
  </rcc>
  <rcc rId="19789" sId="1">
    <oc r="I89">
      <f>'по 6-10'!I89+'по 0,4'!I86</f>
    </oc>
    <nc r="I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0,4'!I86</f>
    </nc>
  </rcc>
  <rcc rId="19790" sId="1">
    <oc r="J89">
      <f>'по 6-10'!J89+'по 0,4'!J86</f>
    </oc>
    <nc r="J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0,4'!J86</f>
    </nc>
  </rcc>
  <rcc rId="19791" sId="1">
    <oc r="K89">
      <f>'по 6-10'!K89+'по 0,4'!K86</f>
    </oc>
    <nc r="K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0,4'!K86</f>
    </nc>
  </rcc>
  <rcc rId="19792" sId="1">
    <oc r="L89">
      <f>'по 6-10'!L89+'по 0,4'!L86</f>
    </oc>
    <nc r="L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0,4'!L86</f>
    </nc>
  </rcc>
  <rcc rId="19793" sId="1">
    <oc r="M89">
      <f>'по 6-10'!M89+'по 0,4'!M86</f>
    </oc>
    <nc r="M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0,4'!M86</f>
    </nc>
  </rcc>
  <rcc rId="19794" sId="1">
    <oc r="N89">
      <f>'по 6-10'!N89+'по 0,4'!N86</f>
    </oc>
    <nc r="N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0,4'!N86</f>
    </nc>
  </rcc>
  <rcc rId="19795" sId="1">
    <oc r="O89">
      <f>'по 6-10'!O89+'по 0,4'!O86</f>
    </oc>
    <nc r="O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0,4'!O86</f>
    </nc>
  </rcc>
  <rcc rId="19796" sId="1">
    <oc r="P89">
      <f>'по 6-10'!P89+'по 0,4'!P86</f>
    </oc>
    <nc r="P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0,4'!P86</f>
    </nc>
  </rcc>
  <rcc rId="19797" sId="1">
    <oc r="Q89">
      <f>'по 6-10'!Q89+'по 0,4'!Q86</f>
    </oc>
    <nc r="Q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0,4'!Q86</f>
    </nc>
  </rcc>
  <rcc rId="19798" sId="1">
    <oc r="D90">
      <f>'по 6-10'!D90+'по 0,4'!D87</f>
    </oc>
    <nc r="D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0,4'!D87</f>
    </nc>
  </rcc>
  <rcc rId="19799" sId="1">
    <oc r="E90">
      <f>'по 6-10'!E90+'по 0,4'!E87</f>
    </oc>
    <nc r="E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0,4'!E87</f>
    </nc>
  </rcc>
  <rcc rId="19800" sId="1">
    <oc r="F90">
      <f>'по 6-10'!F90+'по 0,4'!F87</f>
    </oc>
    <nc r="F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0,4'!F87</f>
    </nc>
  </rcc>
  <rcc rId="19801" sId="1">
    <oc r="G90">
      <f>'по 6-10'!G90+'по 0,4'!G87</f>
    </oc>
    <nc r="G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0,4'!G87</f>
    </nc>
  </rcc>
  <rcc rId="19802" sId="1">
    <oc r="H90">
      <f>'по 6-10'!H90+'по 0,4'!H87</f>
    </oc>
    <nc r="H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0,4'!H87</f>
    </nc>
  </rcc>
  <rcc rId="19803" sId="1">
    <oc r="I90">
      <f>'по 6-10'!I90+'по 0,4'!I87</f>
    </oc>
    <nc r="I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0,4'!I87</f>
    </nc>
  </rcc>
  <rcc rId="19804" sId="1">
    <oc r="J90">
      <f>'по 6-10'!J90+'по 0,4'!J87</f>
    </oc>
    <nc r="J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0,4'!J87</f>
    </nc>
  </rcc>
  <rcc rId="19805" sId="1">
    <oc r="K90">
      <f>'по 6-10'!K90+'по 0,4'!K87</f>
    </oc>
    <nc r="K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0,4'!K87</f>
    </nc>
  </rcc>
  <rcc rId="19806" sId="1">
    <oc r="L90">
      <f>'по 6-10'!L90+'по 0,4'!L87</f>
    </oc>
    <nc r="L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0,4'!L87</f>
    </nc>
  </rcc>
  <rcc rId="19807" sId="1">
    <oc r="M90">
      <f>'по 6-10'!M90+'по 0,4'!M87</f>
    </oc>
    <nc r="M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0,4'!M87</f>
    </nc>
  </rcc>
  <rcc rId="19808" sId="1">
    <oc r="N90">
      <f>'по 6-10'!N90+'по 0,4'!N87</f>
    </oc>
    <nc r="N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0,4'!N87</f>
    </nc>
  </rcc>
  <rcc rId="19809" sId="1">
    <oc r="O90">
      <f>'по 6-10'!O90+'по 0,4'!O87</f>
    </oc>
    <nc r="O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0,4'!O87</f>
    </nc>
  </rcc>
  <rcc rId="19810" sId="1">
    <oc r="P90">
      <f>'по 6-10'!P90+'по 0,4'!P87</f>
    </oc>
    <nc r="P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0,4'!P87</f>
    </nc>
  </rcc>
  <rcc rId="19811" sId="1">
    <oc r="Q90">
      <f>'по 6-10'!Q90+'по 0,4'!Q87</f>
    </oc>
    <nc r="Q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0,4'!Q87</f>
    </nc>
  </rcc>
  <rcc rId="19812" sId="1">
    <oc r="D91">
      <f>'по 6-10'!D91+'по 0,4'!D88</f>
    </oc>
    <nc r="D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0,4'!D88</f>
    </nc>
  </rcc>
  <rcc rId="19813" sId="1">
    <oc r="E91">
      <f>'по 6-10'!E91+'по 0,4'!E88</f>
    </oc>
    <nc r="E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0,4'!E88</f>
    </nc>
  </rcc>
  <rcc rId="19814" sId="1">
    <oc r="F91">
      <f>'по 6-10'!F91+'по 0,4'!F88</f>
    </oc>
    <nc r="F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0,4'!F88</f>
    </nc>
  </rcc>
  <rcc rId="19815" sId="1">
    <oc r="G91">
      <f>'по 6-10'!G91+'по 0,4'!G88</f>
    </oc>
    <nc r="G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0,4'!G88</f>
    </nc>
  </rcc>
  <rcc rId="19816" sId="1">
    <oc r="H91">
      <f>'по 6-10'!H91+'по 0,4'!H88</f>
    </oc>
    <nc r="H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0,4'!H88</f>
    </nc>
  </rcc>
  <rcc rId="19817" sId="1">
    <oc r="I91">
      <f>'по 6-10'!I91+'по 0,4'!I88</f>
    </oc>
    <nc r="I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0,4'!I88</f>
    </nc>
  </rcc>
  <rcc rId="19818" sId="1">
    <oc r="J91">
      <f>'по 6-10'!J91+'по 0,4'!J88</f>
    </oc>
    <nc r="J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0,4'!J88</f>
    </nc>
  </rcc>
  <rcc rId="19819" sId="1">
    <oc r="K91">
      <f>'по 6-10'!K91+'по 0,4'!K88</f>
    </oc>
    <nc r="K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0,4'!K88</f>
    </nc>
  </rcc>
  <rcc rId="19820" sId="1">
    <oc r="L91">
      <f>'по 6-10'!L91+'по 0,4'!L88</f>
    </oc>
    <nc r="L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0,4'!L88</f>
    </nc>
  </rcc>
  <rcc rId="19821" sId="1">
    <oc r="M91">
      <f>'по 6-10'!M91+'по 0,4'!M88</f>
    </oc>
    <nc r="M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0,4'!M88</f>
    </nc>
  </rcc>
  <rcc rId="19822" sId="1">
    <oc r="N91">
      <f>'по 6-10'!N91+'по 0,4'!N88</f>
    </oc>
    <nc r="N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0,4'!N88</f>
    </nc>
  </rcc>
  <rcc rId="19823" sId="1">
    <oc r="O91">
      <f>'по 6-10'!O91+'по 0,4'!O88</f>
    </oc>
    <nc r="O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0,4'!O88</f>
    </nc>
  </rcc>
  <rcc rId="19824" sId="1">
    <oc r="P91">
      <f>'по 6-10'!P91+'по 0,4'!P88</f>
    </oc>
    <nc r="P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0,4'!P88</f>
    </nc>
  </rcc>
  <rcc rId="19825" sId="1">
    <oc r="Q91">
      <f>'по 6-10'!Q91+'по 0,4'!Q88</f>
    </oc>
    <nc r="Q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0,4'!Q88</f>
    </nc>
  </rcc>
  <rcc rId="19826" sId="1">
    <oc r="D92">
      <f>'по 6-10'!D92+'по 0,4'!D89</f>
    </oc>
    <nc r="D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0,4'!D89</f>
    </nc>
  </rcc>
  <rcc rId="19827" sId="1">
    <oc r="E92">
      <f>'по 6-10'!E92+'по 0,4'!E89</f>
    </oc>
    <nc r="E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0,4'!E89</f>
    </nc>
  </rcc>
  <rcc rId="19828" sId="1">
    <oc r="F92">
      <f>'по 6-10'!F92+'по 0,4'!F89</f>
    </oc>
    <nc r="F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0,4'!F89</f>
    </nc>
  </rcc>
  <rcc rId="19829" sId="1">
    <oc r="G92">
      <f>'по 6-10'!G92+'по 0,4'!G89</f>
    </oc>
    <nc r="G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0,4'!G89</f>
    </nc>
  </rcc>
  <rcc rId="19830" sId="1">
    <oc r="H92">
      <f>'по 6-10'!H92+'по 0,4'!H89</f>
    </oc>
    <nc r="H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0,4'!H89</f>
    </nc>
  </rcc>
  <rcc rId="19831" sId="1">
    <oc r="I92">
      <f>'по 6-10'!I92+'по 0,4'!I89</f>
    </oc>
    <nc r="I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0,4'!I89</f>
    </nc>
  </rcc>
  <rcc rId="19832" sId="1">
    <oc r="J92">
      <f>'по 6-10'!J92+'по 0,4'!J89</f>
    </oc>
    <nc r="J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0,4'!J89</f>
    </nc>
  </rcc>
  <rcc rId="19833" sId="1">
    <oc r="K92">
      <f>'по 6-10'!K92+'по 0,4'!K89</f>
    </oc>
    <nc r="K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0,4'!K89</f>
    </nc>
  </rcc>
  <rcc rId="19834" sId="1">
    <oc r="L92">
      <f>'по 6-10'!L92+'по 0,4'!L89</f>
    </oc>
    <nc r="L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0,4'!L89</f>
    </nc>
  </rcc>
  <rcc rId="19835" sId="1">
    <oc r="M92">
      <f>'по 6-10'!M92+'по 0,4'!M89</f>
    </oc>
    <nc r="M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0,4'!M89</f>
    </nc>
  </rcc>
  <rcc rId="19836" sId="1">
    <oc r="N92">
      <f>'по 6-10'!N92+'по 0,4'!N89</f>
    </oc>
    <nc r="N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0,4'!N89</f>
    </nc>
  </rcc>
  <rcc rId="19837" sId="1">
    <oc r="O92">
      <f>'по 6-10'!O92+'по 0,4'!O89</f>
    </oc>
    <nc r="O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0,4'!O89</f>
    </nc>
  </rcc>
  <rcc rId="19838" sId="1">
    <oc r="P92">
      <f>'по 6-10'!P92+'по 0,4'!P89</f>
    </oc>
    <nc r="P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0,4'!P89</f>
    </nc>
  </rcc>
  <rcc rId="19839" sId="1">
    <oc r="Q92">
      <f>'по 6-10'!Q92+'по 0,4'!Q89</f>
    </oc>
    <nc r="Q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0,4'!Q89</f>
    </nc>
  </rcc>
  <rcc rId="19840" sId="1">
    <oc r="D93">
      <f>'по 6-10'!D93+'по 0,4'!D90</f>
    </oc>
    <nc r="D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0,4'!D90</f>
    </nc>
  </rcc>
  <rcc rId="19841" sId="1">
    <oc r="E93">
      <f>'по 6-10'!E93+'по 0,4'!E90</f>
    </oc>
    <nc r="E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0,4'!E90</f>
    </nc>
  </rcc>
  <rcc rId="19842" sId="1">
    <oc r="F93">
      <f>'по 6-10'!F93+'по 0,4'!F90</f>
    </oc>
    <nc r="F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0,4'!F90</f>
    </nc>
  </rcc>
  <rcc rId="19843" sId="1">
    <oc r="G93">
      <f>'по 6-10'!G93+'по 0,4'!G90</f>
    </oc>
    <nc r="G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0,4'!G90</f>
    </nc>
  </rcc>
  <rcc rId="19844" sId="1">
    <oc r="H93">
      <f>'по 6-10'!H93+'по 0,4'!H90</f>
    </oc>
    <nc r="H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0,4'!H90</f>
    </nc>
  </rcc>
  <rcc rId="19845" sId="1">
    <oc r="I93">
      <f>'по 6-10'!I93+'по 0,4'!I90</f>
    </oc>
    <nc r="I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0,4'!I90</f>
    </nc>
  </rcc>
  <rcc rId="19846" sId="1">
    <oc r="J93">
      <f>'по 6-10'!J93+'по 0,4'!J90</f>
    </oc>
    <nc r="J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0,4'!J90</f>
    </nc>
  </rcc>
  <rcc rId="19847" sId="1">
    <oc r="K93">
      <f>'по 6-10'!K93+'по 0,4'!K90</f>
    </oc>
    <nc r="K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0,4'!K90</f>
    </nc>
  </rcc>
  <rcc rId="19848" sId="1">
    <oc r="L93">
      <f>'по 6-10'!L93+'по 0,4'!L90</f>
    </oc>
    <nc r="L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0,4'!L90</f>
    </nc>
  </rcc>
  <rcc rId="19849" sId="1">
    <oc r="M93">
      <f>'по 6-10'!M93+'по 0,4'!M90</f>
    </oc>
    <nc r="M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0,4'!M90</f>
    </nc>
  </rcc>
  <rcc rId="19850" sId="1">
    <oc r="N93">
      <f>'по 6-10'!N93+'по 0,4'!N90</f>
    </oc>
    <nc r="N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0,4'!N90</f>
    </nc>
  </rcc>
  <rcc rId="19851" sId="1">
    <oc r="O93">
      <f>'по 6-10'!O93+'по 0,4'!O90</f>
    </oc>
    <nc r="O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0,4'!O90</f>
    </nc>
  </rcc>
  <rcc rId="19852" sId="1">
    <oc r="P93">
      <f>'по 6-10'!P93+'по 0,4'!P90</f>
    </oc>
    <nc r="P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0,4'!P90</f>
    </nc>
  </rcc>
  <rcc rId="19853" sId="1">
    <oc r="Q93">
      <f>'по 6-10'!Q93+'по 0,4'!Q90</f>
    </oc>
    <nc r="Q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0,4'!Q90</f>
    </nc>
  </rcc>
  <rcc rId="19854" sId="1">
    <oc r="D94">
      <f>'по 6-10'!D94+'по 0,4'!D91</f>
    </oc>
    <nc r="D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0,4'!D91</f>
    </nc>
  </rcc>
  <rcc rId="19855" sId="1">
    <oc r="E94">
      <f>'по 6-10'!E94+'по 0,4'!E91</f>
    </oc>
    <nc r="E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0,4'!E91</f>
    </nc>
  </rcc>
  <rcc rId="19856" sId="1">
    <oc r="F94">
      <f>'по 6-10'!F94+'по 0,4'!F91</f>
    </oc>
    <nc r="F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0,4'!F91</f>
    </nc>
  </rcc>
  <rcc rId="19857" sId="1">
    <oc r="G94">
      <f>'по 6-10'!G94+'по 0,4'!G91</f>
    </oc>
    <nc r="G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0,4'!G91</f>
    </nc>
  </rcc>
  <rcc rId="19858" sId="1">
    <oc r="H94">
      <f>'по 6-10'!H94+'по 0,4'!H91</f>
    </oc>
    <nc r="H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0,4'!H91</f>
    </nc>
  </rcc>
  <rcc rId="19859" sId="1">
    <oc r="I94">
      <f>'по 6-10'!I94+'по 0,4'!I91</f>
    </oc>
    <nc r="I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0,4'!I91</f>
    </nc>
  </rcc>
  <rcc rId="19860" sId="1">
    <oc r="J94">
      <f>'по 6-10'!J94+'по 0,4'!J91</f>
    </oc>
    <nc r="J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0,4'!J91</f>
    </nc>
  </rcc>
  <rcc rId="19861" sId="1">
    <oc r="K94">
      <f>'по 6-10'!K94+'по 0,4'!K91</f>
    </oc>
    <nc r="K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0,4'!K91</f>
    </nc>
  </rcc>
  <rcc rId="19862" sId="1">
    <oc r="L94">
      <f>'по 6-10'!L94+'по 0,4'!L91</f>
    </oc>
    <nc r="L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0,4'!L91</f>
    </nc>
  </rcc>
  <rcc rId="19863" sId="1">
    <oc r="M94">
      <f>'по 6-10'!M94+'по 0,4'!M91</f>
    </oc>
    <nc r="M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0,4'!M91</f>
    </nc>
  </rcc>
  <rcc rId="19864" sId="1">
    <oc r="N94">
      <f>'по 6-10'!N94+'по 0,4'!N91</f>
    </oc>
    <nc r="N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0,4'!N91</f>
    </nc>
  </rcc>
  <rcc rId="19865" sId="1">
    <oc r="O94">
      <f>'по 6-10'!O94+'по 0,4'!O91</f>
    </oc>
    <nc r="O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0,4'!O91</f>
    </nc>
  </rcc>
  <rcc rId="19866" sId="1">
    <oc r="P94">
      <f>'по 6-10'!P94+'по 0,4'!P91</f>
    </oc>
    <nc r="P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0,4'!P91</f>
    </nc>
  </rcc>
  <rcc rId="19867" sId="1">
    <oc r="Q94">
      <f>'по 6-10'!Q94+'по 0,4'!Q91</f>
    </oc>
    <nc r="Q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0,4'!Q91</f>
    </nc>
  </rcc>
  <rcc rId="19868" sId="1">
    <oc r="D95">
      <f>'по 6-10'!D95+'по 0,4'!D92</f>
    </oc>
    <nc r="D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0,4'!D92</f>
    </nc>
  </rcc>
  <rcc rId="19869" sId="1">
    <oc r="E95">
      <f>'по 6-10'!E95+'по 0,4'!E92</f>
    </oc>
    <nc r="E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0,4'!E92</f>
    </nc>
  </rcc>
  <rcc rId="19870" sId="1">
    <oc r="F95">
      <f>'по 6-10'!F95+'по 0,4'!F92</f>
    </oc>
    <nc r="F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0,4'!F92</f>
    </nc>
  </rcc>
  <rcc rId="19871" sId="1">
    <oc r="G95">
      <f>'по 6-10'!G95+'по 0,4'!G92</f>
    </oc>
    <nc r="G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0,4'!G92</f>
    </nc>
  </rcc>
  <rcc rId="19872" sId="1">
    <oc r="H95">
      <f>'по 6-10'!H95+'по 0,4'!H92</f>
    </oc>
    <nc r="H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0,4'!H92</f>
    </nc>
  </rcc>
  <rcc rId="19873" sId="1">
    <oc r="I95">
      <f>'по 6-10'!I95+'по 0,4'!I92</f>
    </oc>
    <nc r="I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0,4'!I92</f>
    </nc>
  </rcc>
  <rcc rId="19874" sId="1">
    <oc r="J95">
      <f>'по 6-10'!J95+'по 0,4'!J92</f>
    </oc>
    <nc r="J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0,4'!J92</f>
    </nc>
  </rcc>
  <rcc rId="19875" sId="1">
    <oc r="K95">
      <f>'по 6-10'!K95+'по 0,4'!K92</f>
    </oc>
    <nc r="K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0,4'!K92</f>
    </nc>
  </rcc>
  <rcc rId="19876" sId="1">
    <oc r="L95">
      <f>'по 6-10'!L95+'по 0,4'!L92</f>
    </oc>
    <nc r="L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0,4'!L92</f>
    </nc>
  </rcc>
  <rcc rId="19877" sId="1">
    <oc r="M95">
      <f>'по 6-10'!M95+'по 0,4'!M92</f>
    </oc>
    <nc r="M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0,4'!M92</f>
    </nc>
  </rcc>
  <rcc rId="19878" sId="1">
    <oc r="N95">
      <f>'по 6-10'!N95+'по 0,4'!N92</f>
    </oc>
    <nc r="N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0,4'!N92</f>
    </nc>
  </rcc>
  <rcc rId="19879" sId="1">
    <oc r="O95">
      <f>'по 6-10'!O95+'по 0,4'!O92</f>
    </oc>
    <nc r="O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0,4'!O92</f>
    </nc>
  </rcc>
  <rcc rId="19880" sId="1">
    <oc r="P95">
      <f>'по 6-10'!P95+'по 0,4'!P92</f>
    </oc>
    <nc r="P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0,4'!P92</f>
    </nc>
  </rcc>
  <rcc rId="19881" sId="1">
    <oc r="Q95">
      <f>'по 6-10'!Q95+'по 0,4'!Q92</f>
    </oc>
    <nc r="Q9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0,4'!Q92</f>
    </nc>
  </rcc>
  <rcc rId="19882" sId="1">
    <oc r="D96">
      <f>'по 6-10'!D96+'по 0,4'!D93</f>
    </oc>
    <nc r="D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0,4'!D93</f>
    </nc>
  </rcc>
  <rcc rId="19883" sId="1">
    <oc r="E96">
      <f>'по 6-10'!E96+'по 0,4'!E93</f>
    </oc>
    <nc r="E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0,4'!E93</f>
    </nc>
  </rcc>
  <rcc rId="19884" sId="1">
    <oc r="F96">
      <f>'по 6-10'!F96+'по 0,4'!F93</f>
    </oc>
    <nc r="F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0,4'!F93</f>
    </nc>
  </rcc>
  <rcc rId="19885" sId="1">
    <oc r="G96">
      <f>'по 6-10'!G96+'по 0,4'!G93</f>
    </oc>
    <nc r="G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0,4'!G93</f>
    </nc>
  </rcc>
  <rcc rId="19886" sId="1">
    <oc r="H96">
      <f>'по 6-10'!H96+'по 0,4'!H93</f>
    </oc>
    <nc r="H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0,4'!H93</f>
    </nc>
  </rcc>
  <rcc rId="19887" sId="1">
    <oc r="I96">
      <f>'по 6-10'!I96+'по 0,4'!I93</f>
    </oc>
    <nc r="I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0,4'!I93</f>
    </nc>
  </rcc>
  <rcc rId="19888" sId="1">
    <oc r="J96">
      <f>'по 6-10'!J96+'по 0,4'!J93</f>
    </oc>
    <nc r="J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0,4'!J93</f>
    </nc>
  </rcc>
  <rcc rId="19889" sId="1">
    <oc r="K96">
      <f>'по 6-10'!K96+'по 0,4'!K93</f>
    </oc>
    <nc r="K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0,4'!K93</f>
    </nc>
  </rcc>
  <rcc rId="19890" sId="1">
    <oc r="L96">
      <f>'по 6-10'!L96+'по 0,4'!L93</f>
    </oc>
    <nc r="L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0,4'!L93</f>
    </nc>
  </rcc>
  <rcc rId="19891" sId="1">
    <oc r="M96">
      <f>'по 6-10'!M96+'по 0,4'!M93</f>
    </oc>
    <nc r="M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0,4'!M93</f>
    </nc>
  </rcc>
  <rcc rId="19892" sId="1">
    <oc r="N96">
      <f>'по 6-10'!N96+'по 0,4'!N93</f>
    </oc>
    <nc r="N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0,4'!N93</f>
    </nc>
  </rcc>
  <rcc rId="19893" sId="1">
    <oc r="O96">
      <f>'по 6-10'!O96+'по 0,4'!O93</f>
    </oc>
    <nc r="O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0,4'!O93</f>
    </nc>
  </rcc>
  <rcc rId="19894" sId="1">
    <oc r="P96">
      <f>'по 6-10'!P96+'по 0,4'!P93</f>
    </oc>
    <nc r="P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0,4'!P93</f>
    </nc>
  </rcc>
  <rcc rId="19895" sId="1">
    <oc r="Q96">
      <f>'по 6-10'!Q96+'по 0,4'!Q93</f>
    </oc>
    <nc r="Q9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0,4'!Q93</f>
    </nc>
  </rcc>
  <rcc rId="19896" sId="1">
    <oc r="D97">
      <f>'по 6-10'!D97+'по 0,4'!D94</f>
    </oc>
    <nc r="D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0,4'!D94</f>
    </nc>
  </rcc>
  <rcc rId="19897" sId="1">
    <oc r="E97">
      <f>'по 6-10'!E97+'по 0,4'!E94</f>
    </oc>
    <nc r="E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0,4'!E94</f>
    </nc>
  </rcc>
  <rcc rId="19898" sId="1">
    <oc r="F97">
      <f>'по 6-10'!F97+'по 0,4'!F94</f>
    </oc>
    <nc r="F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0,4'!F94</f>
    </nc>
  </rcc>
  <rcc rId="19899" sId="1">
    <oc r="G97">
      <f>'по 6-10'!G97+'по 0,4'!G94</f>
    </oc>
    <nc r="G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0,4'!G94</f>
    </nc>
  </rcc>
  <rcc rId="19900" sId="1">
    <oc r="H97">
      <f>'по 6-10'!H97+'по 0,4'!H94</f>
    </oc>
    <nc r="H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0,4'!H94</f>
    </nc>
  </rcc>
  <rcc rId="19901" sId="1">
    <oc r="I97">
      <f>'по 6-10'!I97+'по 0,4'!I94</f>
    </oc>
    <nc r="I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0,4'!I94</f>
    </nc>
  </rcc>
  <rcc rId="19902" sId="1">
    <oc r="J97">
      <f>'по 6-10'!J97+'по 0,4'!J94</f>
    </oc>
    <nc r="J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0,4'!J94</f>
    </nc>
  </rcc>
  <rcc rId="19903" sId="1">
    <oc r="K97">
      <f>'по 6-10'!K97+'по 0,4'!K94</f>
    </oc>
    <nc r="K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0,4'!K94</f>
    </nc>
  </rcc>
  <rcc rId="19904" sId="1">
    <oc r="L97">
      <f>'по 6-10'!L97+'по 0,4'!L94</f>
    </oc>
    <nc r="L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0,4'!L94</f>
    </nc>
  </rcc>
  <rcc rId="19905" sId="1">
    <oc r="M97">
      <f>'по 6-10'!M97+'по 0,4'!M94</f>
    </oc>
    <nc r="M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0,4'!M94</f>
    </nc>
  </rcc>
  <rcc rId="19906" sId="1">
    <oc r="N97">
      <f>'по 6-10'!N97+'по 0,4'!N94</f>
    </oc>
    <nc r="N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0,4'!N94</f>
    </nc>
  </rcc>
  <rcc rId="19907" sId="1">
    <oc r="O97">
      <f>'по 6-10'!O97+'по 0,4'!O94</f>
    </oc>
    <nc r="O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0,4'!O94</f>
    </nc>
  </rcc>
  <rcc rId="19908" sId="1">
    <oc r="P97">
      <f>'по 6-10'!P97+'по 0,4'!P94</f>
    </oc>
    <nc r="P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0,4'!P94</f>
    </nc>
  </rcc>
  <rcc rId="19909" sId="1">
    <oc r="Q97">
      <f>'по 6-10'!Q97+'по 0,4'!Q94</f>
    </oc>
    <nc r="Q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0,4'!Q94</f>
    </nc>
  </rcc>
  <rcc rId="19910" sId="1">
    <oc r="C98" t="inlineStr">
      <is>
        <t>Андрейаул (Эндирей)</t>
      </is>
    </oc>
    <nc r="C98" t="inlineStr">
      <is>
        <t>Андрейаул</t>
      </is>
    </nc>
  </rcc>
  <rcc rId="19911" sId="1">
    <oc r="D98">
      <f>'по 6-10'!D98+'по 0,4'!D95</f>
    </oc>
    <nc r="D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0,4'!D95</f>
    </nc>
  </rcc>
  <rcc rId="19912" sId="1">
    <oc r="E98">
      <f>'по 6-10'!E98+'по 0,4'!E95</f>
    </oc>
    <nc r="E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0,4'!E95</f>
    </nc>
  </rcc>
  <rcc rId="19913" sId="1">
    <oc r="F98">
      <f>'по 6-10'!F98+'по 0,4'!F95</f>
    </oc>
    <nc r="F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0,4'!F95</f>
    </nc>
  </rcc>
  <rcc rId="19914" sId="1">
    <oc r="G98">
      <f>'по 6-10'!G98+'по 0,4'!G95</f>
    </oc>
    <nc r="G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0,4'!G95</f>
    </nc>
  </rcc>
  <rcc rId="19915" sId="1">
    <oc r="H98">
      <f>'по 6-10'!H98+'по 0,4'!H95</f>
    </oc>
    <nc r="H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0,4'!H95</f>
    </nc>
  </rcc>
  <rcc rId="19916" sId="1">
    <oc r="I98">
      <f>'по 6-10'!I98+'по 0,4'!I95</f>
    </oc>
    <nc r="I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0,4'!I95</f>
    </nc>
  </rcc>
  <rcc rId="19917" sId="1">
    <oc r="J98">
      <f>'по 6-10'!J98+'по 0,4'!J95</f>
    </oc>
    <nc r="J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0,4'!J95</f>
    </nc>
  </rcc>
  <rcc rId="19918" sId="1">
    <oc r="K98">
      <f>'по 6-10'!K98+'по 0,4'!K95</f>
    </oc>
    <nc r="K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0,4'!K95</f>
    </nc>
  </rcc>
  <rcc rId="19919" sId="1">
    <oc r="L98">
      <f>'по 6-10'!L98+'по 0,4'!L95</f>
    </oc>
    <nc r="L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0,4'!L95</f>
    </nc>
  </rcc>
  <rcc rId="19920" sId="1">
    <oc r="M98">
      <f>'по 6-10'!M98+'по 0,4'!M95</f>
    </oc>
    <nc r="M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0,4'!M95</f>
    </nc>
  </rcc>
  <rcc rId="19921" sId="1">
    <oc r="N98">
      <f>'по 6-10'!N98+'по 0,4'!N95</f>
    </oc>
    <nc r="N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0,4'!N95</f>
    </nc>
  </rcc>
  <rcc rId="19922" sId="1">
    <oc r="O98">
      <f>'по 6-10'!O98+'по 0,4'!O95</f>
    </oc>
    <nc r="O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0,4'!O95</f>
    </nc>
  </rcc>
  <rcc rId="19923" sId="1">
    <oc r="P98">
      <f>'по 6-10'!P98+'по 0,4'!P95</f>
    </oc>
    <nc r="P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0,4'!P95</f>
    </nc>
  </rcc>
  <rcc rId="19924" sId="1">
    <oc r="Q98">
      <f>'по 6-10'!Q98+'по 0,4'!Q95</f>
    </oc>
    <nc r="Q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0,4'!Q95</f>
    </nc>
  </rcc>
  <rcc rId="19925" sId="1">
    <oc r="D99">
      <f>'по 6-10'!D99+'по 0,4'!D96</f>
    </oc>
    <nc r="D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0,4'!D96</f>
    </nc>
  </rcc>
  <rcc rId="19926" sId="1">
    <oc r="E99">
      <f>'по 6-10'!E99+'по 0,4'!E96</f>
    </oc>
    <nc r="E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0,4'!E96</f>
    </nc>
  </rcc>
  <rcc rId="19927" sId="1">
    <oc r="F99">
      <f>'по 6-10'!F99+'по 0,4'!F96</f>
    </oc>
    <nc r="F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0,4'!F96</f>
    </nc>
  </rcc>
  <rcc rId="19928" sId="1">
    <oc r="G99">
      <f>'по 6-10'!G99+'по 0,4'!G96</f>
    </oc>
    <nc r="G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0,4'!G96</f>
    </nc>
  </rcc>
  <rcc rId="19929" sId="1">
    <oc r="H99">
      <f>'по 6-10'!H99+'по 0,4'!H96</f>
    </oc>
    <nc r="H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0,4'!H96</f>
    </nc>
  </rcc>
  <rcc rId="19930" sId="1">
    <oc r="I99">
      <f>'по 6-10'!I99+'по 0,4'!I96</f>
    </oc>
    <nc r="I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0,4'!I96</f>
    </nc>
  </rcc>
  <rcc rId="19931" sId="1">
    <oc r="J99">
      <f>'по 6-10'!J99+'по 0,4'!J96</f>
    </oc>
    <nc r="J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0,4'!J96</f>
    </nc>
  </rcc>
  <rcc rId="19932" sId="1">
    <oc r="K99">
      <f>'по 6-10'!K99+'по 0,4'!K96</f>
    </oc>
    <nc r="K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0,4'!K96</f>
    </nc>
  </rcc>
  <rcc rId="19933" sId="1">
    <oc r="L99">
      <f>'по 6-10'!L99+'по 0,4'!L96</f>
    </oc>
    <nc r="L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0,4'!L96</f>
    </nc>
  </rcc>
  <rcc rId="19934" sId="1">
    <oc r="M99">
      <f>'по 6-10'!M99+'по 0,4'!M96</f>
    </oc>
    <nc r="M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0,4'!M96</f>
    </nc>
  </rcc>
  <rcc rId="19935" sId="1">
    <oc r="N99">
      <f>'по 6-10'!N99+'по 0,4'!N96</f>
    </oc>
    <nc r="N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0,4'!N96</f>
    </nc>
  </rcc>
  <rcc rId="19936" sId="1">
    <oc r="O99">
      <f>'по 6-10'!O99+'по 0,4'!O96</f>
    </oc>
    <nc r="O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0,4'!O96</f>
    </nc>
  </rcc>
  <rcc rId="19937" sId="1">
    <oc r="P99">
      <f>'по 6-10'!P99+'по 0,4'!P96</f>
    </oc>
    <nc r="P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0,4'!P96</f>
    </nc>
  </rcc>
  <rcc rId="19938" sId="1">
    <oc r="Q99">
      <f>'по 6-10'!Q99+'по 0,4'!Q96</f>
    </oc>
    <nc r="Q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0,4'!Q96</f>
    </nc>
  </rcc>
  <rcc rId="19939" sId="1">
    <oc r="D100">
      <f>'по 6-10'!D100+'по 0,4'!D97</f>
    </oc>
    <nc r="D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0,4'!D97</f>
    </nc>
  </rcc>
  <rcc rId="19940" sId="1">
    <oc r="E100">
      <f>'по 6-10'!E100+'по 0,4'!E97</f>
    </oc>
    <nc r="E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0,4'!E97</f>
    </nc>
  </rcc>
  <rcc rId="19941" sId="1">
    <oc r="F100">
      <f>'по 6-10'!F100+'по 0,4'!F97</f>
    </oc>
    <nc r="F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0,4'!F97</f>
    </nc>
  </rcc>
  <rcc rId="19942" sId="1">
    <oc r="G100">
      <f>'по 6-10'!G100+'по 0,4'!G97</f>
    </oc>
    <nc r="G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0,4'!G97</f>
    </nc>
  </rcc>
  <rcc rId="19943" sId="1">
    <oc r="H100">
      <f>'по 6-10'!H100+'по 0,4'!H97</f>
    </oc>
    <nc r="H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0,4'!H97</f>
    </nc>
  </rcc>
  <rcc rId="19944" sId="1">
    <oc r="I100">
      <f>'по 6-10'!I100+'по 0,4'!I97</f>
    </oc>
    <nc r="I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0,4'!I97</f>
    </nc>
  </rcc>
  <rcc rId="19945" sId="1">
    <oc r="J100">
      <f>'по 6-10'!J100+'по 0,4'!J97</f>
    </oc>
    <nc r="J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0,4'!J97</f>
    </nc>
  </rcc>
  <rcc rId="19946" sId="1">
    <oc r="K100">
      <f>'по 6-10'!K100+'по 0,4'!K97</f>
    </oc>
    <nc r="K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0,4'!K97</f>
    </nc>
  </rcc>
  <rcc rId="19947" sId="1">
    <oc r="L100">
      <f>'по 6-10'!L100+'по 0,4'!L97</f>
    </oc>
    <nc r="L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0,4'!L97</f>
    </nc>
  </rcc>
  <rcc rId="19948" sId="1">
    <oc r="M100">
      <f>'по 6-10'!M100+'по 0,4'!M97</f>
    </oc>
    <nc r="M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0,4'!M97</f>
    </nc>
  </rcc>
  <rcc rId="19949" sId="1">
    <oc r="N100">
      <f>'по 6-10'!N100+'по 0,4'!N97</f>
    </oc>
    <nc r="N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0,4'!N97</f>
    </nc>
  </rcc>
  <rcc rId="19950" sId="1">
    <oc r="O100">
      <f>'по 6-10'!O100+'по 0,4'!O97</f>
    </oc>
    <nc r="O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0,4'!O97</f>
    </nc>
  </rcc>
  <rcc rId="19951" sId="1">
    <oc r="P100">
      <f>'по 6-10'!P100+'по 0,4'!P97</f>
    </oc>
    <nc r="P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0,4'!P97</f>
    </nc>
  </rcc>
  <rcc rId="19952" sId="1">
    <oc r="Q100">
      <f>'по 6-10'!Q100+'по 0,4'!Q97</f>
    </oc>
    <nc r="Q1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0,4'!Q97</f>
    </nc>
  </rcc>
  <rcc rId="19953" sId="1">
    <oc r="D101">
      <f>'по 6-10'!D101+'по 0,4'!D98</f>
    </oc>
    <nc r="D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0,4'!D98</f>
    </nc>
  </rcc>
  <rcc rId="19954" sId="1">
    <oc r="E101">
      <f>'по 6-10'!E101+'по 0,4'!E98</f>
    </oc>
    <nc r="E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0,4'!E98</f>
    </nc>
  </rcc>
  <rcc rId="19955" sId="1">
    <oc r="F101">
      <f>'по 6-10'!F101+'по 0,4'!F98</f>
    </oc>
    <nc r="F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0,4'!F98</f>
    </nc>
  </rcc>
  <rcc rId="19956" sId="1">
    <oc r="G101">
      <f>'по 6-10'!G101+'по 0,4'!G98</f>
    </oc>
    <nc r="G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0,4'!G98</f>
    </nc>
  </rcc>
  <rcc rId="19957" sId="1">
    <oc r="H101">
      <f>'по 6-10'!H101+'по 0,4'!H98</f>
    </oc>
    <nc r="H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0,4'!H98</f>
    </nc>
  </rcc>
  <rcc rId="19958" sId="1">
    <oc r="I101">
      <f>'по 6-10'!I101+'по 0,4'!I98</f>
    </oc>
    <nc r="I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0,4'!I98</f>
    </nc>
  </rcc>
  <rcc rId="19959" sId="1">
    <oc r="J101">
      <f>'по 6-10'!J101+'по 0,4'!J98</f>
    </oc>
    <nc r="J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0,4'!J98</f>
    </nc>
  </rcc>
  <rcc rId="19960" sId="1">
    <oc r="K101">
      <f>'по 6-10'!K101+'по 0,4'!K98</f>
    </oc>
    <nc r="K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0,4'!K98</f>
    </nc>
  </rcc>
  <rcc rId="19961" sId="1">
    <oc r="L101">
      <f>'по 6-10'!L101+'по 0,4'!L98</f>
    </oc>
    <nc r="L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0,4'!L98</f>
    </nc>
  </rcc>
  <rcc rId="19962" sId="1">
    <oc r="M101">
      <f>'по 6-10'!M101+'по 0,4'!M98</f>
    </oc>
    <nc r="M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0,4'!M98</f>
    </nc>
  </rcc>
  <rcc rId="19963" sId="1">
    <oc r="N101">
      <f>'по 6-10'!N101+'по 0,4'!N98</f>
    </oc>
    <nc r="N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0,4'!N98</f>
    </nc>
  </rcc>
  <rcc rId="19964" sId="1">
    <oc r="O101">
      <f>'по 6-10'!O101+'по 0,4'!O98</f>
    </oc>
    <nc r="O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0,4'!O98</f>
    </nc>
  </rcc>
  <rcc rId="19965" sId="1">
    <oc r="P101">
      <f>'по 6-10'!P101+'по 0,4'!P98</f>
    </oc>
    <nc r="P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0,4'!P98</f>
    </nc>
  </rcc>
  <rcc rId="19966" sId="1">
    <oc r="Q101">
      <f>'по 6-10'!Q101+'по 0,4'!Q98</f>
    </oc>
    <nc r="Q1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0,4'!Q98</f>
    </nc>
  </rcc>
  <rcc rId="19967" sId="1">
    <oc r="D102">
      <f>SUM(D66:D101)</f>
    </oc>
    <nc r="D102">
      <f>SUM(D66:D101)</f>
    </nc>
  </rcc>
  <rcc rId="19968" sId="1">
    <oc r="E102">
      <f>SUM(E66:E101)</f>
    </oc>
    <nc r="E102">
      <f>SUM(E66:E101)</f>
    </nc>
  </rcc>
  <rcc rId="19969" sId="1">
    <oc r="F102">
      <f>SUM(F66:F101)</f>
    </oc>
    <nc r="F102">
      <f>SUM(F66:F101)</f>
    </nc>
  </rcc>
  <rcc rId="19970" sId="1">
    <oc r="G102">
      <f>SUM(G66:G101)</f>
    </oc>
    <nc r="G102">
      <f>SUM(G66:G101)</f>
    </nc>
  </rcc>
  <rcc rId="19971" sId="1">
    <oc r="H102">
      <f>SUM(H66:H101)</f>
    </oc>
    <nc r="H102">
      <f>SUM(H66:H101)</f>
    </nc>
  </rcc>
  <rcc rId="19972" sId="1">
    <oc r="I102">
      <f>SUM(I66:I101)</f>
    </oc>
    <nc r="I102">
      <f>SUM(I66:I101)</f>
    </nc>
  </rcc>
  <rcc rId="19973" sId="1">
    <oc r="J102">
      <f>SUM(J66:J101)</f>
    </oc>
    <nc r="J102">
      <f>SUM(J66:J101)</f>
    </nc>
  </rcc>
  <rcc rId="19974" sId="1">
    <oc r="K102">
      <f>SUM(K66:K101)</f>
    </oc>
    <nc r="K102">
      <f>SUM(K66:K101)</f>
    </nc>
  </rcc>
  <rcc rId="19975" sId="1">
    <oc r="L102">
      <f>SUM(L66:L101)</f>
    </oc>
    <nc r="L102">
      <f>SUM(L66:L101)</f>
    </nc>
  </rcc>
  <rcc rId="19976" sId="1">
    <oc r="M102">
      <f>SUM(M66:M101)</f>
    </oc>
    <nc r="M102">
      <f>SUM(M66:M101)</f>
    </nc>
  </rcc>
  <rcc rId="19977" sId="1">
    <oc r="N102">
      <f>SUM(N66:N101)</f>
    </oc>
    <nc r="N102">
      <f>SUM(N66:N101)</f>
    </nc>
  </rcc>
  <rcc rId="19978" sId="1">
    <oc r="O102">
      <f>SUM(O66:O101)</f>
    </oc>
    <nc r="O102">
      <f>SUM(O66:O101)</f>
    </nc>
  </rcc>
  <rcc rId="19979" sId="1">
    <oc r="P102">
      <f>SUM(P66:P101)</f>
    </oc>
    <nc r="P102">
      <f>SUM(P66:P101)</f>
    </nc>
  </rcc>
  <rcc rId="19980" sId="1">
    <oc r="Q102">
      <f>SUM(Q66:Q101)</f>
    </oc>
    <nc r="Q102">
      <f>SUM(Q66:Q101)</f>
    </nc>
  </rcc>
  <rcc rId="19981" sId="1">
    <oc r="D104">
      <f>'по 6-10'!D104+'по 0,4'!D101</f>
    </oc>
    <nc r="D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0,4'!D101</f>
    </nc>
  </rcc>
  <rcc rId="19982" sId="1">
    <oc r="E104">
      <f>'по 6-10'!E104+'по 0,4'!E101</f>
    </oc>
    <nc r="E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0,4'!E101</f>
    </nc>
  </rcc>
  <rcc rId="19983" sId="1">
    <oc r="F104">
      <f>'по 6-10'!F104+'по 0,4'!F101</f>
    </oc>
    <nc r="F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0,4'!F101</f>
    </nc>
  </rcc>
  <rcc rId="19984" sId="1">
    <oc r="G104">
      <f>'по 6-10'!G104+'по 0,4'!G101</f>
    </oc>
    <nc r="G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0,4'!G101</f>
    </nc>
  </rcc>
  <rcc rId="19985" sId="1">
    <oc r="H104">
      <f>'по 6-10'!H104+'по 0,4'!H101</f>
    </oc>
    <nc r="H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0,4'!H101</f>
    </nc>
  </rcc>
  <rcc rId="19986" sId="1">
    <oc r="I104">
      <f>'по 6-10'!I104+'по 0,4'!I101</f>
    </oc>
    <nc r="I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0,4'!I101</f>
    </nc>
  </rcc>
  <rcc rId="19987" sId="1">
    <oc r="J104">
      <f>'по 6-10'!J104+'по 0,4'!J101</f>
    </oc>
    <nc r="J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0,4'!J101</f>
    </nc>
  </rcc>
  <rcc rId="19988" sId="1">
    <oc r="K104">
      <f>'по 6-10'!K104+'по 0,4'!K101</f>
    </oc>
    <nc r="K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0,4'!K101</f>
    </nc>
  </rcc>
  <rcc rId="19989" sId="1">
    <oc r="L104">
      <f>'по 6-10'!L104+'по 0,4'!L101</f>
    </oc>
    <nc r="L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0,4'!L101</f>
    </nc>
  </rcc>
  <rcc rId="19990" sId="1">
    <oc r="M104">
      <f>'по 6-10'!M104+'по 0,4'!M101</f>
    </oc>
    <nc r="M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0,4'!M101</f>
    </nc>
  </rcc>
  <rcc rId="19991" sId="1">
    <oc r="N104">
      <f>'по 6-10'!N104+'по 0,4'!N101</f>
    </oc>
    <nc r="N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0,4'!N101</f>
    </nc>
  </rcc>
  <rcc rId="19992" sId="1">
    <oc r="O104">
      <f>'по 6-10'!O104+'по 0,4'!O101</f>
    </oc>
    <nc r="O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0,4'!O101</f>
    </nc>
  </rcc>
  <rcc rId="19993" sId="1">
    <oc r="P104">
      <f>'по 6-10'!P104+'по 0,4'!P101</f>
    </oc>
    <nc r="P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0,4'!P101</f>
    </nc>
  </rcc>
  <rcc rId="19994" sId="1">
    <oc r="Q104">
      <f>'по 6-10'!Q104+'по 0,4'!Q101</f>
    </oc>
    <nc r="Q10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0,4'!Q101</f>
    </nc>
  </rcc>
  <rcc rId="19995" sId="1">
    <oc r="D105">
      <f>'по 6-10'!D105+'по 0,4'!D102</f>
    </oc>
    <nc r="D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0,4'!D102</f>
    </nc>
  </rcc>
  <rcc rId="19996" sId="1">
    <oc r="E105">
      <f>'по 6-10'!E105+'по 0,4'!E102</f>
    </oc>
    <nc r="E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0,4'!E102</f>
    </nc>
  </rcc>
  <rcc rId="19997" sId="1">
    <oc r="F105">
      <f>'по 6-10'!F105+'по 0,4'!F102</f>
    </oc>
    <nc r="F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0,4'!F102</f>
    </nc>
  </rcc>
  <rcc rId="19998" sId="1">
    <oc r="G105">
      <f>'по 6-10'!G105+'по 0,4'!G102</f>
    </oc>
    <nc r="G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0,4'!G102</f>
    </nc>
  </rcc>
  <rcc rId="19999" sId="1">
    <oc r="H105">
      <f>'по 6-10'!H105+'по 0,4'!H102</f>
    </oc>
    <nc r="H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0,4'!H102</f>
    </nc>
  </rcc>
  <rcc rId="20000" sId="1">
    <oc r="I105">
      <f>'по 6-10'!I105+'по 0,4'!I102</f>
    </oc>
    <nc r="I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0,4'!I102</f>
    </nc>
  </rcc>
  <rcc rId="20001" sId="1">
    <oc r="J105">
      <f>'по 6-10'!J105+'по 0,4'!J102</f>
    </oc>
    <nc r="J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0,4'!J102</f>
    </nc>
  </rcc>
  <rcc rId="20002" sId="1">
    <oc r="K105">
      <f>'по 6-10'!K105+'по 0,4'!K102</f>
    </oc>
    <nc r="K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0,4'!K102</f>
    </nc>
  </rcc>
  <rcc rId="20003" sId="1">
    <oc r="L105">
      <f>'по 6-10'!L105+'по 0,4'!L102</f>
    </oc>
    <nc r="L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0,4'!L102</f>
    </nc>
  </rcc>
  <rcc rId="20004" sId="1">
    <oc r="M105">
      <f>'по 6-10'!M105+'по 0,4'!M102</f>
    </oc>
    <nc r="M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0,4'!M102</f>
    </nc>
  </rcc>
  <rcc rId="20005" sId="1">
    <oc r="N105">
      <f>'по 6-10'!N105+'по 0,4'!N102</f>
    </oc>
    <nc r="N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0,4'!N102</f>
    </nc>
  </rcc>
  <rcc rId="20006" sId="1">
    <oc r="O105">
      <f>'по 6-10'!O105+'по 0,4'!O102</f>
    </oc>
    <nc r="O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0,4'!O102</f>
    </nc>
  </rcc>
  <rcc rId="20007" sId="1">
    <oc r="P105">
      <f>'по 6-10'!P105+'по 0,4'!P102</f>
    </oc>
    <nc r="P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0,4'!P102</f>
    </nc>
  </rcc>
  <rcc rId="20008" sId="1">
    <oc r="Q105">
      <f>'по 6-10'!Q105+'по 0,4'!Q102</f>
    </oc>
    <nc r="Q1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0,4'!Q102</f>
    </nc>
  </rcc>
  <rcc rId="20009" sId="1">
    <oc r="D106">
      <f>'по 6-10'!D106+'по 0,4'!D103</f>
    </oc>
    <nc r="D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0,4'!D103</f>
    </nc>
  </rcc>
  <rcc rId="20010" sId="1">
    <oc r="E106">
      <f>'по 6-10'!E106+'по 0,4'!E103</f>
    </oc>
    <nc r="E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0,4'!E103</f>
    </nc>
  </rcc>
  <rcc rId="20011" sId="1">
    <oc r="F106">
      <f>'по 6-10'!F106+'по 0,4'!F103</f>
    </oc>
    <nc r="F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0,4'!F103</f>
    </nc>
  </rcc>
  <rcc rId="20012" sId="1">
    <oc r="G106">
      <f>'по 6-10'!G106+'по 0,4'!G103</f>
    </oc>
    <nc r="G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0,4'!G103</f>
    </nc>
  </rcc>
  <rcc rId="20013" sId="1">
    <oc r="H106">
      <f>'по 6-10'!H106+'по 0,4'!H103</f>
    </oc>
    <nc r="H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0,4'!H103</f>
    </nc>
  </rcc>
  <rcc rId="20014" sId="1">
    <oc r="I106">
      <f>'по 6-10'!I106+'по 0,4'!I103</f>
    </oc>
    <nc r="I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0,4'!I103</f>
    </nc>
  </rcc>
  <rcc rId="20015" sId="1">
    <oc r="J106">
      <f>'по 6-10'!J106+'по 0,4'!J103</f>
    </oc>
    <nc r="J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0,4'!J103</f>
    </nc>
  </rcc>
  <rcc rId="20016" sId="1">
    <oc r="K106">
      <f>'по 6-10'!K106+'по 0,4'!K103</f>
    </oc>
    <nc r="K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0,4'!K103</f>
    </nc>
  </rcc>
  <rcc rId="20017" sId="1">
    <oc r="L106">
      <f>'по 6-10'!L106+'по 0,4'!L103</f>
    </oc>
    <nc r="L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0,4'!L103</f>
    </nc>
  </rcc>
  <rcc rId="20018" sId="1">
    <oc r="M106">
      <f>'по 6-10'!M106+'по 0,4'!M103</f>
    </oc>
    <nc r="M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0,4'!M103</f>
    </nc>
  </rcc>
  <rcc rId="20019" sId="1">
    <oc r="N106">
      <f>'по 6-10'!N106+'по 0,4'!N103</f>
    </oc>
    <nc r="N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0,4'!N103</f>
    </nc>
  </rcc>
  <rcc rId="20020" sId="1">
    <oc r="O106">
      <f>'по 6-10'!O106+'по 0,4'!O103</f>
    </oc>
    <nc r="O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0,4'!O103</f>
    </nc>
  </rcc>
  <rcc rId="20021" sId="1">
    <oc r="P106">
      <f>'по 6-10'!P106+'по 0,4'!P103</f>
    </oc>
    <nc r="P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0,4'!P103</f>
    </nc>
  </rcc>
  <rcc rId="20022" sId="1">
    <oc r="Q106">
      <f>'по 6-10'!Q106+'по 0,4'!Q103</f>
    </oc>
    <nc r="Q1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0,4'!Q103</f>
    </nc>
  </rcc>
  <rcc rId="20023" sId="1">
    <oc r="D107">
      <f>'по 6-10'!D107+'по 0,4'!D104</f>
    </oc>
    <nc r="D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0,4'!D104</f>
    </nc>
  </rcc>
  <rcc rId="20024" sId="1">
    <oc r="E107">
      <f>'по 6-10'!E107+'по 0,4'!E104</f>
    </oc>
    <nc r="E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0,4'!E104</f>
    </nc>
  </rcc>
  <rcc rId="20025" sId="1">
    <oc r="F107">
      <f>'по 6-10'!F107+'по 0,4'!F104</f>
    </oc>
    <nc r="F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0,4'!F104</f>
    </nc>
  </rcc>
  <rcc rId="20026" sId="1">
    <oc r="G107">
      <f>'по 6-10'!G107+'по 0,4'!G104</f>
    </oc>
    <nc r="G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0,4'!G104</f>
    </nc>
  </rcc>
  <rcc rId="20027" sId="1">
    <oc r="H107">
      <f>'по 6-10'!H107+'по 0,4'!H104</f>
    </oc>
    <nc r="H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0,4'!H104</f>
    </nc>
  </rcc>
  <rcc rId="20028" sId="1">
    <oc r="I107">
      <f>'по 6-10'!I107+'по 0,4'!I104</f>
    </oc>
    <nc r="I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0,4'!I104</f>
    </nc>
  </rcc>
  <rcc rId="20029" sId="1">
    <oc r="J107">
      <f>'по 6-10'!J107+'по 0,4'!J104</f>
    </oc>
    <nc r="J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0,4'!J104</f>
    </nc>
  </rcc>
  <rcc rId="20030" sId="1">
    <oc r="K107">
      <f>'по 6-10'!K107+'по 0,4'!K104</f>
    </oc>
    <nc r="K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0,4'!K104</f>
    </nc>
  </rcc>
  <rcc rId="20031" sId="1">
    <oc r="L107">
      <f>'по 6-10'!L107+'по 0,4'!L104</f>
    </oc>
    <nc r="L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0,4'!L104</f>
    </nc>
  </rcc>
  <rcc rId="20032" sId="1">
    <oc r="M107">
      <f>'по 6-10'!M107+'по 0,4'!M104</f>
    </oc>
    <nc r="M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0,4'!M104</f>
    </nc>
  </rcc>
  <rcc rId="20033" sId="1">
    <oc r="N107">
      <f>'по 6-10'!N107+'по 0,4'!N104</f>
    </oc>
    <nc r="N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0,4'!N104</f>
    </nc>
  </rcc>
  <rcc rId="20034" sId="1">
    <oc r="O107">
      <f>'по 6-10'!O107+'по 0,4'!O104</f>
    </oc>
    <nc r="O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0,4'!O104</f>
    </nc>
  </rcc>
  <rcc rId="20035" sId="1">
    <oc r="P107">
      <f>'по 6-10'!P107+'по 0,4'!P104</f>
    </oc>
    <nc r="P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0,4'!P104</f>
    </nc>
  </rcc>
  <rcc rId="20036" sId="1">
    <oc r="Q107">
      <f>'по 6-10'!Q107+'по 0,4'!Q104</f>
    </oc>
    <nc r="Q1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0,4'!Q104</f>
    </nc>
  </rcc>
  <rcc rId="20037" sId="1">
    <oc r="D108">
      <f>'по 6-10'!D108+'по 0,4'!D105</f>
    </oc>
    <nc r="D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0,4'!D105</f>
    </nc>
  </rcc>
  <rcc rId="20038" sId="1">
    <oc r="E108">
      <f>'по 6-10'!E108+'по 0,4'!E105</f>
    </oc>
    <nc r="E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0,4'!E105</f>
    </nc>
  </rcc>
  <rcc rId="20039" sId="1">
    <oc r="F108">
      <f>'по 6-10'!F108+'по 0,4'!F105</f>
    </oc>
    <nc r="F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0,4'!F105</f>
    </nc>
  </rcc>
  <rcc rId="20040" sId="1">
    <oc r="G108">
      <f>'по 6-10'!G108+'по 0,4'!G105</f>
    </oc>
    <nc r="G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0,4'!G105</f>
    </nc>
  </rcc>
  <rcc rId="20041" sId="1">
    <oc r="H108">
      <f>'по 6-10'!H108+'по 0,4'!H105</f>
    </oc>
    <nc r="H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0,4'!H105</f>
    </nc>
  </rcc>
  <rcc rId="20042" sId="1">
    <oc r="I108">
      <f>'по 6-10'!I108+'по 0,4'!I105</f>
    </oc>
    <nc r="I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0,4'!I105</f>
    </nc>
  </rcc>
  <rcc rId="20043" sId="1">
    <oc r="J108">
      <f>'по 6-10'!J108+'по 0,4'!J105</f>
    </oc>
    <nc r="J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0,4'!J105</f>
    </nc>
  </rcc>
  <rcc rId="20044" sId="1">
    <oc r="K108">
      <f>'по 6-10'!K108+'по 0,4'!K105</f>
    </oc>
    <nc r="K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0,4'!K105</f>
    </nc>
  </rcc>
  <rcc rId="20045" sId="1">
    <oc r="L108">
      <f>'по 6-10'!L108+'по 0,4'!L105</f>
    </oc>
    <nc r="L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0,4'!L105</f>
    </nc>
  </rcc>
  <rcc rId="20046" sId="1">
    <oc r="M108">
      <f>'по 6-10'!M108+'по 0,4'!M105</f>
    </oc>
    <nc r="M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0,4'!M105</f>
    </nc>
  </rcc>
  <rcc rId="20047" sId="1">
    <oc r="N108">
      <f>'по 6-10'!N108+'по 0,4'!N105</f>
    </oc>
    <nc r="N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0,4'!N105</f>
    </nc>
  </rcc>
  <rcc rId="20048" sId="1">
    <oc r="O108">
      <f>'по 6-10'!O108+'по 0,4'!O105</f>
    </oc>
    <nc r="O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0,4'!O105</f>
    </nc>
  </rcc>
  <rcc rId="20049" sId="1">
    <oc r="P108">
      <f>'по 6-10'!P108+'по 0,4'!P105</f>
    </oc>
    <nc r="P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0,4'!P105</f>
    </nc>
  </rcc>
  <rcc rId="20050" sId="1">
    <oc r="Q108">
      <f>'по 6-10'!Q108+'по 0,4'!Q105</f>
    </oc>
    <nc r="Q1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0,4'!Q105</f>
    </nc>
  </rcc>
  <rcc rId="20051" sId="1">
    <oc r="D109">
      <f>'по 6-10'!D109+'по 0,4'!D106</f>
    </oc>
    <nc r="D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0,4'!D106</f>
    </nc>
  </rcc>
  <rcc rId="20052" sId="1">
    <oc r="E109">
      <f>'по 6-10'!E109+'по 0,4'!E106</f>
    </oc>
    <nc r="E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0,4'!E106</f>
    </nc>
  </rcc>
  <rcc rId="20053" sId="1">
    <oc r="F109">
      <f>'по 6-10'!F109+'по 0,4'!F106</f>
    </oc>
    <nc r="F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0,4'!F106</f>
    </nc>
  </rcc>
  <rcc rId="20054" sId="1">
    <oc r="G109">
      <f>'по 6-10'!G109+'по 0,4'!G106</f>
    </oc>
    <nc r="G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0,4'!G106</f>
    </nc>
  </rcc>
  <rcc rId="20055" sId="1">
    <oc r="H109">
      <f>'по 6-10'!H109+'по 0,4'!H106</f>
    </oc>
    <nc r="H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0,4'!H106</f>
    </nc>
  </rcc>
  <rcc rId="20056" sId="1">
    <oc r="I109">
      <f>'по 6-10'!I109+'по 0,4'!I106</f>
    </oc>
    <nc r="I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0,4'!I106</f>
    </nc>
  </rcc>
  <rcc rId="20057" sId="1">
    <oc r="J109">
      <f>'по 6-10'!J109+'по 0,4'!J106</f>
    </oc>
    <nc r="J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0,4'!J106</f>
    </nc>
  </rcc>
  <rcc rId="20058" sId="1">
    <oc r="K109">
      <f>'по 6-10'!K109+'по 0,4'!K106</f>
    </oc>
    <nc r="K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0,4'!K106</f>
    </nc>
  </rcc>
  <rcc rId="20059" sId="1">
    <oc r="L109">
      <f>'по 6-10'!L109+'по 0,4'!L106</f>
    </oc>
    <nc r="L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0,4'!L106</f>
    </nc>
  </rcc>
  <rcc rId="20060" sId="1">
    <oc r="M109">
      <f>'по 6-10'!M109+'по 0,4'!M106</f>
    </oc>
    <nc r="M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0,4'!M106</f>
    </nc>
  </rcc>
  <rcc rId="20061" sId="1">
    <oc r="N109">
      <f>'по 6-10'!N109+'по 0,4'!N106</f>
    </oc>
    <nc r="N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0,4'!N106</f>
    </nc>
  </rcc>
  <rcc rId="20062" sId="1">
    <oc r="O109">
      <f>'по 6-10'!O109+'по 0,4'!O106</f>
    </oc>
    <nc r="O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0,4'!O106</f>
    </nc>
  </rcc>
  <rcc rId="20063" sId="1">
    <oc r="P109">
      <f>'по 6-10'!P109+'по 0,4'!P106</f>
    </oc>
    <nc r="P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0,4'!P106</f>
    </nc>
  </rcc>
  <rcc rId="20064" sId="1">
    <oc r="Q109">
      <f>'по 6-10'!Q109+'по 0,4'!Q106</f>
    </oc>
    <nc r="Q1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0,4'!Q106</f>
    </nc>
  </rcc>
  <rcc rId="20065" sId="1">
    <oc r="D110">
      <f>'по 6-10'!D110+'по 0,4'!D107</f>
    </oc>
    <nc r="D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0,4'!D107</f>
    </nc>
  </rcc>
  <rcc rId="20066" sId="1">
    <oc r="E110">
      <f>'по 6-10'!E110+'по 0,4'!E107</f>
    </oc>
    <nc r="E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0,4'!E107</f>
    </nc>
  </rcc>
  <rcc rId="20067" sId="1">
    <oc r="F110">
      <f>'по 6-10'!F110+'по 0,4'!F107</f>
    </oc>
    <nc r="F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0,4'!F107</f>
    </nc>
  </rcc>
  <rcc rId="20068" sId="1">
    <oc r="G110">
      <f>'по 6-10'!G110+'по 0,4'!G107</f>
    </oc>
    <nc r="G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0,4'!G107</f>
    </nc>
  </rcc>
  <rcc rId="20069" sId="1">
    <oc r="H110">
      <f>'по 6-10'!H110+'по 0,4'!H107</f>
    </oc>
    <nc r="H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0,4'!H107</f>
    </nc>
  </rcc>
  <rcc rId="20070" sId="1">
    <oc r="I110">
      <f>'по 6-10'!I110+'по 0,4'!I107</f>
    </oc>
    <nc r="I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0,4'!I107</f>
    </nc>
  </rcc>
  <rcc rId="20071" sId="1">
    <oc r="J110">
      <f>'по 6-10'!J110+'по 0,4'!J107</f>
    </oc>
    <nc r="J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0,4'!J107</f>
    </nc>
  </rcc>
  <rcc rId="20072" sId="1">
    <oc r="K110">
      <f>'по 6-10'!K110+'по 0,4'!K107</f>
    </oc>
    <nc r="K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0,4'!K107</f>
    </nc>
  </rcc>
  <rcc rId="20073" sId="1">
    <oc r="L110">
      <f>'по 6-10'!L110+'по 0,4'!L107</f>
    </oc>
    <nc r="L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0,4'!L107</f>
    </nc>
  </rcc>
  <rcc rId="20074" sId="1">
    <oc r="M110">
      <f>'по 6-10'!M110+'по 0,4'!M107</f>
    </oc>
    <nc r="M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0,4'!M107</f>
    </nc>
  </rcc>
  <rcc rId="20075" sId="1">
    <oc r="N110">
      <f>'по 6-10'!N110+'по 0,4'!N107</f>
    </oc>
    <nc r="N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0,4'!N107</f>
    </nc>
  </rcc>
  <rcc rId="20076" sId="1">
    <oc r="O110">
      <f>'по 6-10'!O110+'по 0,4'!O107</f>
    </oc>
    <nc r="O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0,4'!O107</f>
    </nc>
  </rcc>
  <rcc rId="20077" sId="1">
    <oc r="P110">
      <f>'по 6-10'!P110+'по 0,4'!P107</f>
    </oc>
    <nc r="P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0,4'!P107</f>
    </nc>
  </rcc>
  <rcc rId="20078" sId="1">
    <oc r="Q110">
      <f>'по 6-10'!Q110+'по 0,4'!Q107</f>
    </oc>
    <nc r="Q1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0,4'!Q107</f>
    </nc>
  </rcc>
  <rcc rId="20079" sId="1">
    <oc r="D111">
      <f>'по 6-10'!D111+'по 0,4'!D108</f>
    </oc>
    <nc r="D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0,4'!D108</f>
    </nc>
  </rcc>
  <rcc rId="20080" sId="1">
    <oc r="E111">
      <f>'по 6-10'!E111+'по 0,4'!E108</f>
    </oc>
    <nc r="E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0,4'!E108</f>
    </nc>
  </rcc>
  <rcc rId="20081" sId="1">
    <oc r="F111">
      <f>'по 6-10'!F111+'по 0,4'!F108</f>
    </oc>
    <nc r="F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0,4'!F108</f>
    </nc>
  </rcc>
  <rcc rId="20082" sId="1">
    <oc r="G111">
      <f>'по 6-10'!G111+'по 0,4'!G108</f>
    </oc>
    <nc r="G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0,4'!G108</f>
    </nc>
  </rcc>
  <rcc rId="20083" sId="1">
    <oc r="H111">
      <f>'по 6-10'!H111+'по 0,4'!H108</f>
    </oc>
    <nc r="H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0,4'!H108</f>
    </nc>
  </rcc>
  <rcc rId="20084" sId="1">
    <oc r="I111">
      <f>'по 6-10'!I111+'по 0,4'!I108</f>
    </oc>
    <nc r="I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0,4'!I108</f>
    </nc>
  </rcc>
  <rcc rId="20085" sId="1">
    <oc r="J111">
      <f>'по 6-10'!J111+'по 0,4'!J108</f>
    </oc>
    <nc r="J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0,4'!J108</f>
    </nc>
  </rcc>
  <rcc rId="20086" sId="1">
    <oc r="K111">
      <f>'по 6-10'!K111+'по 0,4'!K108</f>
    </oc>
    <nc r="K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0,4'!K108</f>
    </nc>
  </rcc>
  <rcc rId="20087" sId="1">
    <oc r="L111">
      <f>'по 6-10'!L111+'по 0,4'!L108</f>
    </oc>
    <nc r="L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0,4'!L108</f>
    </nc>
  </rcc>
  <rcc rId="20088" sId="1">
    <oc r="M111">
      <f>'по 6-10'!M111+'по 0,4'!M108</f>
    </oc>
    <nc r="M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0,4'!M108</f>
    </nc>
  </rcc>
  <rcc rId="20089" sId="1">
    <oc r="N111">
      <f>'по 6-10'!N111+'по 0,4'!N108</f>
    </oc>
    <nc r="N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0,4'!N108</f>
    </nc>
  </rcc>
  <rcc rId="20090" sId="1">
    <oc r="O111">
      <f>'по 6-10'!O111+'по 0,4'!O108</f>
    </oc>
    <nc r="O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0,4'!O108</f>
    </nc>
  </rcc>
  <rcc rId="20091" sId="1">
    <oc r="P111">
      <f>'по 6-10'!P111+'по 0,4'!P108</f>
    </oc>
    <nc r="P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0,4'!P108</f>
    </nc>
  </rcc>
  <rcc rId="20092" sId="1">
    <oc r="Q111">
      <f>'по 6-10'!Q111+'по 0,4'!Q108</f>
    </oc>
    <nc r="Q1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0,4'!Q108</f>
    </nc>
  </rcc>
  <rcc rId="20093" sId="1">
    <oc r="D112">
      <f>'по 6-10'!D112+'по 0,4'!D109</f>
    </oc>
    <nc r="D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0,4'!D109</f>
    </nc>
  </rcc>
  <rcc rId="20094" sId="1">
    <oc r="E112">
      <f>'по 6-10'!E112+'по 0,4'!E109</f>
    </oc>
    <nc r="E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0,4'!E109</f>
    </nc>
  </rcc>
  <rcc rId="20095" sId="1">
    <oc r="F112">
      <f>'по 6-10'!F112+'по 0,4'!F109</f>
    </oc>
    <nc r="F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0,4'!F109</f>
    </nc>
  </rcc>
  <rcc rId="20096" sId="1">
    <oc r="G112">
      <f>'по 6-10'!G112+'по 0,4'!G109</f>
    </oc>
    <nc r="G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0,4'!G109</f>
    </nc>
  </rcc>
  <rcc rId="20097" sId="1">
    <oc r="H112">
      <f>'по 6-10'!H112+'по 0,4'!H109</f>
    </oc>
    <nc r="H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0,4'!H109</f>
    </nc>
  </rcc>
  <rcc rId="20098" sId="1">
    <oc r="I112">
      <f>'по 6-10'!I112+'по 0,4'!I109</f>
    </oc>
    <nc r="I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0,4'!I109</f>
    </nc>
  </rcc>
  <rcc rId="20099" sId="1">
    <oc r="J112">
      <f>'по 6-10'!J112+'по 0,4'!J109</f>
    </oc>
    <nc r="J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0,4'!J109</f>
    </nc>
  </rcc>
  <rcc rId="20100" sId="1">
    <oc r="K112">
      <f>'по 6-10'!K112+'по 0,4'!K109</f>
    </oc>
    <nc r="K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0,4'!K109</f>
    </nc>
  </rcc>
  <rcc rId="20101" sId="1">
    <oc r="L112">
      <f>'по 6-10'!L112+'по 0,4'!L109</f>
    </oc>
    <nc r="L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0,4'!L109</f>
    </nc>
  </rcc>
  <rcc rId="20102" sId="1">
    <oc r="M112">
      <f>'по 6-10'!M112+'по 0,4'!M109</f>
    </oc>
    <nc r="M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0,4'!M109</f>
    </nc>
  </rcc>
  <rcc rId="20103" sId="1">
    <oc r="N112">
      <f>'по 6-10'!N112+'по 0,4'!N109</f>
    </oc>
    <nc r="N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0,4'!N109</f>
    </nc>
  </rcc>
  <rcc rId="20104" sId="1">
    <oc r="O112">
      <f>'по 6-10'!O112+'по 0,4'!O109</f>
    </oc>
    <nc r="O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0,4'!O109</f>
    </nc>
  </rcc>
  <rcc rId="20105" sId="1">
    <oc r="P112">
      <f>'по 6-10'!P112+'по 0,4'!P109</f>
    </oc>
    <nc r="P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0,4'!P109</f>
    </nc>
  </rcc>
  <rcc rId="20106" sId="1">
    <oc r="Q112">
      <f>'по 6-10'!Q112+'по 0,4'!Q109</f>
    </oc>
    <nc r="Q1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0,4'!Q109</f>
    </nc>
  </rcc>
  <rcc rId="20107" sId="1">
    <oc r="D113">
      <f>'по 6-10'!D113+'по 0,4'!D110</f>
    </oc>
    <nc r="D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0,4'!D110</f>
    </nc>
  </rcc>
  <rcc rId="20108" sId="1">
    <oc r="E113">
      <f>'по 6-10'!E113+'по 0,4'!E110</f>
    </oc>
    <nc r="E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0,4'!E110</f>
    </nc>
  </rcc>
  <rcc rId="20109" sId="1">
    <oc r="F113">
      <f>'по 6-10'!F113+'по 0,4'!F110</f>
    </oc>
    <nc r="F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0,4'!F110</f>
    </nc>
  </rcc>
  <rcc rId="20110" sId="1">
    <oc r="G113">
      <f>'по 6-10'!G113+'по 0,4'!G110</f>
    </oc>
    <nc r="G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0,4'!G110</f>
    </nc>
  </rcc>
  <rcc rId="20111" sId="1">
    <oc r="H113">
      <f>'по 6-10'!H113+'по 0,4'!H110</f>
    </oc>
    <nc r="H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0,4'!H110</f>
    </nc>
  </rcc>
  <rcc rId="20112" sId="1">
    <oc r="I113">
      <f>'по 6-10'!I113+'по 0,4'!I110</f>
    </oc>
    <nc r="I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0,4'!I110</f>
    </nc>
  </rcc>
  <rcc rId="20113" sId="1">
    <oc r="J113">
      <f>'по 6-10'!J113+'по 0,4'!J110</f>
    </oc>
    <nc r="J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0,4'!J110</f>
    </nc>
  </rcc>
  <rcc rId="20114" sId="1">
    <oc r="K113">
      <f>'по 6-10'!K113+'по 0,4'!K110</f>
    </oc>
    <nc r="K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0,4'!K110</f>
    </nc>
  </rcc>
  <rcc rId="20115" sId="1">
    <oc r="L113">
      <f>'по 6-10'!L113+'по 0,4'!L110</f>
    </oc>
    <nc r="L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0,4'!L110</f>
    </nc>
  </rcc>
  <rcc rId="20116" sId="1">
    <oc r="M113">
      <f>'по 6-10'!M113+'по 0,4'!M110</f>
    </oc>
    <nc r="M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0,4'!M110</f>
    </nc>
  </rcc>
  <rcc rId="20117" sId="1">
    <oc r="N113">
      <f>'по 6-10'!N113+'по 0,4'!N110</f>
    </oc>
    <nc r="N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0,4'!N110</f>
    </nc>
  </rcc>
  <rcc rId="20118" sId="1">
    <oc r="O113">
      <f>'по 6-10'!O113+'по 0,4'!O110</f>
    </oc>
    <nc r="O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0,4'!O110</f>
    </nc>
  </rcc>
  <rcc rId="20119" sId="1">
    <oc r="P113">
      <f>'по 6-10'!P113+'по 0,4'!P110</f>
    </oc>
    <nc r="P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0,4'!P110</f>
    </nc>
  </rcc>
  <rcc rId="20120" sId="1">
    <oc r="Q113">
      <f>'по 6-10'!Q113+'по 0,4'!Q110</f>
    </oc>
    <nc r="Q1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0,4'!Q110</f>
    </nc>
  </rcc>
  <rcc rId="20121" sId="1">
    <oc r="D114">
      <f>'по 6-10'!D114+'по 0,4'!D111</f>
    </oc>
    <nc r="D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0,4'!D111</f>
    </nc>
  </rcc>
  <rcc rId="20122" sId="1">
    <oc r="E114">
      <f>'по 6-10'!E114+'по 0,4'!E111</f>
    </oc>
    <nc r="E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0,4'!E111</f>
    </nc>
  </rcc>
  <rcc rId="20123" sId="1">
    <oc r="F114">
      <f>'по 6-10'!F114+'по 0,4'!F111</f>
    </oc>
    <nc r="F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0,4'!F111</f>
    </nc>
  </rcc>
  <rcc rId="20124" sId="1">
    <oc r="G114">
      <f>'по 6-10'!G114+'по 0,4'!G111</f>
    </oc>
    <nc r="G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0,4'!G111</f>
    </nc>
  </rcc>
  <rcc rId="20125" sId="1">
    <oc r="H114">
      <f>'по 6-10'!H114+'по 0,4'!H111</f>
    </oc>
    <nc r="H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0,4'!H111</f>
    </nc>
  </rcc>
  <rcc rId="20126" sId="1">
    <oc r="I114">
      <f>'по 6-10'!I114+'по 0,4'!I111</f>
    </oc>
    <nc r="I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0,4'!I111</f>
    </nc>
  </rcc>
  <rcc rId="20127" sId="1">
    <oc r="J114">
      <f>'по 6-10'!J114+'по 0,4'!J111</f>
    </oc>
    <nc r="J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0,4'!J111</f>
    </nc>
  </rcc>
  <rcc rId="20128" sId="1">
    <oc r="K114">
      <f>'по 6-10'!K114+'по 0,4'!K111</f>
    </oc>
    <nc r="K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0,4'!K111</f>
    </nc>
  </rcc>
  <rcc rId="20129" sId="1">
    <oc r="L114">
      <f>'по 6-10'!L114+'по 0,4'!L111</f>
    </oc>
    <nc r="L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0,4'!L111</f>
    </nc>
  </rcc>
  <rcc rId="20130" sId="1">
    <oc r="M114">
      <f>'по 6-10'!M114+'по 0,4'!M111</f>
    </oc>
    <nc r="M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0,4'!M111</f>
    </nc>
  </rcc>
  <rcc rId="20131" sId="1">
    <oc r="N114">
      <f>'по 6-10'!N114+'по 0,4'!N111</f>
    </oc>
    <nc r="N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0,4'!N111</f>
    </nc>
  </rcc>
  <rcc rId="20132" sId="1">
    <oc r="O114">
      <f>'по 6-10'!O114+'по 0,4'!O111</f>
    </oc>
    <nc r="O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0,4'!O111</f>
    </nc>
  </rcc>
  <rcc rId="20133" sId="1">
    <oc r="P114">
      <f>'по 6-10'!P114+'по 0,4'!P111</f>
    </oc>
    <nc r="P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0,4'!P111</f>
    </nc>
  </rcc>
  <rcc rId="20134" sId="1">
    <oc r="Q114">
      <f>'по 6-10'!Q114+'по 0,4'!Q111</f>
    </oc>
    <nc r="Q1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0,4'!Q111</f>
    </nc>
  </rcc>
  <rcc rId="20135" sId="1">
    <oc r="D115">
      <f>'по 6-10'!D115+'по 0,4'!D112</f>
    </oc>
    <nc r="D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0,4'!D112</f>
    </nc>
  </rcc>
  <rcc rId="20136" sId="1">
    <oc r="E115">
      <f>'по 6-10'!E115+'по 0,4'!E112</f>
    </oc>
    <nc r="E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0,4'!E112</f>
    </nc>
  </rcc>
  <rcc rId="20137" sId="1">
    <oc r="F115">
      <f>'по 6-10'!F115+'по 0,4'!F112</f>
    </oc>
    <nc r="F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0,4'!F112</f>
    </nc>
  </rcc>
  <rcc rId="20138" sId="1">
    <oc r="G115">
      <f>'по 6-10'!G115+'по 0,4'!G112</f>
    </oc>
    <nc r="G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0,4'!G112</f>
    </nc>
  </rcc>
  <rcc rId="20139" sId="1">
    <oc r="H115">
      <f>'по 6-10'!H115+'по 0,4'!H112</f>
    </oc>
    <nc r="H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0,4'!H112</f>
    </nc>
  </rcc>
  <rcc rId="20140" sId="1">
    <oc r="I115">
      <f>'по 6-10'!I115+'по 0,4'!I112</f>
    </oc>
    <nc r="I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0,4'!I112</f>
    </nc>
  </rcc>
  <rcc rId="20141" sId="1">
    <oc r="J115">
      <f>'по 6-10'!J115+'по 0,4'!J112</f>
    </oc>
    <nc r="J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0,4'!J112</f>
    </nc>
  </rcc>
  <rcc rId="20142" sId="1">
    <oc r="K115">
      <f>'по 6-10'!K115+'по 0,4'!K112</f>
    </oc>
    <nc r="K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0,4'!K112</f>
    </nc>
  </rcc>
  <rcc rId="20143" sId="1">
    <oc r="L115">
      <f>'по 6-10'!L115+'по 0,4'!L112</f>
    </oc>
    <nc r="L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0,4'!L112</f>
    </nc>
  </rcc>
  <rcc rId="20144" sId="1">
    <oc r="M115">
      <f>'по 6-10'!M115+'по 0,4'!M112</f>
    </oc>
    <nc r="M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0,4'!M112</f>
    </nc>
  </rcc>
  <rcc rId="20145" sId="1">
    <oc r="N115">
      <f>'по 6-10'!N115+'по 0,4'!N112</f>
    </oc>
    <nc r="N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0,4'!N112</f>
    </nc>
  </rcc>
  <rcc rId="20146" sId="1">
    <oc r="O115">
      <f>'по 6-10'!O115+'по 0,4'!O112</f>
    </oc>
    <nc r="O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0,4'!O112</f>
    </nc>
  </rcc>
  <rcc rId="20147" sId="1">
    <oc r="P115">
      <f>'по 6-10'!P115+'по 0,4'!P112</f>
    </oc>
    <nc r="P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0,4'!P112</f>
    </nc>
  </rcc>
  <rcc rId="20148" sId="1">
    <oc r="Q115">
      <f>'по 6-10'!Q115+'по 0,4'!Q112</f>
    </oc>
    <nc r="Q1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0,4'!Q112</f>
    </nc>
  </rcc>
  <rcc rId="20149" sId="1">
    <oc r="D116">
      <f>'по 6-10'!D116+'по 0,4'!D113</f>
    </oc>
    <nc r="D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0,4'!D113</f>
    </nc>
  </rcc>
  <rcc rId="20150" sId="1">
    <oc r="E116">
      <f>'по 6-10'!E116+'по 0,4'!E113</f>
    </oc>
    <nc r="E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0,4'!E113</f>
    </nc>
  </rcc>
  <rcc rId="20151" sId="1">
    <oc r="F116">
      <f>'по 6-10'!F116+'по 0,4'!F113</f>
    </oc>
    <nc r="F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0,4'!F113</f>
    </nc>
  </rcc>
  <rcc rId="20152" sId="1">
    <oc r="G116">
      <f>'по 6-10'!G116+'по 0,4'!G113</f>
    </oc>
    <nc r="G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0,4'!G113</f>
    </nc>
  </rcc>
  <rcc rId="20153" sId="1">
    <oc r="H116">
      <f>'по 6-10'!H116+'по 0,4'!H113</f>
    </oc>
    <nc r="H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0,4'!H113</f>
    </nc>
  </rcc>
  <rcc rId="20154" sId="1">
    <oc r="I116">
      <f>'по 6-10'!I116+'по 0,4'!I113</f>
    </oc>
    <nc r="I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0,4'!I113</f>
    </nc>
  </rcc>
  <rcc rId="20155" sId="1">
    <oc r="J116">
      <f>'по 6-10'!J116+'по 0,4'!J113</f>
    </oc>
    <nc r="J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0,4'!J113</f>
    </nc>
  </rcc>
  <rcc rId="20156" sId="1">
    <oc r="K116">
      <f>'по 6-10'!K116+'по 0,4'!K113</f>
    </oc>
    <nc r="K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0,4'!K113</f>
    </nc>
  </rcc>
  <rcc rId="20157" sId="1">
    <oc r="L116">
      <f>'по 6-10'!L116+'по 0,4'!L113</f>
    </oc>
    <nc r="L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0,4'!L113</f>
    </nc>
  </rcc>
  <rcc rId="20158" sId="1">
    <oc r="M116">
      <f>'по 6-10'!M116+'по 0,4'!M113</f>
    </oc>
    <nc r="M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0,4'!M113</f>
    </nc>
  </rcc>
  <rcc rId="20159" sId="1">
    <oc r="N116">
      <f>'по 6-10'!N116+'по 0,4'!N113</f>
    </oc>
    <nc r="N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0,4'!N113</f>
    </nc>
  </rcc>
  <rcc rId="20160" sId="1">
    <oc r="O116">
      <f>'по 6-10'!O116+'по 0,4'!O113</f>
    </oc>
    <nc r="O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0,4'!O113</f>
    </nc>
  </rcc>
  <rcc rId="20161" sId="1">
    <oc r="P116">
      <f>'по 6-10'!P116+'по 0,4'!P113</f>
    </oc>
    <nc r="P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0,4'!P113</f>
    </nc>
  </rcc>
  <rcc rId="20162" sId="1">
    <oc r="Q116">
      <f>'по 6-10'!Q116+'по 0,4'!Q113</f>
    </oc>
    <nc r="Q1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0,4'!Q113</f>
    </nc>
  </rcc>
  <rcc rId="20163" sId="1">
    <oc r="D117">
      <f>'по 6-10'!D117+'по 0,4'!D114</f>
    </oc>
    <nc r="D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0,4'!D114</f>
    </nc>
  </rcc>
  <rcc rId="20164" sId="1">
    <oc r="E117">
      <f>'по 6-10'!E117+'по 0,4'!E114</f>
    </oc>
    <nc r="E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0,4'!E114</f>
    </nc>
  </rcc>
  <rcc rId="20165" sId="1">
    <oc r="F117">
      <f>'по 6-10'!F117+'по 0,4'!F114</f>
    </oc>
    <nc r="F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0,4'!F114</f>
    </nc>
  </rcc>
  <rcc rId="20166" sId="1">
    <oc r="G117">
      <f>'по 6-10'!G117+'по 0,4'!G114</f>
    </oc>
    <nc r="G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0,4'!G114</f>
    </nc>
  </rcc>
  <rcc rId="20167" sId="1">
    <oc r="H117">
      <f>'по 6-10'!H117+'по 0,4'!H114</f>
    </oc>
    <nc r="H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0,4'!H114</f>
    </nc>
  </rcc>
  <rcc rId="20168" sId="1">
    <oc r="I117">
      <f>'по 6-10'!I117+'по 0,4'!I114</f>
    </oc>
    <nc r="I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0,4'!I114</f>
    </nc>
  </rcc>
  <rcc rId="20169" sId="1">
    <oc r="J117">
      <f>'по 6-10'!J117+'по 0,4'!J114</f>
    </oc>
    <nc r="J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0,4'!J114</f>
    </nc>
  </rcc>
  <rcc rId="20170" sId="1">
    <oc r="K117">
      <f>'по 6-10'!K117+'по 0,4'!K114</f>
    </oc>
    <nc r="K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0,4'!K114</f>
    </nc>
  </rcc>
  <rcc rId="20171" sId="1">
    <oc r="L117">
      <f>'по 6-10'!L117+'по 0,4'!L114</f>
    </oc>
    <nc r="L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0,4'!L114</f>
    </nc>
  </rcc>
  <rcc rId="20172" sId="1">
    <oc r="M117">
      <f>'по 6-10'!M117+'по 0,4'!M114</f>
    </oc>
    <nc r="M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0,4'!M114</f>
    </nc>
  </rcc>
  <rcc rId="20173" sId="1">
    <oc r="N117">
      <f>'по 6-10'!N117+'по 0,4'!N114</f>
    </oc>
    <nc r="N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0,4'!N114</f>
    </nc>
  </rcc>
  <rcc rId="20174" sId="1">
    <oc r="O117">
      <f>'по 6-10'!O117+'по 0,4'!O114</f>
    </oc>
    <nc r="O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0,4'!O114</f>
    </nc>
  </rcc>
  <rcc rId="20175" sId="1">
    <oc r="P117">
      <f>'по 6-10'!P117+'по 0,4'!P114</f>
    </oc>
    <nc r="P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0,4'!P114</f>
    </nc>
  </rcc>
  <rcc rId="20176" sId="1">
    <oc r="Q117">
      <f>'по 6-10'!Q117+'по 0,4'!Q114</f>
    </oc>
    <nc r="Q1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0,4'!Q114</f>
    </nc>
  </rcc>
  <rcc rId="20177" sId="1">
    <oc r="D118">
      <f>'по 6-10'!D118+'по 0,4'!D115</f>
    </oc>
    <nc r="D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0,4'!D115</f>
    </nc>
  </rcc>
  <rcc rId="20178" sId="1">
    <oc r="E118">
      <f>'по 6-10'!E118+'по 0,4'!E115</f>
    </oc>
    <nc r="E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0,4'!E115</f>
    </nc>
  </rcc>
  <rcc rId="20179" sId="1">
    <oc r="F118">
      <f>'по 6-10'!F118+'по 0,4'!F115</f>
    </oc>
    <nc r="F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0,4'!F115</f>
    </nc>
  </rcc>
  <rcc rId="20180" sId="1">
    <oc r="G118">
      <f>'по 6-10'!G118+'по 0,4'!G115</f>
    </oc>
    <nc r="G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0,4'!G115</f>
    </nc>
  </rcc>
  <rcc rId="20181" sId="1">
    <oc r="H118">
      <f>'по 6-10'!H118+'по 0,4'!H115</f>
    </oc>
    <nc r="H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0,4'!H115</f>
    </nc>
  </rcc>
  <rcc rId="20182" sId="1">
    <oc r="I118">
      <f>'по 6-10'!I118+'по 0,4'!I115</f>
    </oc>
    <nc r="I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0,4'!I115</f>
    </nc>
  </rcc>
  <rcc rId="20183" sId="1">
    <oc r="J118">
      <f>'по 6-10'!J118+'по 0,4'!J115</f>
    </oc>
    <nc r="J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0,4'!J115</f>
    </nc>
  </rcc>
  <rcc rId="20184" sId="1">
    <oc r="K118">
      <f>'по 6-10'!K118+'по 0,4'!K115</f>
    </oc>
    <nc r="K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0,4'!K115</f>
    </nc>
  </rcc>
  <rcc rId="20185" sId="1">
    <oc r="L118">
      <f>'по 6-10'!L118+'по 0,4'!L115</f>
    </oc>
    <nc r="L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0,4'!L115</f>
    </nc>
  </rcc>
  <rcc rId="20186" sId="1">
    <oc r="M118">
      <f>'по 6-10'!M118+'по 0,4'!M115</f>
    </oc>
    <nc r="M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0,4'!M115</f>
    </nc>
  </rcc>
  <rcc rId="20187" sId="1">
    <oc r="N118">
      <f>'по 6-10'!N118+'по 0,4'!N115</f>
    </oc>
    <nc r="N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0,4'!N115</f>
    </nc>
  </rcc>
  <rcc rId="20188" sId="1">
    <oc r="O118">
      <f>'по 6-10'!O118+'по 0,4'!O115</f>
    </oc>
    <nc r="O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0,4'!O115</f>
    </nc>
  </rcc>
  <rcc rId="20189" sId="1">
    <oc r="P118">
      <f>'по 6-10'!P118+'по 0,4'!P115</f>
    </oc>
    <nc r="P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0,4'!P115</f>
    </nc>
  </rcc>
  <rcc rId="20190" sId="1">
    <oc r="Q118">
      <f>'по 6-10'!Q118+'по 0,4'!Q115</f>
    </oc>
    <nc r="Q1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0,4'!Q115</f>
    </nc>
  </rcc>
  <rcc rId="20191" sId="1">
    <oc r="D119">
      <f>'по 6-10'!D119+'по 0,4'!D116</f>
    </oc>
    <nc r="D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0,4'!D116</f>
    </nc>
  </rcc>
  <rcc rId="20192" sId="1">
    <oc r="E119">
      <f>'по 6-10'!E119+'по 0,4'!E116</f>
    </oc>
    <nc r="E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0,4'!E116</f>
    </nc>
  </rcc>
  <rcc rId="20193" sId="1">
    <oc r="F119">
      <f>'по 6-10'!F119+'по 0,4'!F116</f>
    </oc>
    <nc r="F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0,4'!F116</f>
    </nc>
  </rcc>
  <rcc rId="20194" sId="1">
    <oc r="G119">
      <f>'по 6-10'!G119+'по 0,4'!G116</f>
    </oc>
    <nc r="G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0,4'!G116</f>
    </nc>
  </rcc>
  <rcc rId="20195" sId="1">
    <oc r="H119">
      <f>'по 6-10'!H119+'по 0,4'!H116</f>
    </oc>
    <nc r="H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0,4'!H116</f>
    </nc>
  </rcc>
  <rcc rId="20196" sId="1">
    <oc r="I119">
      <f>'по 6-10'!I119+'по 0,4'!I116</f>
    </oc>
    <nc r="I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0,4'!I116</f>
    </nc>
  </rcc>
  <rcc rId="20197" sId="1">
    <oc r="J119">
      <f>'по 6-10'!J119+'по 0,4'!J116</f>
    </oc>
    <nc r="J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0,4'!J116</f>
    </nc>
  </rcc>
  <rcc rId="20198" sId="1">
    <oc r="K119">
      <f>'по 6-10'!K119+'по 0,4'!K116</f>
    </oc>
    <nc r="K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0,4'!K116</f>
    </nc>
  </rcc>
  <rcc rId="20199" sId="1">
    <oc r="L119">
      <f>'по 6-10'!L119+'по 0,4'!L116</f>
    </oc>
    <nc r="L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0,4'!L116</f>
    </nc>
  </rcc>
  <rcc rId="20200" sId="1">
    <oc r="M119">
      <f>'по 6-10'!M119+'по 0,4'!M116</f>
    </oc>
    <nc r="M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0,4'!M116</f>
    </nc>
  </rcc>
  <rcc rId="20201" sId="1">
    <oc r="N119">
      <f>'по 6-10'!N119+'по 0,4'!N116</f>
    </oc>
    <nc r="N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0,4'!N116</f>
    </nc>
  </rcc>
  <rcc rId="20202" sId="1">
    <oc r="O119">
      <f>'по 6-10'!O119+'по 0,4'!O116</f>
    </oc>
    <nc r="O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0,4'!O116</f>
    </nc>
  </rcc>
  <rcc rId="20203" sId="1">
    <oc r="P119">
      <f>'по 6-10'!P119+'по 0,4'!P116</f>
    </oc>
    <nc r="P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0,4'!P116</f>
    </nc>
  </rcc>
  <rcc rId="20204" sId="1">
    <oc r="Q119">
      <f>'по 6-10'!Q119+'по 0,4'!Q116</f>
    </oc>
    <nc r="Q1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0,4'!Q116</f>
    </nc>
  </rcc>
  <rcc rId="20205" sId="1">
    <oc r="D120">
      <f>'по 6-10'!D120+'по 0,4'!D117</f>
    </oc>
    <nc r="D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0,4'!D117</f>
    </nc>
  </rcc>
  <rcc rId="20206" sId="1">
    <oc r="E120">
      <f>'по 6-10'!E120+'по 0,4'!E117</f>
    </oc>
    <nc r="E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0,4'!E117</f>
    </nc>
  </rcc>
  <rcc rId="20207" sId="1">
    <oc r="F120">
      <f>'по 6-10'!F120+'по 0,4'!F117</f>
    </oc>
    <nc r="F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0,4'!F117</f>
    </nc>
  </rcc>
  <rcc rId="20208" sId="1">
    <oc r="G120">
      <f>'по 6-10'!G120+'по 0,4'!G117</f>
    </oc>
    <nc r="G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0,4'!G117</f>
    </nc>
  </rcc>
  <rcc rId="20209" sId="1">
    <oc r="H120">
      <f>'по 6-10'!H120+'по 0,4'!H117</f>
    </oc>
    <nc r="H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0,4'!H117</f>
    </nc>
  </rcc>
  <rcc rId="20210" sId="1">
    <oc r="I120">
      <f>'по 6-10'!I120+'по 0,4'!I117</f>
    </oc>
    <nc r="I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0,4'!I117</f>
    </nc>
  </rcc>
  <rcc rId="20211" sId="1">
    <oc r="J120">
      <f>'по 6-10'!J120+'по 0,4'!J117</f>
    </oc>
    <nc r="J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0,4'!J117</f>
    </nc>
  </rcc>
  <rcc rId="20212" sId="1">
    <oc r="K120">
      <f>'по 6-10'!K120+'по 0,4'!K117</f>
    </oc>
    <nc r="K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0,4'!K117</f>
    </nc>
  </rcc>
  <rcc rId="20213" sId="1">
    <oc r="L120">
      <f>'по 6-10'!L120+'по 0,4'!L117</f>
    </oc>
    <nc r="L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0,4'!L117</f>
    </nc>
  </rcc>
  <rcc rId="20214" sId="1">
    <oc r="M120">
      <f>'по 6-10'!M120+'по 0,4'!M117</f>
    </oc>
    <nc r="M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0,4'!M117</f>
    </nc>
  </rcc>
  <rcc rId="20215" sId="1">
    <oc r="N120">
      <f>'по 6-10'!N120+'по 0,4'!N117</f>
    </oc>
    <nc r="N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0,4'!N117</f>
    </nc>
  </rcc>
  <rcc rId="20216" sId="1">
    <oc r="O120">
      <f>'по 6-10'!O120+'по 0,4'!O117</f>
    </oc>
    <nc r="O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0,4'!O117</f>
    </nc>
  </rcc>
  <rcc rId="20217" sId="1">
    <oc r="P120">
      <f>'по 6-10'!P120+'по 0,4'!P117</f>
    </oc>
    <nc r="P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0,4'!P117</f>
    </nc>
  </rcc>
  <rcc rId="20218" sId="1">
    <oc r="Q120">
      <f>'по 6-10'!Q120+'по 0,4'!Q117</f>
    </oc>
    <nc r="Q1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0,4'!Q117</f>
    </nc>
  </rcc>
  <rcc rId="20219" sId="1">
    <oc r="D121">
      <f>'по 6-10'!D121+'по 0,4'!D118</f>
    </oc>
    <nc r="D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0,4'!D118</f>
    </nc>
  </rcc>
  <rcc rId="20220" sId="1">
    <oc r="E121">
      <f>'по 6-10'!E121+'по 0,4'!E118</f>
    </oc>
    <nc r="E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0,4'!E118</f>
    </nc>
  </rcc>
  <rcc rId="20221" sId="1">
    <oc r="F121">
      <f>'по 6-10'!F121+'по 0,4'!F118</f>
    </oc>
    <nc r="F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0,4'!F118</f>
    </nc>
  </rcc>
  <rcc rId="20222" sId="1">
    <oc r="G121">
      <f>'по 6-10'!G121+'по 0,4'!G118</f>
    </oc>
    <nc r="G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0,4'!G118</f>
    </nc>
  </rcc>
  <rcc rId="20223" sId="1">
    <oc r="H121">
      <f>'по 6-10'!H121+'по 0,4'!H118</f>
    </oc>
    <nc r="H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0,4'!H118</f>
    </nc>
  </rcc>
  <rcc rId="20224" sId="1">
    <oc r="I121">
      <f>'по 6-10'!I121+'по 0,4'!I118</f>
    </oc>
    <nc r="I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0,4'!I118</f>
    </nc>
  </rcc>
  <rcc rId="20225" sId="1">
    <oc r="J121">
      <f>'по 6-10'!J121+'по 0,4'!J118</f>
    </oc>
    <nc r="J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0,4'!J118</f>
    </nc>
  </rcc>
  <rcc rId="20226" sId="1">
    <oc r="K121">
      <f>'по 6-10'!K121+'по 0,4'!K118</f>
    </oc>
    <nc r="K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0,4'!K118</f>
    </nc>
  </rcc>
  <rcc rId="20227" sId="1">
    <oc r="L121">
      <f>'по 6-10'!L121+'по 0,4'!L118</f>
    </oc>
    <nc r="L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0,4'!L118</f>
    </nc>
  </rcc>
  <rcc rId="20228" sId="1">
    <oc r="M121">
      <f>'по 6-10'!M121+'по 0,4'!M118</f>
    </oc>
    <nc r="M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0,4'!M118</f>
    </nc>
  </rcc>
  <rcc rId="20229" sId="1">
    <oc r="N121">
      <f>'по 6-10'!N121+'по 0,4'!N118</f>
    </oc>
    <nc r="N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0,4'!N118</f>
    </nc>
  </rcc>
  <rcc rId="20230" sId="1">
    <oc r="O121">
      <f>'по 6-10'!O121+'по 0,4'!O118</f>
    </oc>
    <nc r="O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0,4'!O118</f>
    </nc>
  </rcc>
  <rcc rId="20231" sId="1">
    <oc r="P121">
      <f>'по 6-10'!P121+'по 0,4'!P118</f>
    </oc>
    <nc r="P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0,4'!P118</f>
    </nc>
  </rcc>
  <rcc rId="20232" sId="1">
    <oc r="Q121">
      <f>'по 6-10'!Q121+'по 0,4'!Q118</f>
    </oc>
    <nc r="Q1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0,4'!Q118</f>
    </nc>
  </rcc>
  <rcc rId="20233" sId="1">
    <oc r="D122">
      <f>'по 6-10'!D122+'по 0,4'!D119</f>
    </oc>
    <nc r="D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0,4'!D119</f>
    </nc>
  </rcc>
  <rcc rId="20234" sId="1">
    <oc r="E122">
      <f>'по 6-10'!E122+'по 0,4'!E119</f>
    </oc>
    <nc r="E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0,4'!E119</f>
    </nc>
  </rcc>
  <rcc rId="20235" sId="1">
    <oc r="F122">
      <f>'по 6-10'!F122+'по 0,4'!F119</f>
    </oc>
    <nc r="F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0,4'!F119</f>
    </nc>
  </rcc>
  <rcc rId="20236" sId="1">
    <oc r="G122">
      <f>'по 6-10'!G122+'по 0,4'!G119</f>
    </oc>
    <nc r="G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0,4'!G119</f>
    </nc>
  </rcc>
  <rcc rId="20237" sId="1">
    <oc r="H122">
      <f>'по 6-10'!H122+'по 0,4'!H119</f>
    </oc>
    <nc r="H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0,4'!H119</f>
    </nc>
  </rcc>
  <rcc rId="20238" sId="1">
    <oc r="I122">
      <f>'по 6-10'!I122+'по 0,4'!I119</f>
    </oc>
    <nc r="I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0,4'!I119</f>
    </nc>
  </rcc>
  <rcc rId="20239" sId="1">
    <oc r="J122">
      <f>'по 6-10'!J122+'по 0,4'!J119</f>
    </oc>
    <nc r="J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0,4'!J119</f>
    </nc>
  </rcc>
  <rcc rId="20240" sId="1">
    <oc r="K122">
      <f>'по 6-10'!K122+'по 0,4'!K119</f>
    </oc>
    <nc r="K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0,4'!K119</f>
    </nc>
  </rcc>
  <rcc rId="20241" sId="1">
    <oc r="L122">
      <f>'по 6-10'!L122+'по 0,4'!L119</f>
    </oc>
    <nc r="L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0,4'!L119</f>
    </nc>
  </rcc>
  <rcc rId="20242" sId="1">
    <oc r="M122">
      <f>'по 6-10'!M122+'по 0,4'!M119</f>
    </oc>
    <nc r="M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0,4'!M119</f>
    </nc>
  </rcc>
  <rcc rId="20243" sId="1">
    <oc r="N122">
      <f>'по 6-10'!N122+'по 0,4'!N119</f>
    </oc>
    <nc r="N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0,4'!N119</f>
    </nc>
  </rcc>
  <rcc rId="20244" sId="1">
    <oc r="O122">
      <f>'по 6-10'!O122+'по 0,4'!O119</f>
    </oc>
    <nc r="O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0,4'!O119</f>
    </nc>
  </rcc>
  <rcc rId="20245" sId="1">
    <oc r="P122">
      <f>'по 6-10'!P122+'по 0,4'!P119</f>
    </oc>
    <nc r="P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0,4'!P119</f>
    </nc>
  </rcc>
  <rcc rId="20246" sId="1">
    <oc r="Q122">
      <f>'по 6-10'!Q122+'по 0,4'!Q119</f>
    </oc>
    <nc r="Q1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0,4'!Q119</f>
    </nc>
  </rcc>
  <rcc rId="20247" sId="1">
    <oc r="D123">
      <f>'по 6-10'!D123+'по 0,4'!D120</f>
    </oc>
    <nc r="D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0,4'!D120</f>
    </nc>
  </rcc>
  <rcc rId="20248" sId="1">
    <oc r="E123">
      <f>'по 6-10'!E123+'по 0,4'!E120</f>
    </oc>
    <nc r="E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0,4'!E120</f>
    </nc>
  </rcc>
  <rcc rId="20249" sId="1">
    <oc r="F123">
      <f>'по 6-10'!F123+'по 0,4'!F120</f>
    </oc>
    <nc r="F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0,4'!F120</f>
    </nc>
  </rcc>
  <rcc rId="20250" sId="1">
    <oc r="G123">
      <f>'по 6-10'!G123+'по 0,4'!G120</f>
    </oc>
    <nc r="G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0,4'!G120</f>
    </nc>
  </rcc>
  <rcc rId="20251" sId="1">
    <oc r="H123">
      <f>'по 6-10'!H123+'по 0,4'!H120</f>
    </oc>
    <nc r="H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0,4'!H120</f>
    </nc>
  </rcc>
  <rcc rId="20252" sId="1">
    <oc r="I123">
      <f>'по 6-10'!I123+'по 0,4'!I120</f>
    </oc>
    <nc r="I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0,4'!I120</f>
    </nc>
  </rcc>
  <rcc rId="20253" sId="1">
    <oc r="J123">
      <f>'по 6-10'!J123+'по 0,4'!J120</f>
    </oc>
    <nc r="J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0,4'!J120</f>
    </nc>
  </rcc>
  <rcc rId="20254" sId="1">
    <oc r="K123">
      <f>'по 6-10'!K123+'по 0,4'!K120</f>
    </oc>
    <nc r="K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0,4'!K120</f>
    </nc>
  </rcc>
  <rcc rId="20255" sId="1">
    <oc r="L123">
      <f>'по 6-10'!L123+'по 0,4'!L120</f>
    </oc>
    <nc r="L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0,4'!L120</f>
    </nc>
  </rcc>
  <rcc rId="20256" sId="1">
    <oc r="M123">
      <f>'по 6-10'!M123+'по 0,4'!M120</f>
    </oc>
    <nc r="M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0,4'!M120</f>
    </nc>
  </rcc>
  <rcc rId="20257" sId="1">
    <oc r="N123">
      <f>'по 6-10'!N123+'по 0,4'!N120</f>
    </oc>
    <nc r="N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0,4'!N120</f>
    </nc>
  </rcc>
  <rcc rId="20258" sId="1">
    <oc r="O123">
      <f>'по 6-10'!O123+'по 0,4'!O120</f>
    </oc>
    <nc r="O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0,4'!O120</f>
    </nc>
  </rcc>
  <rcc rId="20259" sId="1">
    <oc r="P123">
      <f>'по 6-10'!P123+'по 0,4'!P120</f>
    </oc>
    <nc r="P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0,4'!P120</f>
    </nc>
  </rcc>
  <rcc rId="20260" sId="1">
    <oc r="Q123">
      <f>'по 6-10'!Q123+'по 0,4'!Q120</f>
    </oc>
    <nc r="Q1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0,4'!Q120</f>
    </nc>
  </rcc>
  <rcc rId="20261" sId="1">
    <oc r="D124">
      <f>'по 6-10'!D124+'по 0,4'!D121</f>
    </oc>
    <nc r="D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0,4'!D121</f>
    </nc>
  </rcc>
  <rcc rId="20262" sId="1">
    <oc r="E124">
      <f>'по 6-10'!E124+'по 0,4'!E121</f>
    </oc>
    <nc r="E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0,4'!E121</f>
    </nc>
  </rcc>
  <rcc rId="20263" sId="1">
    <oc r="F124">
      <f>'по 6-10'!F124+'по 0,4'!F121</f>
    </oc>
    <nc r="F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0,4'!F121</f>
    </nc>
  </rcc>
  <rcc rId="20264" sId="1">
    <oc r="G124">
      <f>'по 6-10'!G124+'по 0,4'!G121</f>
    </oc>
    <nc r="G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0,4'!G121</f>
    </nc>
  </rcc>
  <rcc rId="20265" sId="1">
    <oc r="H124">
      <f>'по 6-10'!H124+'по 0,4'!H121</f>
    </oc>
    <nc r="H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0,4'!H121</f>
    </nc>
  </rcc>
  <rcc rId="20266" sId="1">
    <oc r="I124">
      <f>'по 6-10'!I124+'по 0,4'!I121</f>
    </oc>
    <nc r="I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0,4'!I121</f>
    </nc>
  </rcc>
  <rcc rId="20267" sId="1">
    <oc r="J124">
      <f>'по 6-10'!J124+'по 0,4'!J121</f>
    </oc>
    <nc r="J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0,4'!J121</f>
    </nc>
  </rcc>
  <rcc rId="20268" sId="1">
    <oc r="K124">
      <f>'по 6-10'!K124+'по 0,4'!K121</f>
    </oc>
    <nc r="K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0,4'!K121</f>
    </nc>
  </rcc>
  <rcc rId="20269" sId="1">
    <oc r="L124">
      <f>'по 6-10'!L124+'по 0,4'!L121</f>
    </oc>
    <nc r="L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0,4'!L121</f>
    </nc>
  </rcc>
  <rcc rId="20270" sId="1">
    <oc r="M124">
      <f>'по 6-10'!M124+'по 0,4'!M121</f>
    </oc>
    <nc r="M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0,4'!M121</f>
    </nc>
  </rcc>
  <rcc rId="20271" sId="1">
    <oc r="N124">
      <f>'по 6-10'!N124+'по 0,4'!N121</f>
    </oc>
    <nc r="N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0,4'!N121</f>
    </nc>
  </rcc>
  <rcc rId="20272" sId="1">
    <oc r="O124">
      <f>'по 6-10'!O124+'по 0,4'!O121</f>
    </oc>
    <nc r="O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0,4'!O121</f>
    </nc>
  </rcc>
  <rcc rId="20273" sId="1">
    <oc r="P124">
      <f>'по 6-10'!P124+'по 0,4'!P121</f>
    </oc>
    <nc r="P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0,4'!P121</f>
    </nc>
  </rcc>
  <rcc rId="20274" sId="1">
    <oc r="Q124">
      <f>'по 6-10'!Q124+'по 0,4'!Q121</f>
    </oc>
    <nc r="Q1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0,4'!Q121</f>
    </nc>
  </rcc>
  <rcc rId="20275" sId="1">
    <oc r="D125">
      <f>'по 6-10'!D125+'по 0,4'!D122</f>
    </oc>
    <nc r="D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0,4'!D122</f>
    </nc>
  </rcc>
  <rcc rId="20276" sId="1">
    <oc r="E125">
      <f>'по 6-10'!E125+'по 0,4'!E122</f>
    </oc>
    <nc r="E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0,4'!E122</f>
    </nc>
  </rcc>
  <rcc rId="20277" sId="1">
    <oc r="F125">
      <f>'по 6-10'!F125+'по 0,4'!F122</f>
    </oc>
    <nc r="F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0,4'!F122</f>
    </nc>
  </rcc>
  <rcc rId="20278" sId="1">
    <oc r="G125">
      <f>'по 6-10'!G125+'по 0,4'!G122</f>
    </oc>
    <nc r="G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0,4'!G122</f>
    </nc>
  </rcc>
  <rcc rId="20279" sId="1">
    <oc r="H125">
      <f>'по 6-10'!H125+'по 0,4'!H122</f>
    </oc>
    <nc r="H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0,4'!H122</f>
    </nc>
  </rcc>
  <rcc rId="20280" sId="1">
    <oc r="I125">
      <f>'по 6-10'!I125+'по 0,4'!I122</f>
    </oc>
    <nc r="I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0,4'!I122</f>
    </nc>
  </rcc>
  <rcc rId="20281" sId="1">
    <oc r="J125">
      <f>'по 6-10'!J125+'по 0,4'!J122</f>
    </oc>
    <nc r="J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0,4'!J122</f>
    </nc>
  </rcc>
  <rcc rId="20282" sId="1">
    <oc r="K125">
      <f>'по 6-10'!K125+'по 0,4'!K122</f>
    </oc>
    <nc r="K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0,4'!K122</f>
    </nc>
  </rcc>
  <rcc rId="20283" sId="1">
    <oc r="L125">
      <f>'по 6-10'!L125+'по 0,4'!L122</f>
    </oc>
    <nc r="L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0,4'!L122</f>
    </nc>
  </rcc>
  <rcc rId="20284" sId="1">
    <oc r="M125">
      <f>'по 6-10'!M125+'по 0,4'!M122</f>
    </oc>
    <nc r="M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0,4'!M122</f>
    </nc>
  </rcc>
  <rcc rId="20285" sId="1">
    <oc r="N125">
      <f>'по 6-10'!N125+'по 0,4'!N122</f>
    </oc>
    <nc r="N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0,4'!N122</f>
    </nc>
  </rcc>
  <rcc rId="20286" sId="1">
    <oc r="O125">
      <f>'по 6-10'!O125+'по 0,4'!O122</f>
    </oc>
    <nc r="O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0,4'!O122</f>
    </nc>
  </rcc>
  <rcc rId="20287" sId="1">
    <oc r="P125">
      <f>'по 6-10'!P125+'по 0,4'!P122</f>
    </oc>
    <nc r="P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0,4'!P122</f>
    </nc>
  </rcc>
  <rcc rId="20288" sId="1">
    <oc r="Q125">
      <f>'по 6-10'!Q125+'по 0,4'!Q122</f>
    </oc>
    <nc r="Q1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0,4'!Q122</f>
    </nc>
  </rcc>
  <rcc rId="20289" sId="1">
    <oc r="D126">
      <f>'по 6-10'!D126+'по 0,4'!D123</f>
    </oc>
    <nc r="D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0,4'!D123</f>
    </nc>
  </rcc>
  <rcc rId="20290" sId="1">
    <oc r="E126">
      <f>'по 6-10'!E126+'по 0,4'!E123</f>
    </oc>
    <nc r="E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0,4'!E123</f>
    </nc>
  </rcc>
  <rcc rId="20291" sId="1">
    <oc r="F126">
      <f>'по 6-10'!F126+'по 0,4'!F123</f>
    </oc>
    <nc r="F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0,4'!F123</f>
    </nc>
  </rcc>
  <rcc rId="20292" sId="1">
    <oc r="G126">
      <f>'по 6-10'!G126+'по 0,4'!G123</f>
    </oc>
    <nc r="G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0,4'!G123</f>
    </nc>
  </rcc>
  <rcc rId="20293" sId="1">
    <oc r="H126">
      <f>'по 6-10'!H126+'по 0,4'!H123</f>
    </oc>
    <nc r="H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0,4'!H123</f>
    </nc>
  </rcc>
  <rcc rId="20294" sId="1">
    <oc r="I126">
      <f>'по 6-10'!I126+'по 0,4'!I123</f>
    </oc>
    <nc r="I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0,4'!I123</f>
    </nc>
  </rcc>
  <rcc rId="20295" sId="1">
    <oc r="J126">
      <f>'по 6-10'!J126+'по 0,4'!J123</f>
    </oc>
    <nc r="J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0,4'!J123</f>
    </nc>
  </rcc>
  <rcc rId="20296" sId="1">
    <oc r="K126">
      <f>'по 6-10'!K126+'по 0,4'!K123</f>
    </oc>
    <nc r="K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0,4'!K123</f>
    </nc>
  </rcc>
  <rcc rId="20297" sId="1">
    <oc r="L126">
      <f>'по 6-10'!L126+'по 0,4'!L123</f>
    </oc>
    <nc r="L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0,4'!L123</f>
    </nc>
  </rcc>
  <rcc rId="20298" sId="1">
    <oc r="M126">
      <f>'по 6-10'!M126+'по 0,4'!M123</f>
    </oc>
    <nc r="M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0,4'!M123</f>
    </nc>
  </rcc>
  <rcc rId="20299" sId="1">
    <oc r="N126">
      <f>'по 6-10'!N126+'по 0,4'!N123</f>
    </oc>
    <nc r="N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0,4'!N123</f>
    </nc>
  </rcc>
  <rcc rId="20300" sId="1">
    <oc r="O126">
      <f>'по 6-10'!O126+'по 0,4'!O123</f>
    </oc>
    <nc r="O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0,4'!O123</f>
    </nc>
  </rcc>
  <rcc rId="20301" sId="1">
    <oc r="P126">
      <f>'по 6-10'!P126+'по 0,4'!P123</f>
    </oc>
    <nc r="P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0,4'!P123</f>
    </nc>
  </rcc>
  <rcc rId="20302" sId="1">
    <oc r="Q126">
      <f>'по 6-10'!Q126+'по 0,4'!Q123</f>
    </oc>
    <nc r="Q1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0,4'!Q123</f>
    </nc>
  </rcc>
  <rcc rId="20303" sId="1">
    <oc r="D127">
      <f>'по 6-10'!D127+'по 0,4'!D124</f>
    </oc>
    <nc r="D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0,4'!D124</f>
    </nc>
  </rcc>
  <rcc rId="20304" sId="1">
    <oc r="E127">
      <f>'по 6-10'!E127+'по 0,4'!E124</f>
    </oc>
    <nc r="E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0,4'!E124</f>
    </nc>
  </rcc>
  <rcc rId="20305" sId="1">
    <oc r="F127">
      <f>'по 6-10'!F127+'по 0,4'!F124</f>
    </oc>
    <nc r="F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0,4'!F124</f>
    </nc>
  </rcc>
  <rcc rId="20306" sId="1">
    <oc r="G127">
      <f>'по 6-10'!G127+'по 0,4'!G124</f>
    </oc>
    <nc r="G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0,4'!G124</f>
    </nc>
  </rcc>
  <rcc rId="20307" sId="1">
    <oc r="H127">
      <f>'по 6-10'!H127+'по 0,4'!H124</f>
    </oc>
    <nc r="H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0,4'!H124</f>
    </nc>
  </rcc>
  <rcc rId="20308" sId="1">
    <oc r="I127">
      <f>'по 6-10'!I127+'по 0,4'!I124</f>
    </oc>
    <nc r="I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0,4'!I124</f>
    </nc>
  </rcc>
  <rcc rId="20309" sId="1">
    <oc r="J127">
      <f>'по 6-10'!J127+'по 0,4'!J124</f>
    </oc>
    <nc r="J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0,4'!J124</f>
    </nc>
  </rcc>
  <rcc rId="20310" sId="1">
    <oc r="K127">
      <f>'по 6-10'!K127+'по 0,4'!K124</f>
    </oc>
    <nc r="K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0,4'!K124</f>
    </nc>
  </rcc>
  <rcc rId="20311" sId="1">
    <oc r="L127">
      <f>'по 6-10'!L127+'по 0,4'!L124</f>
    </oc>
    <nc r="L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0,4'!L124</f>
    </nc>
  </rcc>
  <rcc rId="20312" sId="1">
    <oc r="M127">
      <f>'по 6-10'!M127+'по 0,4'!M124</f>
    </oc>
    <nc r="M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0,4'!M124</f>
    </nc>
  </rcc>
  <rcc rId="20313" sId="1">
    <oc r="N127">
      <f>'по 6-10'!N127+'по 0,4'!N124</f>
    </oc>
    <nc r="N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0,4'!N124</f>
    </nc>
  </rcc>
  <rcc rId="20314" sId="1">
    <oc r="O127">
      <f>'по 6-10'!O127+'по 0,4'!O124</f>
    </oc>
    <nc r="O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0,4'!O124</f>
    </nc>
  </rcc>
  <rcc rId="20315" sId="1">
    <oc r="P127">
      <f>'по 6-10'!P127+'по 0,4'!P124</f>
    </oc>
    <nc r="P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0,4'!P124</f>
    </nc>
  </rcc>
  <rcc rId="20316" sId="1">
    <oc r="Q127">
      <f>'по 6-10'!Q127+'по 0,4'!Q124</f>
    </oc>
    <nc r="Q1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0,4'!Q124</f>
    </nc>
  </rcc>
  <rcc rId="20317" sId="1">
    <oc r="D128">
      <f>'по 6-10'!D128+'по 0,4'!D125</f>
    </oc>
    <nc r="D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0,4'!D125</f>
    </nc>
  </rcc>
  <rcc rId="20318" sId="1">
    <oc r="E128">
      <f>'по 6-10'!E128+'по 0,4'!E125</f>
    </oc>
    <nc r="E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0,4'!E125</f>
    </nc>
  </rcc>
  <rcc rId="20319" sId="1">
    <oc r="F128">
      <f>'по 6-10'!F128+'по 0,4'!F125</f>
    </oc>
    <nc r="F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0,4'!F125</f>
    </nc>
  </rcc>
  <rcc rId="20320" sId="1">
    <oc r="G128">
      <f>'по 6-10'!G128+'по 0,4'!G125</f>
    </oc>
    <nc r="G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0,4'!G125</f>
    </nc>
  </rcc>
  <rcc rId="20321" sId="1">
    <oc r="H128">
      <f>'по 6-10'!H128+'по 0,4'!H125</f>
    </oc>
    <nc r="H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0,4'!H125</f>
    </nc>
  </rcc>
  <rcc rId="20322" sId="1">
    <oc r="I128">
      <f>'по 6-10'!I128+'по 0,4'!I125</f>
    </oc>
    <nc r="I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0,4'!I125</f>
    </nc>
  </rcc>
  <rcc rId="20323" sId="1">
    <oc r="J128">
      <f>'по 6-10'!J128+'по 0,4'!J125</f>
    </oc>
    <nc r="J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0,4'!J125</f>
    </nc>
  </rcc>
  <rcc rId="20324" sId="1">
    <oc r="K128">
      <f>'по 6-10'!K128+'по 0,4'!K125</f>
    </oc>
    <nc r="K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0,4'!K125</f>
    </nc>
  </rcc>
  <rcc rId="20325" sId="1">
    <oc r="L128">
      <f>'по 6-10'!L128+'по 0,4'!L125</f>
    </oc>
    <nc r="L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0,4'!L125</f>
    </nc>
  </rcc>
  <rcc rId="20326" sId="1">
    <oc r="M128">
      <f>'по 6-10'!M128+'по 0,4'!M125</f>
    </oc>
    <nc r="M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0,4'!M125</f>
    </nc>
  </rcc>
  <rcc rId="20327" sId="1">
    <oc r="N128">
      <f>'по 6-10'!N128+'по 0,4'!N125</f>
    </oc>
    <nc r="N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0,4'!N125</f>
    </nc>
  </rcc>
  <rcc rId="20328" sId="1">
    <oc r="O128">
      <f>'по 6-10'!O128+'по 0,4'!O125</f>
    </oc>
    <nc r="O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0,4'!O125</f>
    </nc>
  </rcc>
  <rcc rId="20329" sId="1">
    <oc r="P128">
      <f>'по 6-10'!P128+'по 0,4'!P125</f>
    </oc>
    <nc r="P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0,4'!P125</f>
    </nc>
  </rcc>
  <rcc rId="20330" sId="1">
    <oc r="Q128">
      <f>'по 6-10'!Q128+'по 0,4'!Q125</f>
    </oc>
    <nc r="Q1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0,4'!Q125</f>
    </nc>
  </rcc>
  <rcc rId="20331" sId="1">
    <oc r="D129">
      <f>'по 6-10'!D129+'по 0,4'!D126</f>
    </oc>
    <nc r="D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0,4'!D126</f>
    </nc>
  </rcc>
  <rcc rId="20332" sId="1">
    <oc r="E129">
      <f>'по 6-10'!E129+'по 0,4'!E126</f>
    </oc>
    <nc r="E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0,4'!E126</f>
    </nc>
  </rcc>
  <rcc rId="20333" sId="1">
    <oc r="F129">
      <f>'по 6-10'!F129+'по 0,4'!F126</f>
    </oc>
    <nc r="F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0,4'!F126</f>
    </nc>
  </rcc>
  <rcc rId="20334" sId="1">
    <oc r="G129">
      <f>'по 6-10'!G129+'по 0,4'!G126</f>
    </oc>
    <nc r="G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0,4'!G126</f>
    </nc>
  </rcc>
  <rcc rId="20335" sId="1">
    <oc r="H129">
      <f>'по 6-10'!H129+'по 0,4'!H126</f>
    </oc>
    <nc r="H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0,4'!H126</f>
    </nc>
  </rcc>
  <rcc rId="20336" sId="1">
    <oc r="I129">
      <f>'по 6-10'!I129+'по 0,4'!I126</f>
    </oc>
    <nc r="I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0,4'!I126</f>
    </nc>
  </rcc>
  <rcc rId="20337" sId="1">
    <oc r="J129">
      <f>'по 6-10'!J129+'по 0,4'!J126</f>
    </oc>
    <nc r="J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0,4'!J126</f>
    </nc>
  </rcc>
  <rcc rId="20338" sId="1">
    <oc r="K129">
      <f>'по 6-10'!K129+'по 0,4'!K126</f>
    </oc>
    <nc r="K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0,4'!K126</f>
    </nc>
  </rcc>
  <rcc rId="20339" sId="1">
    <oc r="L129">
      <f>'по 6-10'!L129+'по 0,4'!L126</f>
    </oc>
    <nc r="L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0,4'!L126</f>
    </nc>
  </rcc>
  <rcc rId="20340" sId="1">
    <oc r="M129">
      <f>'по 6-10'!M129+'по 0,4'!M126</f>
    </oc>
    <nc r="M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0,4'!M126</f>
    </nc>
  </rcc>
  <rcc rId="20341" sId="1">
    <oc r="N129">
      <f>'по 6-10'!N129+'по 0,4'!N126</f>
    </oc>
    <nc r="N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0,4'!N126</f>
    </nc>
  </rcc>
  <rcc rId="20342" sId="1">
    <oc r="O129">
      <f>'по 6-10'!O129+'по 0,4'!O126</f>
    </oc>
    <nc r="O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0,4'!O126</f>
    </nc>
  </rcc>
  <rcc rId="20343" sId="1">
    <oc r="P129">
      <f>'по 6-10'!P129+'по 0,4'!P126</f>
    </oc>
    <nc r="P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0,4'!P126</f>
    </nc>
  </rcc>
  <rcc rId="20344" sId="1">
    <oc r="Q129">
      <f>'по 6-10'!Q129+'по 0,4'!Q126</f>
    </oc>
    <nc r="Q1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0,4'!Q126</f>
    </nc>
  </rcc>
  <rcc rId="20345" sId="1">
    <oc r="D130">
      <f>'по 6-10'!D130+'по 0,4'!D127</f>
    </oc>
    <nc r="D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0,4'!D127</f>
    </nc>
  </rcc>
  <rcc rId="20346" sId="1">
    <oc r="E130">
      <f>'по 6-10'!E130+'по 0,4'!E127</f>
    </oc>
    <nc r="E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0,4'!E127</f>
    </nc>
  </rcc>
  <rcc rId="20347" sId="1">
    <oc r="F130">
      <f>'по 6-10'!F130+'по 0,4'!F127</f>
    </oc>
    <nc r="F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0,4'!F127</f>
    </nc>
  </rcc>
  <rcc rId="20348" sId="1">
    <oc r="G130">
      <f>'по 6-10'!G130+'по 0,4'!G127</f>
    </oc>
    <nc r="G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0,4'!G127</f>
    </nc>
  </rcc>
  <rcc rId="20349" sId="1">
    <oc r="H130">
      <f>'по 6-10'!H130+'по 0,4'!H127</f>
    </oc>
    <nc r="H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0,4'!H127</f>
    </nc>
  </rcc>
  <rcc rId="20350" sId="1">
    <oc r="I130">
      <f>'по 6-10'!I130+'по 0,4'!I127</f>
    </oc>
    <nc r="I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0,4'!I127</f>
    </nc>
  </rcc>
  <rcc rId="20351" sId="1">
    <oc r="J130">
      <f>'по 6-10'!J130+'по 0,4'!J127</f>
    </oc>
    <nc r="J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0,4'!J127</f>
    </nc>
  </rcc>
  <rcc rId="20352" sId="1">
    <oc r="K130">
      <f>'по 6-10'!K130+'по 0,4'!K127</f>
    </oc>
    <nc r="K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0,4'!K127</f>
    </nc>
  </rcc>
  <rcc rId="20353" sId="1">
    <oc r="L130">
      <f>'по 6-10'!L130+'по 0,4'!L127</f>
    </oc>
    <nc r="L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0,4'!L127</f>
    </nc>
  </rcc>
  <rcc rId="20354" sId="1">
    <oc r="M130">
      <f>'по 6-10'!M130+'по 0,4'!M127</f>
    </oc>
    <nc r="M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0,4'!M127</f>
    </nc>
  </rcc>
  <rcc rId="20355" sId="1">
    <oc r="N130">
      <f>'по 6-10'!N130+'по 0,4'!N127</f>
    </oc>
    <nc r="N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0,4'!N127</f>
    </nc>
  </rcc>
  <rcc rId="20356" sId="1">
    <oc r="O130">
      <f>'по 6-10'!O130+'по 0,4'!O127</f>
    </oc>
    <nc r="O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0,4'!O127</f>
    </nc>
  </rcc>
  <rcc rId="20357" sId="1">
    <oc r="P130">
      <f>'по 6-10'!P130+'по 0,4'!P127</f>
    </oc>
    <nc r="P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0,4'!P127</f>
    </nc>
  </rcc>
  <rcc rId="20358" sId="1">
    <oc r="Q130">
      <f>'по 6-10'!Q130+'по 0,4'!Q127</f>
    </oc>
    <nc r="Q1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0,4'!Q127</f>
    </nc>
  </rcc>
  <rcc rId="20359" sId="1">
    <oc r="D131">
      <f>'по 6-10'!D131+'по 0,4'!D128</f>
    </oc>
    <nc r="D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0,4'!D128</f>
    </nc>
  </rcc>
  <rcc rId="20360" sId="1">
    <oc r="E131">
      <f>'по 6-10'!E131+'по 0,4'!E128</f>
    </oc>
    <nc r="E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0,4'!E128</f>
    </nc>
  </rcc>
  <rcc rId="20361" sId="1">
    <oc r="F131">
      <f>'по 6-10'!F131+'по 0,4'!F128</f>
    </oc>
    <nc r="F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0,4'!F128</f>
    </nc>
  </rcc>
  <rcc rId="20362" sId="1">
    <oc r="G131">
      <f>'по 6-10'!G131+'по 0,4'!G128</f>
    </oc>
    <nc r="G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0,4'!G128</f>
    </nc>
  </rcc>
  <rcc rId="20363" sId="1">
    <oc r="H131">
      <f>'по 6-10'!H131+'по 0,4'!H128</f>
    </oc>
    <nc r="H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0,4'!H128</f>
    </nc>
  </rcc>
  <rcc rId="20364" sId="1">
    <oc r="I131">
      <f>'по 6-10'!I131+'по 0,4'!I128</f>
    </oc>
    <nc r="I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0,4'!I128</f>
    </nc>
  </rcc>
  <rcc rId="20365" sId="1">
    <oc r="J131">
      <f>'по 6-10'!J131+'по 0,4'!J128</f>
    </oc>
    <nc r="J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0,4'!J128</f>
    </nc>
  </rcc>
  <rcc rId="20366" sId="1">
    <oc r="K131">
      <f>'по 6-10'!K131+'по 0,4'!K128</f>
    </oc>
    <nc r="K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0,4'!K128</f>
    </nc>
  </rcc>
  <rcc rId="20367" sId="1">
    <oc r="L131">
      <f>'по 6-10'!L131+'по 0,4'!L128</f>
    </oc>
    <nc r="L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0,4'!L128</f>
    </nc>
  </rcc>
  <rcc rId="20368" sId="1">
    <oc r="M131">
      <f>'по 6-10'!M131+'по 0,4'!M128</f>
    </oc>
    <nc r="M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0,4'!M128</f>
    </nc>
  </rcc>
  <rcc rId="20369" sId="1">
    <oc r="N131">
      <f>'по 6-10'!N131+'по 0,4'!N128</f>
    </oc>
    <nc r="N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0,4'!N128</f>
    </nc>
  </rcc>
  <rcc rId="20370" sId="1">
    <oc r="O131">
      <f>'по 6-10'!O131+'по 0,4'!O128</f>
    </oc>
    <nc r="O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0,4'!O128</f>
    </nc>
  </rcc>
  <rcc rId="20371" sId="1">
    <oc r="P131">
      <f>'по 6-10'!P131+'по 0,4'!P128</f>
    </oc>
    <nc r="P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0,4'!P128</f>
    </nc>
  </rcc>
  <rcc rId="20372" sId="1">
    <oc r="Q131">
      <f>'по 6-10'!Q131+'по 0,4'!Q128</f>
    </oc>
    <nc r="Q1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0,4'!Q128</f>
    </nc>
  </rcc>
  <rcc rId="20373" sId="1">
    <oc r="D132">
      <f>'по 6-10'!D132+'по 0,4'!D129</f>
    </oc>
    <nc r="D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0,4'!D129</f>
    </nc>
  </rcc>
  <rcc rId="20374" sId="1">
    <oc r="E132">
      <f>'по 6-10'!E132+'по 0,4'!E129</f>
    </oc>
    <nc r="E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0,4'!E129</f>
    </nc>
  </rcc>
  <rcc rId="20375" sId="1">
    <oc r="F132">
      <f>'по 6-10'!F132+'по 0,4'!F129</f>
    </oc>
    <nc r="F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0,4'!F129</f>
    </nc>
  </rcc>
  <rcc rId="20376" sId="1">
    <oc r="G132">
      <f>'по 6-10'!G132+'по 0,4'!G129</f>
    </oc>
    <nc r="G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0,4'!G129</f>
    </nc>
  </rcc>
  <rcc rId="20377" sId="1">
    <oc r="H132">
      <f>'по 6-10'!H132+'по 0,4'!H129</f>
    </oc>
    <nc r="H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0,4'!H129</f>
    </nc>
  </rcc>
  <rcc rId="20378" sId="1">
    <oc r="I132">
      <f>'по 6-10'!I132+'по 0,4'!I129</f>
    </oc>
    <nc r="I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0,4'!I129</f>
    </nc>
  </rcc>
  <rcc rId="20379" sId="1">
    <oc r="J132">
      <f>'по 6-10'!J132+'по 0,4'!J129</f>
    </oc>
    <nc r="J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0,4'!J129</f>
    </nc>
  </rcc>
  <rcc rId="20380" sId="1">
    <oc r="K132">
      <f>'по 6-10'!K132+'по 0,4'!K129</f>
    </oc>
    <nc r="K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0,4'!K129</f>
    </nc>
  </rcc>
  <rcc rId="20381" sId="1">
    <oc r="L132">
      <f>'по 6-10'!L132+'по 0,4'!L129</f>
    </oc>
    <nc r="L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0,4'!L129</f>
    </nc>
  </rcc>
  <rcc rId="20382" sId="1">
    <oc r="M132">
      <f>'по 6-10'!M132+'по 0,4'!M129</f>
    </oc>
    <nc r="M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0,4'!M129</f>
    </nc>
  </rcc>
  <rcc rId="20383" sId="1">
    <oc r="N132">
      <f>'по 6-10'!N132+'по 0,4'!N129</f>
    </oc>
    <nc r="N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0,4'!N129</f>
    </nc>
  </rcc>
  <rcc rId="20384" sId="1">
    <oc r="O132">
      <f>'по 6-10'!O132+'по 0,4'!O129</f>
    </oc>
    <nc r="O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0,4'!O129</f>
    </nc>
  </rcc>
  <rcc rId="20385" sId="1">
    <oc r="P132">
      <f>'по 6-10'!P132+'по 0,4'!P129</f>
    </oc>
    <nc r="P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0,4'!P129</f>
    </nc>
  </rcc>
  <rcc rId="20386" sId="1">
    <oc r="Q132">
      <f>'по 6-10'!Q132+'по 0,4'!Q129</f>
    </oc>
    <nc r="Q1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0,4'!Q129</f>
    </nc>
  </rcc>
  <rcc rId="20387" sId="1">
    <oc r="D133">
      <f>'по 6-10'!D133+'по 0,4'!D130</f>
    </oc>
    <nc r="D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0,4'!D130</f>
    </nc>
  </rcc>
  <rcc rId="20388" sId="1">
    <oc r="E133">
      <f>'по 6-10'!E133+'по 0,4'!E130</f>
    </oc>
    <nc r="E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0,4'!E130</f>
    </nc>
  </rcc>
  <rcc rId="20389" sId="1">
    <oc r="F133">
      <f>'по 6-10'!F133+'по 0,4'!F130</f>
    </oc>
    <nc r="F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0,4'!F130</f>
    </nc>
  </rcc>
  <rcc rId="20390" sId="1">
    <oc r="G133">
      <f>'по 6-10'!G133+'по 0,4'!G130</f>
    </oc>
    <nc r="G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0,4'!G130</f>
    </nc>
  </rcc>
  <rcc rId="20391" sId="1">
    <oc r="H133">
      <f>'по 6-10'!H133+'по 0,4'!H130</f>
    </oc>
    <nc r="H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0,4'!H130</f>
    </nc>
  </rcc>
  <rcc rId="20392" sId="1">
    <oc r="I133">
      <f>'по 6-10'!I133+'по 0,4'!I130</f>
    </oc>
    <nc r="I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0,4'!I130</f>
    </nc>
  </rcc>
  <rcc rId="20393" sId="1">
    <oc r="J133">
      <f>'по 6-10'!J133+'по 0,4'!J130</f>
    </oc>
    <nc r="J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0,4'!J130</f>
    </nc>
  </rcc>
  <rcc rId="20394" sId="1">
    <oc r="K133">
      <f>'по 6-10'!K133+'по 0,4'!K130</f>
    </oc>
    <nc r="K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0,4'!K130</f>
    </nc>
  </rcc>
  <rcc rId="20395" sId="1">
    <oc r="L133">
      <f>'по 6-10'!L133+'по 0,4'!L130</f>
    </oc>
    <nc r="L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0,4'!L130</f>
    </nc>
  </rcc>
  <rcc rId="20396" sId="1">
    <oc r="M133">
      <f>'по 6-10'!M133+'по 0,4'!M130</f>
    </oc>
    <nc r="M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0,4'!M130</f>
    </nc>
  </rcc>
  <rcc rId="20397" sId="1">
    <oc r="N133">
      <f>'по 6-10'!N133+'по 0,4'!N130</f>
    </oc>
    <nc r="N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0,4'!N130</f>
    </nc>
  </rcc>
  <rcc rId="20398" sId="1">
    <oc r="O133">
      <f>'по 6-10'!O133+'по 0,4'!O130</f>
    </oc>
    <nc r="O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0,4'!O130</f>
    </nc>
  </rcc>
  <rcc rId="20399" sId="1">
    <oc r="P133">
      <f>'по 6-10'!P133+'по 0,4'!P130</f>
    </oc>
    <nc r="P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0,4'!P130</f>
    </nc>
  </rcc>
  <rcc rId="20400" sId="1">
    <oc r="Q133">
      <f>'по 6-10'!Q133+'по 0,4'!Q130</f>
    </oc>
    <nc r="Q1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0,4'!Q130</f>
    </nc>
  </rcc>
  <rcc rId="20401" sId="1">
    <oc r="D134">
      <f>'по 6-10'!D134+'по 0,4'!D131</f>
    </oc>
    <nc r="D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0,4'!D131</f>
    </nc>
  </rcc>
  <rcc rId="20402" sId="1">
    <oc r="E134">
      <f>'по 6-10'!E134+'по 0,4'!E131</f>
    </oc>
    <nc r="E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0,4'!E131</f>
    </nc>
  </rcc>
  <rcc rId="20403" sId="1">
    <oc r="F134">
      <f>'по 6-10'!F134+'по 0,4'!F131</f>
    </oc>
    <nc r="F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0,4'!F131</f>
    </nc>
  </rcc>
  <rcc rId="20404" sId="1">
    <oc r="G134">
      <f>'по 6-10'!G134+'по 0,4'!G131</f>
    </oc>
    <nc r="G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0,4'!G131</f>
    </nc>
  </rcc>
  <rcc rId="20405" sId="1">
    <oc r="H134">
      <f>'по 6-10'!H134+'по 0,4'!H131</f>
    </oc>
    <nc r="H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0,4'!H131</f>
    </nc>
  </rcc>
  <rcc rId="20406" sId="1">
    <oc r="I134">
      <f>'по 6-10'!I134+'по 0,4'!I131</f>
    </oc>
    <nc r="I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0,4'!I131</f>
    </nc>
  </rcc>
  <rcc rId="20407" sId="1">
    <oc r="J134">
      <f>'по 6-10'!J134+'по 0,4'!J131</f>
    </oc>
    <nc r="J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0,4'!J131</f>
    </nc>
  </rcc>
  <rcc rId="20408" sId="1">
    <oc r="K134">
      <f>'по 6-10'!K134+'по 0,4'!K131</f>
    </oc>
    <nc r="K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0,4'!K131</f>
    </nc>
  </rcc>
  <rcc rId="20409" sId="1">
    <oc r="L134">
      <f>'по 6-10'!L134+'по 0,4'!L131</f>
    </oc>
    <nc r="L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0,4'!L131</f>
    </nc>
  </rcc>
  <rcc rId="20410" sId="1">
    <oc r="M134">
      <f>'по 6-10'!M134+'по 0,4'!M131</f>
    </oc>
    <nc r="M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0,4'!M131</f>
    </nc>
  </rcc>
  <rcc rId="20411" sId="1">
    <oc r="N134">
      <f>'по 6-10'!N134+'по 0,4'!N131</f>
    </oc>
    <nc r="N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0,4'!N131</f>
    </nc>
  </rcc>
  <rcc rId="20412" sId="1">
    <oc r="O134">
      <f>'по 6-10'!O134+'по 0,4'!O131</f>
    </oc>
    <nc r="O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0,4'!O131</f>
    </nc>
  </rcc>
  <rcc rId="20413" sId="1">
    <oc r="P134">
      <f>'по 6-10'!P134+'по 0,4'!P131</f>
    </oc>
    <nc r="P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0,4'!P131</f>
    </nc>
  </rcc>
  <rcc rId="20414" sId="1">
    <oc r="Q134">
      <f>'по 6-10'!Q134+'по 0,4'!Q131</f>
    </oc>
    <nc r="Q1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0,4'!Q131</f>
    </nc>
  </rcc>
  <rcc rId="20415" sId="1">
    <oc r="D135">
      <f>'по 6-10'!D135+'по 0,4'!D132</f>
    </oc>
    <nc r="D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0,4'!D132</f>
    </nc>
  </rcc>
  <rcc rId="20416" sId="1">
    <oc r="E135">
      <f>'по 6-10'!E135+'по 0,4'!E132</f>
    </oc>
    <nc r="E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0,4'!E132</f>
    </nc>
  </rcc>
  <rcc rId="20417" sId="1">
    <oc r="F135">
      <f>'по 6-10'!F135+'по 0,4'!F132</f>
    </oc>
    <nc r="F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0,4'!F132</f>
    </nc>
  </rcc>
  <rcc rId="20418" sId="1">
    <oc r="G135">
      <f>'по 6-10'!G135+'по 0,4'!G132</f>
    </oc>
    <nc r="G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0,4'!G132</f>
    </nc>
  </rcc>
  <rcc rId="20419" sId="1">
    <oc r="H135">
      <f>'по 6-10'!H135+'по 0,4'!H132</f>
    </oc>
    <nc r="H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0,4'!H132</f>
    </nc>
  </rcc>
  <rcc rId="20420" sId="1">
    <oc r="I135">
      <f>'по 6-10'!I135+'по 0,4'!I132</f>
    </oc>
    <nc r="I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0,4'!I132</f>
    </nc>
  </rcc>
  <rcc rId="20421" sId="1">
    <oc r="J135">
      <f>'по 6-10'!J135+'по 0,4'!J132</f>
    </oc>
    <nc r="J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0,4'!J132</f>
    </nc>
  </rcc>
  <rcc rId="20422" sId="1">
    <oc r="K135">
      <f>'по 6-10'!K135+'по 0,4'!K132</f>
    </oc>
    <nc r="K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0,4'!K132</f>
    </nc>
  </rcc>
  <rcc rId="20423" sId="1">
    <oc r="L135">
      <f>'по 6-10'!L135+'по 0,4'!L132</f>
    </oc>
    <nc r="L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0,4'!L132</f>
    </nc>
  </rcc>
  <rcc rId="20424" sId="1">
    <oc r="M135">
      <f>'по 6-10'!M135+'по 0,4'!M132</f>
    </oc>
    <nc r="M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0,4'!M132</f>
    </nc>
  </rcc>
  <rcc rId="20425" sId="1">
    <oc r="N135">
      <f>'по 6-10'!N135+'по 0,4'!N132</f>
    </oc>
    <nc r="N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0,4'!N132</f>
    </nc>
  </rcc>
  <rcc rId="20426" sId="1">
    <oc r="O135">
      <f>'по 6-10'!O135+'по 0,4'!O132</f>
    </oc>
    <nc r="O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0,4'!O132</f>
    </nc>
  </rcc>
  <rcc rId="20427" sId="1">
    <oc r="P135">
      <f>'по 6-10'!P135+'по 0,4'!P132</f>
    </oc>
    <nc r="P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0,4'!P132</f>
    </nc>
  </rcc>
  <rcc rId="20428" sId="1">
    <oc r="Q135">
      <f>'по 6-10'!Q135+'по 0,4'!Q132</f>
    </oc>
    <nc r="Q1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0,4'!Q132</f>
    </nc>
  </rcc>
  <rcc rId="20429" sId="1">
    <oc r="D136">
      <f>'по 6-10'!D136+'по 0,4'!D133</f>
    </oc>
    <nc r="D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0,4'!D133</f>
    </nc>
  </rcc>
  <rcc rId="20430" sId="1">
    <oc r="E136">
      <f>'по 6-10'!E136+'по 0,4'!E133</f>
    </oc>
    <nc r="E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0,4'!E133</f>
    </nc>
  </rcc>
  <rcc rId="20431" sId="1">
    <oc r="F136">
      <f>'по 6-10'!F136+'по 0,4'!F133</f>
    </oc>
    <nc r="F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0,4'!F133</f>
    </nc>
  </rcc>
  <rcc rId="20432" sId="1">
    <oc r="G136">
      <f>'по 6-10'!G136+'по 0,4'!G133</f>
    </oc>
    <nc r="G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0,4'!G133</f>
    </nc>
  </rcc>
  <rcc rId="20433" sId="1">
    <oc r="H136">
      <f>'по 6-10'!H136+'по 0,4'!H133</f>
    </oc>
    <nc r="H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0,4'!H133</f>
    </nc>
  </rcc>
  <rcc rId="20434" sId="1">
    <oc r="I136">
      <f>'по 6-10'!I136+'по 0,4'!I133</f>
    </oc>
    <nc r="I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0,4'!I133</f>
    </nc>
  </rcc>
  <rcc rId="20435" sId="1">
    <oc r="J136">
      <f>'по 6-10'!J136+'по 0,4'!J133</f>
    </oc>
    <nc r="J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0,4'!J133</f>
    </nc>
  </rcc>
  <rcc rId="20436" sId="1">
    <oc r="K136">
      <f>'по 6-10'!K136+'по 0,4'!K133</f>
    </oc>
    <nc r="K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0,4'!K133</f>
    </nc>
  </rcc>
  <rcc rId="20437" sId="1">
    <oc r="L136">
      <f>'по 6-10'!L136+'по 0,4'!L133</f>
    </oc>
    <nc r="L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0,4'!L133</f>
    </nc>
  </rcc>
  <rcc rId="20438" sId="1">
    <oc r="M136">
      <f>'по 6-10'!M136+'по 0,4'!M133</f>
    </oc>
    <nc r="M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0,4'!M133</f>
    </nc>
  </rcc>
  <rcc rId="20439" sId="1">
    <oc r="N136">
      <f>'по 6-10'!N136+'по 0,4'!N133</f>
    </oc>
    <nc r="N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0,4'!N133</f>
    </nc>
  </rcc>
  <rcc rId="20440" sId="1">
    <oc r="O136">
      <f>'по 6-10'!O136+'по 0,4'!O133</f>
    </oc>
    <nc r="O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0,4'!O133</f>
    </nc>
  </rcc>
  <rcc rId="20441" sId="1">
    <oc r="P136">
      <f>'по 6-10'!P136+'по 0,4'!P133</f>
    </oc>
    <nc r="P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0,4'!P133</f>
    </nc>
  </rcc>
  <rcc rId="20442" sId="1">
    <oc r="Q136">
      <f>'по 6-10'!Q136+'по 0,4'!Q133</f>
    </oc>
    <nc r="Q1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0,4'!Q133</f>
    </nc>
  </rcc>
  <rcc rId="20443" sId="1">
    <oc r="D137">
      <f>'по 6-10'!D137+'по 0,4'!D134</f>
    </oc>
    <nc r="D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0,4'!D134</f>
    </nc>
  </rcc>
  <rcc rId="20444" sId="1">
    <oc r="E137">
      <f>'по 6-10'!E137+'по 0,4'!E134</f>
    </oc>
    <nc r="E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0,4'!E134</f>
    </nc>
  </rcc>
  <rcc rId="20445" sId="1">
    <oc r="F137">
      <f>'по 6-10'!F137+'по 0,4'!F134</f>
    </oc>
    <nc r="F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0,4'!F134</f>
    </nc>
  </rcc>
  <rcc rId="20446" sId="1">
    <oc r="G137">
      <f>'по 6-10'!G137+'по 0,4'!G134</f>
    </oc>
    <nc r="G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0,4'!G134</f>
    </nc>
  </rcc>
  <rcc rId="20447" sId="1">
    <oc r="H137">
      <f>'по 6-10'!H137+'по 0,4'!H134</f>
    </oc>
    <nc r="H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0,4'!H134</f>
    </nc>
  </rcc>
  <rcc rId="20448" sId="1">
    <oc r="I137">
      <f>'по 6-10'!I137+'по 0,4'!I134</f>
    </oc>
    <nc r="I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0,4'!I134</f>
    </nc>
  </rcc>
  <rcc rId="20449" sId="1">
    <oc r="J137">
      <f>'по 6-10'!J137+'по 0,4'!J134</f>
    </oc>
    <nc r="J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0,4'!J134</f>
    </nc>
  </rcc>
  <rcc rId="20450" sId="1">
    <oc r="K137">
      <f>'по 6-10'!K137+'по 0,4'!K134</f>
    </oc>
    <nc r="K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0,4'!K134</f>
    </nc>
  </rcc>
  <rcc rId="20451" sId="1">
    <oc r="L137">
      <f>'по 6-10'!L137+'по 0,4'!L134</f>
    </oc>
    <nc r="L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0,4'!L134</f>
    </nc>
  </rcc>
  <rcc rId="20452" sId="1">
    <oc r="M137">
      <f>'по 6-10'!M137+'по 0,4'!M134</f>
    </oc>
    <nc r="M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0,4'!M134</f>
    </nc>
  </rcc>
  <rcc rId="20453" sId="1">
    <oc r="N137">
      <f>'по 6-10'!N137+'по 0,4'!N134</f>
    </oc>
    <nc r="N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0,4'!N134</f>
    </nc>
  </rcc>
  <rcc rId="20454" sId="1">
    <oc r="O137">
      <f>'по 6-10'!O137+'по 0,4'!O134</f>
    </oc>
    <nc r="O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0,4'!O134</f>
    </nc>
  </rcc>
  <rcc rId="20455" sId="1">
    <oc r="P137">
      <f>'по 6-10'!P137+'по 0,4'!P134</f>
    </oc>
    <nc r="P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0,4'!P134</f>
    </nc>
  </rcc>
  <rcc rId="20456" sId="1">
    <oc r="Q137">
      <f>'по 6-10'!Q137+'по 0,4'!Q134</f>
    </oc>
    <nc r="Q1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0,4'!Q134</f>
    </nc>
  </rcc>
  <rcc rId="20457" sId="1">
    <oc r="D138">
      <f>'по 6-10'!D138+'по 0,4'!D135</f>
    </oc>
    <nc r="D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0,4'!D135</f>
    </nc>
  </rcc>
  <rcc rId="20458" sId="1">
    <oc r="E138">
      <f>'по 6-10'!E138+'по 0,4'!E135</f>
    </oc>
    <nc r="E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0,4'!E135</f>
    </nc>
  </rcc>
  <rcc rId="20459" sId="1">
    <oc r="F138">
      <f>'по 6-10'!F138+'по 0,4'!F135</f>
    </oc>
    <nc r="F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0,4'!F135</f>
    </nc>
  </rcc>
  <rcc rId="20460" sId="1">
    <oc r="G138">
      <f>'по 6-10'!G138+'по 0,4'!G135</f>
    </oc>
    <nc r="G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0,4'!G135</f>
    </nc>
  </rcc>
  <rcc rId="20461" sId="1">
    <oc r="H138">
      <f>'по 6-10'!H138+'по 0,4'!H135</f>
    </oc>
    <nc r="H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0,4'!H135</f>
    </nc>
  </rcc>
  <rcc rId="20462" sId="1">
    <oc r="I138">
      <f>'по 6-10'!I138+'по 0,4'!I135</f>
    </oc>
    <nc r="I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0,4'!I135</f>
    </nc>
  </rcc>
  <rcc rId="20463" sId="1">
    <oc r="J138">
      <f>'по 6-10'!J138+'по 0,4'!J135</f>
    </oc>
    <nc r="J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0,4'!J135</f>
    </nc>
  </rcc>
  <rcc rId="20464" sId="1">
    <oc r="K138">
      <f>'по 6-10'!K138+'по 0,4'!K135</f>
    </oc>
    <nc r="K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0,4'!K135</f>
    </nc>
  </rcc>
  <rcc rId="20465" sId="1">
    <oc r="L138">
      <f>'по 6-10'!L138+'по 0,4'!L135</f>
    </oc>
    <nc r="L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0,4'!L135</f>
    </nc>
  </rcc>
  <rcc rId="20466" sId="1">
    <oc r="M138">
      <f>'по 6-10'!M138+'по 0,4'!M135</f>
    </oc>
    <nc r="M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0,4'!M135</f>
    </nc>
  </rcc>
  <rcc rId="20467" sId="1">
    <oc r="N138">
      <f>'по 6-10'!N138+'по 0,4'!N135</f>
    </oc>
    <nc r="N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0,4'!N135</f>
    </nc>
  </rcc>
  <rcc rId="20468" sId="1">
    <oc r="O138">
      <f>'по 6-10'!O138+'по 0,4'!O135</f>
    </oc>
    <nc r="O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0,4'!O135</f>
    </nc>
  </rcc>
  <rcc rId="20469" sId="1">
    <oc r="P138">
      <f>'по 6-10'!P138+'по 0,4'!P135</f>
    </oc>
    <nc r="P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0,4'!P135</f>
    </nc>
  </rcc>
  <rcc rId="20470" sId="1">
    <oc r="Q138">
      <f>'по 6-10'!Q138+'по 0,4'!Q135</f>
    </oc>
    <nc r="Q1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0,4'!Q135</f>
    </nc>
  </rcc>
  <rcc rId="20471" sId="1">
    <oc r="D139">
      <f>'по 6-10'!D139+'по 0,4'!D136</f>
    </oc>
    <nc r="D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0,4'!D136</f>
    </nc>
  </rcc>
  <rcc rId="20472" sId="1">
    <oc r="E139">
      <f>'по 6-10'!E139+'по 0,4'!E136</f>
    </oc>
    <nc r="E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0,4'!E136</f>
    </nc>
  </rcc>
  <rcc rId="20473" sId="1">
    <oc r="F139">
      <f>'по 6-10'!F139+'по 0,4'!F136</f>
    </oc>
    <nc r="F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0,4'!F136</f>
    </nc>
  </rcc>
  <rcc rId="20474" sId="1">
    <oc r="G139">
      <f>'по 6-10'!G139+'по 0,4'!G136</f>
    </oc>
    <nc r="G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0,4'!G136</f>
    </nc>
  </rcc>
  <rcc rId="20475" sId="1">
    <oc r="H139">
      <f>'по 6-10'!H139+'по 0,4'!H136</f>
    </oc>
    <nc r="H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0,4'!H136</f>
    </nc>
  </rcc>
  <rcc rId="20476" sId="1">
    <oc r="I139">
      <f>'по 6-10'!I139+'по 0,4'!I136</f>
    </oc>
    <nc r="I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0,4'!I136</f>
    </nc>
  </rcc>
  <rcc rId="20477" sId="1">
    <oc r="J139">
      <f>'по 6-10'!J139+'по 0,4'!J136</f>
    </oc>
    <nc r="J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0,4'!J136</f>
    </nc>
  </rcc>
  <rcc rId="20478" sId="1">
    <oc r="K139">
      <f>'по 6-10'!K139+'по 0,4'!K136</f>
    </oc>
    <nc r="K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0,4'!K136</f>
    </nc>
  </rcc>
  <rcc rId="20479" sId="1">
    <oc r="L139">
      <f>'по 6-10'!L139+'по 0,4'!L136</f>
    </oc>
    <nc r="L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0,4'!L136</f>
    </nc>
  </rcc>
  <rcc rId="20480" sId="1">
    <oc r="M139">
      <f>'по 6-10'!M139+'по 0,4'!M136</f>
    </oc>
    <nc r="M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0,4'!M136</f>
    </nc>
  </rcc>
  <rcc rId="20481" sId="1">
    <oc r="N139">
      <f>'по 6-10'!N139+'по 0,4'!N136</f>
    </oc>
    <nc r="N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0,4'!N136</f>
    </nc>
  </rcc>
  <rcc rId="20482" sId="1">
    <oc r="O139">
      <f>'по 6-10'!O139+'по 0,4'!O136</f>
    </oc>
    <nc r="O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0,4'!O136</f>
    </nc>
  </rcc>
  <rcc rId="20483" sId="1">
    <oc r="P139">
      <f>'по 6-10'!P139+'по 0,4'!P136</f>
    </oc>
    <nc r="P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0,4'!P136</f>
    </nc>
  </rcc>
  <rcc rId="20484" sId="1">
    <oc r="Q139">
      <f>'по 6-10'!Q139+'по 0,4'!Q136</f>
    </oc>
    <nc r="Q1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0,4'!Q136</f>
    </nc>
  </rcc>
  <rcc rId="20485" sId="1">
    <oc r="D140">
      <f>'по 6-10'!D140+'по 0,4'!D137</f>
    </oc>
    <nc r="D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0,4'!D137</f>
    </nc>
  </rcc>
  <rcc rId="20486" sId="1">
    <oc r="E140">
      <f>'по 6-10'!E140+'по 0,4'!E137</f>
    </oc>
    <nc r="E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0,4'!E137</f>
    </nc>
  </rcc>
  <rcc rId="20487" sId="1">
    <oc r="F140">
      <f>'по 6-10'!F140+'по 0,4'!F137</f>
    </oc>
    <nc r="F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0,4'!F137</f>
    </nc>
  </rcc>
  <rcc rId="20488" sId="1">
    <oc r="G140">
      <f>'по 6-10'!G140+'по 0,4'!G137</f>
    </oc>
    <nc r="G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0,4'!G137</f>
    </nc>
  </rcc>
  <rcc rId="20489" sId="1">
    <oc r="H140">
      <f>'по 6-10'!H140+'по 0,4'!H137</f>
    </oc>
    <nc r="H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0,4'!H137</f>
    </nc>
  </rcc>
  <rcc rId="20490" sId="1">
    <oc r="I140">
      <f>'по 6-10'!I140+'по 0,4'!I137</f>
    </oc>
    <nc r="I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0,4'!I137</f>
    </nc>
  </rcc>
  <rcc rId="20491" sId="1">
    <oc r="J140">
      <f>'по 6-10'!J140+'по 0,4'!J137</f>
    </oc>
    <nc r="J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0,4'!J137</f>
    </nc>
  </rcc>
  <rcc rId="20492" sId="1">
    <oc r="K140">
      <f>'по 6-10'!K140+'по 0,4'!K137</f>
    </oc>
    <nc r="K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0,4'!K137</f>
    </nc>
  </rcc>
  <rcc rId="20493" sId="1">
    <oc r="L140">
      <f>'по 6-10'!L140+'по 0,4'!L137</f>
    </oc>
    <nc r="L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0,4'!L137</f>
    </nc>
  </rcc>
  <rcc rId="20494" sId="1">
    <oc r="M140">
      <f>'по 6-10'!M140+'по 0,4'!M137</f>
    </oc>
    <nc r="M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0,4'!M137</f>
    </nc>
  </rcc>
  <rcc rId="20495" sId="1">
    <oc r="N140">
      <f>'по 6-10'!N140+'по 0,4'!N137</f>
    </oc>
    <nc r="N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0,4'!N137</f>
    </nc>
  </rcc>
  <rcc rId="20496" sId="1">
    <oc r="O140">
      <f>'по 6-10'!O140+'по 0,4'!O137</f>
    </oc>
    <nc r="O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0,4'!O137</f>
    </nc>
  </rcc>
  <rcc rId="20497" sId="1">
    <oc r="P140">
      <f>'по 6-10'!P140+'по 0,4'!P137</f>
    </oc>
    <nc r="P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0,4'!P137</f>
    </nc>
  </rcc>
  <rcc rId="20498" sId="1">
    <oc r="Q140">
      <f>'по 6-10'!Q140+'по 0,4'!Q137</f>
    </oc>
    <nc r="Q1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0,4'!Q137</f>
    </nc>
  </rcc>
  <rcc rId="20499" sId="1">
    <oc r="D141">
      <f>'по 6-10'!D141+'по 0,4'!D138</f>
    </oc>
    <nc r="D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0,4'!D138</f>
    </nc>
  </rcc>
  <rcc rId="20500" sId="1">
    <oc r="E141">
      <f>'по 6-10'!E141+'по 0,4'!E138</f>
    </oc>
    <nc r="E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0,4'!E138</f>
    </nc>
  </rcc>
  <rcc rId="20501" sId="1">
    <oc r="F141">
      <f>'по 6-10'!F141+'по 0,4'!F138</f>
    </oc>
    <nc r="F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0,4'!F138</f>
    </nc>
  </rcc>
  <rcc rId="20502" sId="1">
    <oc r="G141">
      <f>'по 6-10'!G141+'по 0,4'!G138</f>
    </oc>
    <nc r="G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0,4'!G138</f>
    </nc>
  </rcc>
  <rcc rId="20503" sId="1">
    <oc r="H141">
      <f>'по 6-10'!H141+'по 0,4'!H138</f>
    </oc>
    <nc r="H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0,4'!H138</f>
    </nc>
  </rcc>
  <rcc rId="20504" sId="1">
    <oc r="I141">
      <f>'по 6-10'!I141+'по 0,4'!I138</f>
    </oc>
    <nc r="I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0,4'!I138</f>
    </nc>
  </rcc>
  <rcc rId="20505" sId="1">
    <oc r="J141">
      <f>'по 6-10'!J141+'по 0,4'!J138</f>
    </oc>
    <nc r="J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0,4'!J138</f>
    </nc>
  </rcc>
  <rcc rId="20506" sId="1">
    <oc r="K141">
      <f>'по 6-10'!K141+'по 0,4'!K138</f>
    </oc>
    <nc r="K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0,4'!K138</f>
    </nc>
  </rcc>
  <rcc rId="20507" sId="1">
    <oc r="L141">
      <f>'по 6-10'!L141+'по 0,4'!L138</f>
    </oc>
    <nc r="L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0,4'!L138</f>
    </nc>
  </rcc>
  <rcc rId="20508" sId="1">
    <oc r="M141">
      <f>'по 6-10'!M141+'по 0,4'!M138</f>
    </oc>
    <nc r="M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0,4'!M138</f>
    </nc>
  </rcc>
  <rcc rId="20509" sId="1">
    <oc r="N141">
      <f>'по 6-10'!N141+'по 0,4'!N138</f>
    </oc>
    <nc r="N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0,4'!N138</f>
    </nc>
  </rcc>
  <rcc rId="20510" sId="1">
    <oc r="O141">
      <f>'по 6-10'!O141+'по 0,4'!O138</f>
    </oc>
    <nc r="O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0,4'!O138</f>
    </nc>
  </rcc>
  <rcc rId="20511" sId="1">
    <oc r="P141">
      <f>'по 6-10'!P141+'по 0,4'!P138</f>
    </oc>
    <nc r="P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0,4'!P138</f>
    </nc>
  </rcc>
  <rcc rId="20512" sId="1">
    <oc r="Q141">
      <f>'по 6-10'!Q141+'по 0,4'!Q138</f>
    </oc>
    <nc r="Q1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0,4'!Q138</f>
    </nc>
  </rcc>
  <rcc rId="20513" sId="1">
    <oc r="D142">
      <f>'по 6-10'!D142+'по 0,4'!D139</f>
    </oc>
    <nc r="D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0,4'!D139</f>
    </nc>
  </rcc>
  <rcc rId="20514" sId="1">
    <oc r="E142">
      <f>'по 6-10'!E142+'по 0,4'!E139</f>
    </oc>
    <nc r="E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0,4'!E139</f>
    </nc>
  </rcc>
  <rcc rId="20515" sId="1">
    <oc r="F142">
      <f>'по 6-10'!F142+'по 0,4'!F139</f>
    </oc>
    <nc r="F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0,4'!F139</f>
    </nc>
  </rcc>
  <rcc rId="20516" sId="1">
    <oc r="G142">
      <f>'по 6-10'!G142+'по 0,4'!G139</f>
    </oc>
    <nc r="G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0,4'!G139</f>
    </nc>
  </rcc>
  <rcc rId="20517" sId="1">
    <oc r="H142">
      <f>'по 6-10'!H142+'по 0,4'!H139</f>
    </oc>
    <nc r="H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0,4'!H139</f>
    </nc>
  </rcc>
  <rcc rId="20518" sId="1">
    <oc r="I142">
      <f>'по 6-10'!I142+'по 0,4'!I139</f>
    </oc>
    <nc r="I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0,4'!I139</f>
    </nc>
  </rcc>
  <rcc rId="20519" sId="1">
    <oc r="J142">
      <f>'по 6-10'!J142+'по 0,4'!J139</f>
    </oc>
    <nc r="J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0,4'!J139</f>
    </nc>
  </rcc>
  <rcc rId="20520" sId="1">
    <oc r="K142">
      <f>'по 6-10'!K142+'по 0,4'!K139</f>
    </oc>
    <nc r="K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0,4'!K139</f>
    </nc>
  </rcc>
  <rcc rId="20521" sId="1">
    <oc r="L142">
      <f>'по 6-10'!L142+'по 0,4'!L139</f>
    </oc>
    <nc r="L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0,4'!L139</f>
    </nc>
  </rcc>
  <rcc rId="20522" sId="1">
    <oc r="M142">
      <f>'по 6-10'!M142+'по 0,4'!M139</f>
    </oc>
    <nc r="M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0,4'!M139</f>
    </nc>
  </rcc>
  <rcc rId="20523" sId="1">
    <oc r="N142">
      <f>'по 6-10'!N142+'по 0,4'!N139</f>
    </oc>
    <nc r="N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0,4'!N139</f>
    </nc>
  </rcc>
  <rcc rId="20524" sId="1">
    <oc r="O142">
      <f>'по 6-10'!O142+'по 0,4'!O139</f>
    </oc>
    <nc r="O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0,4'!O139</f>
    </nc>
  </rcc>
  <rcc rId="20525" sId="1">
    <oc r="P142">
      <f>'по 6-10'!P142+'по 0,4'!P139</f>
    </oc>
    <nc r="P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0,4'!P139</f>
    </nc>
  </rcc>
  <rcc rId="20526" sId="1">
    <oc r="Q142">
      <f>'по 6-10'!Q142+'по 0,4'!Q139</f>
    </oc>
    <nc r="Q1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0,4'!Q139</f>
    </nc>
  </rcc>
  <rcc rId="20527" sId="1">
    <oc r="D143">
      <f>'по 6-10'!D143+'по 0,4'!D140</f>
    </oc>
    <nc r="D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0,4'!D140</f>
    </nc>
  </rcc>
  <rcc rId="20528" sId="1">
    <oc r="E143">
      <f>'по 6-10'!E143+'по 0,4'!E140</f>
    </oc>
    <nc r="E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0,4'!E140</f>
    </nc>
  </rcc>
  <rcc rId="20529" sId="1">
    <oc r="F143">
      <f>'по 6-10'!F143+'по 0,4'!F140</f>
    </oc>
    <nc r="F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0,4'!F140</f>
    </nc>
  </rcc>
  <rcc rId="20530" sId="1">
    <oc r="G143">
      <f>'по 6-10'!G143+'по 0,4'!G140</f>
    </oc>
    <nc r="G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0,4'!G140</f>
    </nc>
  </rcc>
  <rcc rId="20531" sId="1">
    <oc r="H143">
      <f>'по 6-10'!H143+'по 0,4'!H140</f>
    </oc>
    <nc r="H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0,4'!H140</f>
    </nc>
  </rcc>
  <rcc rId="20532" sId="1">
    <oc r="I143">
      <f>'по 6-10'!I143+'по 0,4'!I140</f>
    </oc>
    <nc r="I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0,4'!I140</f>
    </nc>
  </rcc>
  <rcc rId="20533" sId="1">
    <oc r="J143">
      <f>'по 6-10'!J143+'по 0,4'!J140</f>
    </oc>
    <nc r="J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0,4'!J140</f>
    </nc>
  </rcc>
  <rcc rId="20534" sId="1">
    <oc r="K143">
      <f>'по 6-10'!K143+'по 0,4'!K140</f>
    </oc>
    <nc r="K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0,4'!K140</f>
    </nc>
  </rcc>
  <rcc rId="20535" sId="1">
    <oc r="L143">
      <f>'по 6-10'!L143+'по 0,4'!L140</f>
    </oc>
    <nc r="L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0,4'!L140</f>
    </nc>
  </rcc>
  <rcc rId="20536" sId="1">
    <oc r="M143">
      <f>'по 6-10'!M143+'по 0,4'!M140</f>
    </oc>
    <nc r="M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0,4'!M140</f>
    </nc>
  </rcc>
  <rcc rId="20537" sId="1">
    <oc r="N143">
      <f>'по 6-10'!N143+'по 0,4'!N140</f>
    </oc>
    <nc r="N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0,4'!N140</f>
    </nc>
  </rcc>
  <rcc rId="20538" sId="1">
    <oc r="O143">
      <f>'по 6-10'!O143+'по 0,4'!O140</f>
    </oc>
    <nc r="O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0,4'!O140</f>
    </nc>
  </rcc>
  <rcc rId="20539" sId="1">
    <oc r="P143">
      <f>'по 6-10'!P143+'по 0,4'!P140</f>
    </oc>
    <nc r="P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0,4'!P140</f>
    </nc>
  </rcc>
  <rcc rId="20540" sId="1">
    <oc r="Q143">
      <f>'по 6-10'!Q143+'по 0,4'!Q140</f>
    </oc>
    <nc r="Q1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0,4'!Q140</f>
    </nc>
  </rcc>
  <rcc rId="20541" sId="1">
    <oc r="D144">
      <f>'по 6-10'!D144+'по 0,4'!D141</f>
    </oc>
    <nc r="D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0,4'!D141</f>
    </nc>
  </rcc>
  <rcc rId="20542" sId="1">
    <oc r="E144">
      <f>'по 6-10'!E144+'по 0,4'!E141</f>
    </oc>
    <nc r="E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0,4'!E141</f>
    </nc>
  </rcc>
  <rcc rId="20543" sId="1">
    <oc r="F144">
      <f>'по 6-10'!F144+'по 0,4'!F141</f>
    </oc>
    <nc r="F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0,4'!F141</f>
    </nc>
  </rcc>
  <rcc rId="20544" sId="1">
    <oc r="G144">
      <f>'по 6-10'!G144+'по 0,4'!G141</f>
    </oc>
    <nc r="G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0,4'!G141</f>
    </nc>
  </rcc>
  <rcc rId="20545" sId="1">
    <oc r="H144">
      <f>'по 6-10'!H144+'по 0,4'!H141</f>
    </oc>
    <nc r="H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0,4'!H141</f>
    </nc>
  </rcc>
  <rcc rId="20546" sId="1">
    <oc r="I144">
      <f>'по 6-10'!I144+'по 0,4'!I141</f>
    </oc>
    <nc r="I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0,4'!I141</f>
    </nc>
  </rcc>
  <rcc rId="20547" sId="1">
    <oc r="J144">
      <f>'по 6-10'!J144+'по 0,4'!J141</f>
    </oc>
    <nc r="J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0,4'!J141</f>
    </nc>
  </rcc>
  <rcc rId="20548" sId="1">
    <oc r="K144">
      <f>'по 6-10'!K144+'по 0,4'!K141</f>
    </oc>
    <nc r="K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0,4'!K141</f>
    </nc>
  </rcc>
  <rcc rId="20549" sId="1">
    <oc r="L144">
      <f>'по 6-10'!L144+'по 0,4'!L141</f>
    </oc>
    <nc r="L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0,4'!L141</f>
    </nc>
  </rcc>
  <rcc rId="20550" sId="1">
    <oc r="M144">
      <f>'по 6-10'!M144+'по 0,4'!M141</f>
    </oc>
    <nc r="M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0,4'!M141</f>
    </nc>
  </rcc>
  <rcc rId="20551" sId="1">
    <oc r="N144">
      <f>'по 6-10'!N144+'по 0,4'!N141</f>
    </oc>
    <nc r="N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0,4'!N141</f>
    </nc>
  </rcc>
  <rcc rId="20552" sId="1">
    <oc r="O144">
      <f>'по 6-10'!O144+'по 0,4'!O141</f>
    </oc>
    <nc r="O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0,4'!O141</f>
    </nc>
  </rcc>
  <rcc rId="20553" sId="1">
    <oc r="P144">
      <f>'по 6-10'!P144+'по 0,4'!P141</f>
    </oc>
    <nc r="P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0,4'!P141</f>
    </nc>
  </rcc>
  <rcc rId="20554" sId="1">
    <oc r="Q144">
      <f>'по 6-10'!Q144+'по 0,4'!Q141</f>
    </oc>
    <nc r="Q14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0,4'!Q141</f>
    </nc>
  </rcc>
  <rcc rId="20555" sId="1">
    <oc r="D145">
      <f>'по 6-10'!D145+'по 0,4'!D142</f>
    </oc>
    <nc r="D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0,4'!D142</f>
    </nc>
  </rcc>
  <rcc rId="20556" sId="1">
    <oc r="E145">
      <f>'по 6-10'!E145+'по 0,4'!E142</f>
    </oc>
    <nc r="E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0,4'!E142</f>
    </nc>
  </rcc>
  <rcc rId="20557" sId="1">
    <oc r="F145">
      <f>'по 6-10'!F145+'по 0,4'!F142</f>
    </oc>
    <nc r="F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0,4'!F142</f>
    </nc>
  </rcc>
  <rcc rId="20558" sId="1">
    <oc r="G145">
      <f>'по 6-10'!G145+'по 0,4'!G142</f>
    </oc>
    <nc r="G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0,4'!G142</f>
    </nc>
  </rcc>
  <rcc rId="20559" sId="1">
    <oc r="H145">
      <f>'по 6-10'!H145+'по 0,4'!H142</f>
    </oc>
    <nc r="H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0,4'!H142</f>
    </nc>
  </rcc>
  <rcc rId="20560" sId="1">
    <oc r="I145">
      <f>'по 6-10'!I145+'по 0,4'!I142</f>
    </oc>
    <nc r="I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0,4'!I142</f>
    </nc>
  </rcc>
  <rcc rId="20561" sId="1">
    <oc r="J145">
      <f>'по 6-10'!J145+'по 0,4'!J142</f>
    </oc>
    <nc r="J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0,4'!J142</f>
    </nc>
  </rcc>
  <rcc rId="20562" sId="1">
    <oc r="K145">
      <f>'по 6-10'!K145+'по 0,4'!K142</f>
    </oc>
    <nc r="K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0,4'!K142</f>
    </nc>
  </rcc>
  <rcc rId="20563" sId="1">
    <oc r="L145">
      <f>'по 6-10'!L145+'по 0,4'!L142</f>
    </oc>
    <nc r="L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0,4'!L142</f>
    </nc>
  </rcc>
  <rcc rId="20564" sId="1">
    <oc r="M145">
      <f>'по 6-10'!M145+'по 0,4'!M142</f>
    </oc>
    <nc r="M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0,4'!M142</f>
    </nc>
  </rcc>
  <rcc rId="20565" sId="1">
    <oc r="N145">
      <f>'по 6-10'!N145+'по 0,4'!N142</f>
    </oc>
    <nc r="N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0,4'!N142</f>
    </nc>
  </rcc>
  <rcc rId="20566" sId="1">
    <oc r="O145">
      <f>'по 6-10'!O145+'по 0,4'!O142</f>
    </oc>
    <nc r="O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0,4'!O142</f>
    </nc>
  </rcc>
  <rcc rId="20567" sId="1">
    <oc r="P145">
      <f>'по 6-10'!P145+'по 0,4'!P142</f>
    </oc>
    <nc r="P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0,4'!P142</f>
    </nc>
  </rcc>
  <rcc rId="20568" sId="1">
    <oc r="Q145">
      <f>'по 6-10'!Q145+'по 0,4'!Q142</f>
    </oc>
    <nc r="Q14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0,4'!Q142</f>
    </nc>
  </rcc>
  <rcc rId="20569" sId="1">
    <oc r="D146">
      <f>'по 6-10'!D146+'по 0,4'!D143</f>
    </oc>
    <nc r="D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0,4'!D143</f>
    </nc>
  </rcc>
  <rcc rId="20570" sId="1">
    <oc r="E146">
      <f>'по 6-10'!E146+'по 0,4'!E143</f>
    </oc>
    <nc r="E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0,4'!E143</f>
    </nc>
  </rcc>
  <rcc rId="20571" sId="1">
    <oc r="F146">
      <f>'по 6-10'!F146+'по 0,4'!F143</f>
    </oc>
    <nc r="F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0,4'!F143</f>
    </nc>
  </rcc>
  <rcc rId="20572" sId="1">
    <oc r="G146">
      <f>'по 6-10'!G146+'по 0,4'!G143</f>
    </oc>
    <nc r="G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0,4'!G143</f>
    </nc>
  </rcc>
  <rcc rId="20573" sId="1">
    <oc r="H146">
      <f>'по 6-10'!H146+'по 0,4'!H143</f>
    </oc>
    <nc r="H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0,4'!H143</f>
    </nc>
  </rcc>
  <rcc rId="20574" sId="1">
    <oc r="I146">
      <f>'по 6-10'!I146+'по 0,4'!I143</f>
    </oc>
    <nc r="I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0,4'!I143</f>
    </nc>
  </rcc>
  <rcc rId="20575" sId="1">
    <oc r="J146">
      <f>'по 6-10'!J146+'по 0,4'!J143</f>
    </oc>
    <nc r="J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0,4'!J143</f>
    </nc>
  </rcc>
  <rcc rId="20576" sId="1">
    <oc r="K146">
      <f>'по 6-10'!K146+'по 0,4'!K143</f>
    </oc>
    <nc r="K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0,4'!K143</f>
    </nc>
  </rcc>
  <rcc rId="20577" sId="1">
    <oc r="L146">
      <f>'по 6-10'!L146+'по 0,4'!L143</f>
    </oc>
    <nc r="L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0,4'!L143</f>
    </nc>
  </rcc>
  <rcc rId="20578" sId="1">
    <oc r="M146">
      <f>'по 6-10'!M146+'по 0,4'!M143</f>
    </oc>
    <nc r="M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0,4'!M143</f>
    </nc>
  </rcc>
  <rcc rId="20579" sId="1">
    <oc r="N146">
      <f>'по 6-10'!N146+'по 0,4'!N143</f>
    </oc>
    <nc r="N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0,4'!N143</f>
    </nc>
  </rcc>
  <rcc rId="20580" sId="1">
    <oc r="O146">
      <f>'по 6-10'!O146+'по 0,4'!O143</f>
    </oc>
    <nc r="O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0,4'!O143</f>
    </nc>
  </rcc>
  <rcc rId="20581" sId="1">
    <oc r="P146">
      <f>'по 6-10'!P146+'по 0,4'!P143</f>
    </oc>
    <nc r="P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0,4'!P143</f>
    </nc>
  </rcc>
  <rcc rId="20582" sId="1">
    <oc r="Q146">
      <f>'по 6-10'!Q146+'по 0,4'!Q143</f>
    </oc>
    <nc r="Q14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0,4'!Q143</f>
    </nc>
  </rcc>
  <rcc rId="20583" sId="1">
    <oc r="D147">
      <f>'по 6-10'!D147+'по 0,4'!D144</f>
    </oc>
    <nc r="D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0,4'!D144</f>
    </nc>
  </rcc>
  <rcc rId="20584" sId="1">
    <oc r="E147">
      <f>'по 6-10'!E147+'по 0,4'!E144</f>
    </oc>
    <nc r="E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0,4'!E144</f>
    </nc>
  </rcc>
  <rcc rId="20585" sId="1">
    <oc r="F147">
      <f>'по 6-10'!F147+'по 0,4'!F144</f>
    </oc>
    <nc r="F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0,4'!F144</f>
    </nc>
  </rcc>
  <rcc rId="20586" sId="1">
    <oc r="G147">
      <f>'по 6-10'!G147+'по 0,4'!G144</f>
    </oc>
    <nc r="G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0,4'!G144</f>
    </nc>
  </rcc>
  <rcc rId="20587" sId="1">
    <oc r="H147">
      <f>'по 6-10'!H147+'по 0,4'!H144</f>
    </oc>
    <nc r="H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0,4'!H144</f>
    </nc>
  </rcc>
  <rcc rId="20588" sId="1">
    <oc r="I147">
      <f>'по 6-10'!I147+'по 0,4'!I144</f>
    </oc>
    <nc r="I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0,4'!I144</f>
    </nc>
  </rcc>
  <rcc rId="20589" sId="1">
    <oc r="J147">
      <f>'по 6-10'!J147+'по 0,4'!J144</f>
    </oc>
    <nc r="J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0,4'!J144</f>
    </nc>
  </rcc>
  <rcc rId="20590" sId="1">
    <oc r="K147">
      <f>'по 6-10'!K147+'по 0,4'!K144</f>
    </oc>
    <nc r="K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0,4'!K144</f>
    </nc>
  </rcc>
  <rcc rId="20591" sId="1">
    <oc r="L147">
      <f>'по 6-10'!L147+'по 0,4'!L144</f>
    </oc>
    <nc r="L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0,4'!L144</f>
    </nc>
  </rcc>
  <rcc rId="20592" sId="1">
    <oc r="M147">
      <f>'по 6-10'!M147+'по 0,4'!M144</f>
    </oc>
    <nc r="M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0,4'!M144</f>
    </nc>
  </rcc>
  <rcc rId="20593" sId="1">
    <oc r="N147">
      <f>'по 6-10'!N147+'по 0,4'!N144</f>
    </oc>
    <nc r="N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0,4'!N144</f>
    </nc>
  </rcc>
  <rcc rId="20594" sId="1">
    <oc r="O147">
      <f>'по 6-10'!O147+'по 0,4'!O144</f>
    </oc>
    <nc r="O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0,4'!O144</f>
    </nc>
  </rcc>
  <rcc rId="20595" sId="1">
    <oc r="P147">
      <f>'по 6-10'!P147+'по 0,4'!P144</f>
    </oc>
    <nc r="P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0,4'!P144</f>
    </nc>
  </rcc>
  <rcc rId="20596" sId="1">
    <oc r="Q147">
      <f>'по 6-10'!Q147+'по 0,4'!Q144</f>
    </oc>
    <nc r="Q14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0,4'!Q144</f>
    </nc>
  </rcc>
  <rcc rId="20597" sId="1">
    <oc r="D148">
      <f>'по 6-10'!D148+'по 0,4'!D145</f>
    </oc>
    <nc r="D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0,4'!D145</f>
    </nc>
  </rcc>
  <rcc rId="20598" sId="1">
    <oc r="E148">
      <f>'по 6-10'!E148+'по 0,4'!E145</f>
    </oc>
    <nc r="E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0,4'!E145</f>
    </nc>
  </rcc>
  <rcc rId="20599" sId="1">
    <oc r="F148">
      <f>'по 6-10'!F148+'по 0,4'!F145</f>
    </oc>
    <nc r="F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0,4'!F145</f>
    </nc>
  </rcc>
  <rcc rId="20600" sId="1">
    <oc r="G148">
      <f>'по 6-10'!G148+'по 0,4'!G145</f>
    </oc>
    <nc r="G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0,4'!G145</f>
    </nc>
  </rcc>
  <rcc rId="20601" sId="1">
    <oc r="H148">
      <f>'по 6-10'!H148+'по 0,4'!H145</f>
    </oc>
    <nc r="H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0,4'!H145</f>
    </nc>
  </rcc>
  <rcc rId="20602" sId="1">
    <oc r="I148">
      <f>'по 6-10'!I148+'по 0,4'!I145</f>
    </oc>
    <nc r="I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0,4'!I145</f>
    </nc>
  </rcc>
  <rcc rId="20603" sId="1">
    <oc r="J148">
      <f>'по 6-10'!J148+'по 0,4'!J145</f>
    </oc>
    <nc r="J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0,4'!J145</f>
    </nc>
  </rcc>
  <rcc rId="20604" sId="1">
    <oc r="K148">
      <f>'по 6-10'!K148+'по 0,4'!K145</f>
    </oc>
    <nc r="K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0,4'!K145</f>
    </nc>
  </rcc>
  <rcc rId="20605" sId="1">
    <oc r="L148">
      <f>'по 6-10'!L148+'по 0,4'!L145</f>
    </oc>
    <nc r="L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0,4'!L145</f>
    </nc>
  </rcc>
  <rcc rId="20606" sId="1">
    <oc r="M148">
      <f>'по 6-10'!M148+'по 0,4'!M145</f>
    </oc>
    <nc r="M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0,4'!M145</f>
    </nc>
  </rcc>
  <rcc rId="20607" sId="1">
    <oc r="N148">
      <f>'по 6-10'!N148+'по 0,4'!N145</f>
    </oc>
    <nc r="N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0,4'!N145</f>
    </nc>
  </rcc>
  <rcc rId="20608" sId="1">
    <oc r="O148">
      <f>'по 6-10'!O148+'по 0,4'!O145</f>
    </oc>
    <nc r="O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0,4'!O145</f>
    </nc>
  </rcc>
  <rcc rId="20609" sId="1">
    <oc r="P148">
      <f>'по 6-10'!P148+'по 0,4'!P145</f>
    </oc>
    <nc r="P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0,4'!P145</f>
    </nc>
  </rcc>
  <rcc rId="20610" sId="1">
    <oc r="Q148">
      <f>'по 6-10'!Q148+'по 0,4'!Q145</f>
    </oc>
    <nc r="Q14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0,4'!Q145</f>
    </nc>
  </rcc>
  <rcc rId="20611" sId="1">
    <oc r="D149">
      <f>'по 6-10'!D149+'по 0,4'!D146</f>
    </oc>
    <nc r="D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0,4'!D146</f>
    </nc>
  </rcc>
  <rcc rId="20612" sId="1">
    <oc r="E149">
      <f>'по 6-10'!E149+'по 0,4'!E146</f>
    </oc>
    <nc r="E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0,4'!E146</f>
    </nc>
  </rcc>
  <rcc rId="20613" sId="1">
    <oc r="F149">
      <f>'по 6-10'!F149+'по 0,4'!F146</f>
    </oc>
    <nc r="F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0,4'!F146</f>
    </nc>
  </rcc>
  <rcc rId="20614" sId="1">
    <oc r="G149">
      <f>'по 6-10'!G149+'по 0,4'!G146</f>
    </oc>
    <nc r="G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0,4'!G146</f>
    </nc>
  </rcc>
  <rcc rId="20615" sId="1">
    <oc r="H149">
      <f>'по 6-10'!H149+'по 0,4'!H146</f>
    </oc>
    <nc r="H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0,4'!H146</f>
    </nc>
  </rcc>
  <rcc rId="20616" sId="1">
    <oc r="I149">
      <f>'по 6-10'!I149+'по 0,4'!I146</f>
    </oc>
    <nc r="I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0,4'!I146</f>
    </nc>
  </rcc>
  <rcc rId="20617" sId="1">
    <oc r="J149">
      <f>'по 6-10'!J149+'по 0,4'!J146</f>
    </oc>
    <nc r="J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0,4'!J146</f>
    </nc>
  </rcc>
  <rcc rId="20618" sId="1">
    <oc r="K149">
      <f>'по 6-10'!K149+'по 0,4'!K146</f>
    </oc>
    <nc r="K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0,4'!K146</f>
    </nc>
  </rcc>
  <rcc rId="20619" sId="1">
    <oc r="L149">
      <f>'по 6-10'!L149+'по 0,4'!L146</f>
    </oc>
    <nc r="L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0,4'!L146</f>
    </nc>
  </rcc>
  <rcc rId="20620" sId="1">
    <oc r="M149">
      <f>'по 6-10'!M149+'по 0,4'!M146</f>
    </oc>
    <nc r="M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0,4'!M146</f>
    </nc>
  </rcc>
  <rcc rId="20621" sId="1">
    <oc r="N149">
      <f>'по 6-10'!N149+'по 0,4'!N146</f>
    </oc>
    <nc r="N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0,4'!N146</f>
    </nc>
  </rcc>
  <rcc rId="20622" sId="1">
    <oc r="O149">
      <f>'по 6-10'!O149+'по 0,4'!O146</f>
    </oc>
    <nc r="O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0,4'!O146</f>
    </nc>
  </rcc>
  <rcc rId="20623" sId="1">
    <oc r="P149">
      <f>'по 6-10'!P149+'по 0,4'!P146</f>
    </oc>
    <nc r="P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0,4'!P146</f>
    </nc>
  </rcc>
  <rcc rId="20624" sId="1">
    <oc r="Q149">
      <f>'по 6-10'!Q149+'по 0,4'!Q146</f>
    </oc>
    <nc r="Q14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6-10'!Q149+'C:\Documents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0,4'!Q146</f>
    </nc>
  </rcc>
  <rcc rId="20625" sId="1">
    <oc r="D150">
      <f>'по 6-10'!D150+'по 0,4'!D147</f>
    </oc>
    <nc r="D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0,4'!D147</f>
    </nc>
  </rcc>
  <rcc rId="20626" sId="1">
    <oc r="E150">
      <f>'по 6-10'!E150+'по 0,4'!E147</f>
    </oc>
    <nc r="E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0,4'!E147</f>
    </nc>
  </rcc>
  <rcc rId="20627" sId="1">
    <oc r="F150">
      <f>'по 6-10'!F150+'по 0,4'!F147</f>
    </oc>
    <nc r="F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0,4'!F147</f>
    </nc>
  </rcc>
  <rcc rId="20628" sId="1">
    <oc r="G150">
      <f>'по 6-10'!G150+'по 0,4'!G147</f>
    </oc>
    <nc r="G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0,4'!G147</f>
    </nc>
  </rcc>
  <rcc rId="20629" sId="1">
    <oc r="H150">
      <f>'по 6-10'!H150+'по 0,4'!H147</f>
    </oc>
    <nc r="H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0,4'!H147</f>
    </nc>
  </rcc>
  <rcc rId="20630" sId="1">
    <oc r="I150">
      <f>'по 6-10'!I150+'по 0,4'!I147</f>
    </oc>
    <nc r="I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0,4'!I147</f>
    </nc>
  </rcc>
  <rcc rId="20631" sId="1">
    <oc r="J150">
      <f>'по 6-10'!J150+'по 0,4'!J147</f>
    </oc>
    <nc r="J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0,4'!J147</f>
    </nc>
  </rcc>
  <rcc rId="20632" sId="1">
    <oc r="K150">
      <f>'по 6-10'!K150+'по 0,4'!K147</f>
    </oc>
    <nc r="K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0,4'!K147</f>
    </nc>
  </rcc>
  <rcc rId="20633" sId="1">
    <oc r="L150">
      <f>'по 6-10'!L150+'по 0,4'!L147</f>
    </oc>
    <nc r="L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0,4'!L147</f>
    </nc>
  </rcc>
  <rcc rId="20634" sId="1">
    <oc r="M150">
      <f>'по 6-10'!M150+'по 0,4'!M147</f>
    </oc>
    <nc r="M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0,4'!M147</f>
    </nc>
  </rcc>
  <rcc rId="20635" sId="1">
    <oc r="N150">
      <f>'по 6-10'!N150+'по 0,4'!N147</f>
    </oc>
    <nc r="N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0,4'!N147</f>
    </nc>
  </rcc>
  <rcc rId="20636" sId="1">
    <oc r="O150">
      <f>'по 6-10'!O150+'по 0,4'!O147</f>
    </oc>
    <nc r="O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0,4'!O147</f>
    </nc>
  </rcc>
  <rcc rId="20637" sId="1">
    <oc r="P150">
      <f>'по 6-10'!P150+'по 0,4'!P147</f>
    </oc>
    <nc r="P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0,4'!P147</f>
    </nc>
  </rcc>
  <rcc rId="20638" sId="1">
    <oc r="Q150">
      <f>'по 6-10'!Q150+'по 0,4'!Q147</f>
    </oc>
    <nc r="Q15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0,4'!Q147</f>
    </nc>
  </rcc>
  <rcc rId="20639" sId="1">
    <oc r="D151">
      <f>'по 6-10'!D151+'по 0,4'!D148</f>
    </oc>
    <nc r="D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0,4'!D148</f>
    </nc>
  </rcc>
  <rcc rId="20640" sId="1">
    <oc r="E151">
      <f>'по 6-10'!E151+'по 0,4'!E148</f>
    </oc>
    <nc r="E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0,4'!E148</f>
    </nc>
  </rcc>
  <rcc rId="20641" sId="1">
    <oc r="F151">
      <f>'по 6-10'!F151+'по 0,4'!F148</f>
    </oc>
    <nc r="F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0,4'!F148</f>
    </nc>
  </rcc>
  <rcc rId="20642" sId="1">
    <oc r="G151">
      <f>'по 6-10'!G151+'по 0,4'!G148</f>
    </oc>
    <nc r="G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0,4'!G148</f>
    </nc>
  </rcc>
  <rcc rId="20643" sId="1">
    <oc r="H151">
      <f>'по 6-10'!H151+'по 0,4'!H148</f>
    </oc>
    <nc r="H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0,4'!H148</f>
    </nc>
  </rcc>
  <rcc rId="20644" sId="1">
    <oc r="I151">
      <f>'по 6-10'!I151+'по 0,4'!I148</f>
    </oc>
    <nc r="I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0,4'!I148</f>
    </nc>
  </rcc>
  <rcc rId="20645" sId="1">
    <oc r="J151">
      <f>'по 6-10'!J151+'по 0,4'!J148</f>
    </oc>
    <nc r="J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0,4'!J148</f>
    </nc>
  </rcc>
  <rcc rId="20646" sId="1">
    <oc r="K151">
      <f>'по 6-10'!K151+'по 0,4'!K148</f>
    </oc>
    <nc r="K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0,4'!K148</f>
    </nc>
  </rcc>
  <rcc rId="20647" sId="1">
    <oc r="L151">
      <f>'по 6-10'!L151+'по 0,4'!L148</f>
    </oc>
    <nc r="L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0,4'!L148</f>
    </nc>
  </rcc>
  <rcc rId="20648" sId="1">
    <oc r="M151">
      <f>'по 6-10'!M151+'по 0,4'!M148</f>
    </oc>
    <nc r="M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0,4'!M148</f>
    </nc>
  </rcc>
  <rcc rId="20649" sId="1">
    <oc r="N151">
      <f>'по 6-10'!N151+'по 0,4'!N148</f>
    </oc>
    <nc r="N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0,4'!N148</f>
    </nc>
  </rcc>
  <rcc rId="20650" sId="1">
    <oc r="O151">
      <f>'по 6-10'!O151+'по 0,4'!O148</f>
    </oc>
    <nc r="O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0,4'!O148</f>
    </nc>
  </rcc>
  <rcc rId="20651" sId="1">
    <oc r="P151">
      <f>'по 6-10'!P151+'по 0,4'!P148</f>
    </oc>
    <nc r="P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0,4'!P148</f>
    </nc>
  </rcc>
  <rcc rId="20652" sId="1">
    <oc r="Q151">
      <f>'по 6-10'!Q151+'по 0,4'!Q148</f>
    </oc>
    <nc r="Q15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0,4'!Q148</f>
    </nc>
  </rcc>
  <rcc rId="20653" sId="1">
    <oc r="D152">
      <f>'по 6-10'!D152+'по 0,4'!D149</f>
    </oc>
    <nc r="D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0,4'!D149</f>
    </nc>
  </rcc>
  <rcc rId="20654" sId="1">
    <oc r="E152">
      <f>'по 6-10'!E152+'по 0,4'!E149</f>
    </oc>
    <nc r="E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0,4'!E149</f>
    </nc>
  </rcc>
  <rcc rId="20655" sId="1">
    <oc r="F152">
      <f>'по 6-10'!F152+'по 0,4'!F149</f>
    </oc>
    <nc r="F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0,4'!F149</f>
    </nc>
  </rcc>
  <rcc rId="20656" sId="1">
    <oc r="G152">
      <f>'по 6-10'!G152+'по 0,4'!G149</f>
    </oc>
    <nc r="G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0,4'!G149</f>
    </nc>
  </rcc>
  <rcc rId="20657" sId="1">
    <oc r="H152">
      <f>'по 6-10'!H152+'по 0,4'!H149</f>
    </oc>
    <nc r="H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0,4'!H149</f>
    </nc>
  </rcc>
  <rcc rId="20658" sId="1">
    <oc r="I152">
      <f>'по 6-10'!I152+'по 0,4'!I149</f>
    </oc>
    <nc r="I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0,4'!I149</f>
    </nc>
  </rcc>
  <rcc rId="20659" sId="1">
    <oc r="J152">
      <f>'по 6-10'!J152+'по 0,4'!J149</f>
    </oc>
    <nc r="J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0,4'!J149</f>
    </nc>
  </rcc>
  <rcc rId="20660" sId="1">
    <oc r="K152">
      <f>'по 6-10'!K152+'по 0,4'!K149</f>
    </oc>
    <nc r="K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0,4'!K149</f>
    </nc>
  </rcc>
  <rcc rId="20661" sId="1">
    <oc r="L152">
      <f>'по 6-10'!L152+'по 0,4'!L149</f>
    </oc>
    <nc r="L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0,4'!L149</f>
    </nc>
  </rcc>
  <rcc rId="20662" sId="1">
    <oc r="M152">
      <f>'по 6-10'!M152+'по 0,4'!M149</f>
    </oc>
    <nc r="M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0,4'!M149</f>
    </nc>
  </rcc>
  <rcc rId="20663" sId="1">
    <oc r="N152">
      <f>'по 6-10'!N152+'по 0,4'!N149</f>
    </oc>
    <nc r="N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0,4'!N149</f>
    </nc>
  </rcc>
  <rcc rId="20664" sId="1">
    <oc r="O152">
      <f>'по 6-10'!O152+'по 0,4'!O149</f>
    </oc>
    <nc r="O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0,4'!O149</f>
    </nc>
  </rcc>
  <rcc rId="20665" sId="1">
    <oc r="P152">
      <f>'по 6-10'!P152+'по 0,4'!P149</f>
    </oc>
    <nc r="P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0,4'!P149</f>
    </nc>
  </rcc>
  <rcc rId="20666" sId="1">
    <oc r="Q152">
      <f>'по 6-10'!Q152+'по 0,4'!Q149</f>
    </oc>
    <nc r="Q15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0,4'!Q149</f>
    </nc>
  </rcc>
  <rcc rId="20667" sId="1">
    <oc r="D153">
      <f>SUM(D104:D152)</f>
    </oc>
    <nc r="D153">
      <f>SUM(D104:D152)</f>
    </nc>
  </rcc>
  <rcc rId="20668" sId="1">
    <oc r="E153">
      <f>SUM(E104:E152)</f>
    </oc>
    <nc r="E153">
      <f>SUM(E104:E152)</f>
    </nc>
  </rcc>
  <rcc rId="20669" sId="1">
    <oc r="F153">
      <f>SUM(F104:F152)</f>
    </oc>
    <nc r="F153">
      <f>SUM(F104:F152)</f>
    </nc>
  </rcc>
  <rcc rId="20670" sId="1">
    <oc r="G153">
      <f>SUM(G104:G152)</f>
    </oc>
    <nc r="G153">
      <f>SUM(G104:G152)</f>
    </nc>
  </rcc>
  <rcc rId="20671" sId="1">
    <oc r="H153">
      <f>SUM(H104:H152)</f>
    </oc>
    <nc r="H153">
      <f>SUM(H104:H152)</f>
    </nc>
  </rcc>
  <rcc rId="20672" sId="1">
    <oc r="I153">
      <f>SUM(I104:I152)</f>
    </oc>
    <nc r="I153">
      <f>SUM(I104:I152)</f>
    </nc>
  </rcc>
  <rcc rId="20673" sId="1">
    <oc r="J153">
      <f>SUM(J104:J152)</f>
    </oc>
    <nc r="J153">
      <f>SUM(J104:J152)</f>
    </nc>
  </rcc>
  <rcc rId="20674" sId="1">
    <oc r="K153">
      <f>SUM(K104:K152)</f>
    </oc>
    <nc r="K153">
      <f>SUM(K104:K152)</f>
    </nc>
  </rcc>
  <rcc rId="20675" sId="1">
    <oc r="L153">
      <f>SUM(L104:L152)</f>
    </oc>
    <nc r="L153">
      <f>SUM(L104:L152)</f>
    </nc>
  </rcc>
  <rcc rId="20676" sId="1">
    <oc r="M153">
      <f>SUM(M104:M152)</f>
    </oc>
    <nc r="M153">
      <f>SUM(M104:M152)</f>
    </nc>
  </rcc>
  <rcc rId="20677" sId="1">
    <oc r="N153">
      <f>SUM(N104:N152)</f>
    </oc>
    <nc r="N153">
      <f>SUM(N104:N152)</f>
    </nc>
  </rcc>
  <rcc rId="20678" sId="1">
    <oc r="O153">
      <f>SUM(O104:O152)</f>
    </oc>
    <nc r="O153">
      <f>SUM(O104:O152)</f>
    </nc>
  </rcc>
  <rcc rId="20679" sId="1">
    <oc r="P153">
      <f>SUM(P104:P152)</f>
    </oc>
    <nc r="P153">
      <f>SUM(P104:P152)</f>
    </nc>
  </rcc>
  <rcc rId="20680" sId="1">
    <oc r="Q153">
      <f>SUM(Q104:Q152)</f>
    </oc>
    <nc r="Q153">
      <f>SUM(Q104:Q152)</f>
    </nc>
  </rcc>
  <rcc rId="20681" sId="1">
    <oc r="D155">
      <f>'по 6-10'!D155+'по 0,4'!D152</f>
    </oc>
    <nc r="D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0,4'!D152</f>
    </nc>
  </rcc>
  <rcc rId="20682" sId="1">
    <oc r="E155">
      <f>'по 6-10'!E155+'по 0,4'!E152</f>
    </oc>
    <nc r="E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0,4'!E152</f>
    </nc>
  </rcc>
  <rcc rId="20683" sId="1">
    <oc r="F155">
      <f>'по 6-10'!F155+'по 0,4'!F152</f>
    </oc>
    <nc r="F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0,4'!F152</f>
    </nc>
  </rcc>
  <rcc rId="20684" sId="1">
    <oc r="G155">
      <f>'по 6-10'!G155+'по 0,4'!G152</f>
    </oc>
    <nc r="G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0,4'!G152</f>
    </nc>
  </rcc>
  <rcc rId="20685" sId="1">
    <oc r="H155">
      <f>'по 6-10'!H155+'по 0,4'!H152</f>
    </oc>
    <nc r="H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0,4'!H152</f>
    </nc>
  </rcc>
  <rcc rId="20686" sId="1">
    <oc r="I155">
      <f>'по 6-10'!I155+'по 0,4'!I152</f>
    </oc>
    <nc r="I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0,4'!I152</f>
    </nc>
  </rcc>
  <rcc rId="20687" sId="1">
    <oc r="J155">
      <f>'по 6-10'!J155+'по 0,4'!J152</f>
    </oc>
    <nc r="J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0,4'!J152</f>
    </nc>
  </rcc>
  <rcc rId="20688" sId="1">
    <oc r="K155">
      <f>'по 6-10'!K155+'по 0,4'!K152</f>
    </oc>
    <nc r="K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0,4'!K152</f>
    </nc>
  </rcc>
  <rcc rId="20689" sId="1">
    <oc r="L155">
      <f>'по 6-10'!L155+'по 0,4'!L152</f>
    </oc>
    <nc r="L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0,4'!L152</f>
    </nc>
  </rcc>
  <rcc rId="20690" sId="1">
    <oc r="M155">
      <f>'по 6-10'!M155+'по 0,4'!M152</f>
    </oc>
    <nc r="M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0,4'!M152</f>
    </nc>
  </rcc>
  <rcc rId="20691" sId="1">
    <oc r="N155">
      <f>'по 6-10'!N155+'по 0,4'!N152</f>
    </oc>
    <nc r="N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0,4'!N152</f>
    </nc>
  </rcc>
  <rcc rId="20692" sId="1">
    <oc r="O155">
      <f>'по 6-10'!O155+'по 0,4'!O152</f>
    </oc>
    <nc r="O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0,4'!O152</f>
    </nc>
  </rcc>
  <rcc rId="20693" sId="1">
    <oc r="P155">
      <f>'по 6-10'!P155+'по 0,4'!P152</f>
    </oc>
    <nc r="P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0,4'!P152</f>
    </nc>
  </rcc>
  <rcc rId="20694" sId="1">
    <oc r="Q155">
      <f>'по 6-10'!Q155+'по 0,4'!Q152</f>
    </oc>
    <nc r="Q15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0,4'!Q152</f>
    </nc>
  </rcc>
  <rcc rId="20695" sId="1">
    <oc r="D156">
      <f>'по 6-10'!D156+'по 0,4'!D153</f>
    </oc>
    <nc r="D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0,4'!D153</f>
    </nc>
  </rcc>
  <rcc rId="20696" sId="1">
    <oc r="E156">
      <f>'по 6-10'!E156+'по 0,4'!E153</f>
    </oc>
    <nc r="E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0,4'!E153</f>
    </nc>
  </rcc>
  <rcc rId="20697" sId="1">
    <oc r="F156">
      <f>'по 6-10'!F156+'по 0,4'!F153</f>
    </oc>
    <nc r="F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0,4'!F153</f>
    </nc>
  </rcc>
  <rcc rId="20698" sId="1">
    <oc r="G156">
      <f>'по 6-10'!G156+'по 0,4'!G153</f>
    </oc>
    <nc r="G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0,4'!G153</f>
    </nc>
  </rcc>
  <rcc rId="20699" sId="1">
    <oc r="H156">
      <f>'по 6-10'!H156+'по 0,4'!H153</f>
    </oc>
    <nc r="H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0,4'!H153</f>
    </nc>
  </rcc>
  <rcc rId="20700" sId="1">
    <oc r="I156">
      <f>'по 6-10'!I156+'по 0,4'!I153</f>
    </oc>
    <nc r="I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0,4'!I153</f>
    </nc>
  </rcc>
  <rcc rId="20701" sId="1">
    <oc r="J156">
      <f>'по 6-10'!J156+'по 0,4'!J153</f>
    </oc>
    <nc r="J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0,4'!J153</f>
    </nc>
  </rcc>
  <rcc rId="20702" sId="1">
    <oc r="K156">
      <f>'по 6-10'!K156+'по 0,4'!K153</f>
    </oc>
    <nc r="K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0,4'!K153</f>
    </nc>
  </rcc>
  <rcc rId="20703" sId="1">
    <oc r="L156">
      <f>'по 6-10'!L156+'по 0,4'!L153</f>
    </oc>
    <nc r="L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0,4'!L153</f>
    </nc>
  </rcc>
  <rcc rId="20704" sId="1">
    <oc r="M156">
      <f>'по 6-10'!M156+'по 0,4'!M153</f>
    </oc>
    <nc r="M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0,4'!M153</f>
    </nc>
  </rcc>
  <rcc rId="20705" sId="1">
    <oc r="N156">
      <f>'по 6-10'!N156+'по 0,4'!N153</f>
    </oc>
    <nc r="N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0,4'!N153</f>
    </nc>
  </rcc>
  <rcc rId="20706" sId="1">
    <oc r="O156">
      <f>'по 6-10'!O156+'по 0,4'!O153</f>
    </oc>
    <nc r="O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0,4'!O153</f>
    </nc>
  </rcc>
  <rcc rId="20707" sId="1">
    <oc r="P156">
      <f>'по 6-10'!P156+'по 0,4'!P153</f>
    </oc>
    <nc r="P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0,4'!P153</f>
    </nc>
  </rcc>
  <rcc rId="20708" sId="1">
    <oc r="Q156">
      <f>'по 6-10'!Q156+'по 0,4'!Q153</f>
    </oc>
    <nc r="Q15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0,4'!Q153</f>
    </nc>
  </rcc>
  <rcc rId="20709" sId="1">
    <oc r="D157">
      <f>'по 6-10'!D157+'по 0,4'!D154</f>
    </oc>
    <nc r="D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0,4'!D154</f>
    </nc>
  </rcc>
  <rcc rId="20710" sId="1">
    <oc r="E157">
      <f>'по 6-10'!E157+'по 0,4'!E154</f>
    </oc>
    <nc r="E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0,4'!E154</f>
    </nc>
  </rcc>
  <rcc rId="20711" sId="1">
    <oc r="F157">
      <f>'по 6-10'!F157+'по 0,4'!F154</f>
    </oc>
    <nc r="F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0,4'!F154</f>
    </nc>
  </rcc>
  <rcc rId="20712" sId="1">
    <oc r="G157">
      <f>'по 6-10'!G157+'по 0,4'!G154</f>
    </oc>
    <nc r="G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0,4'!G154</f>
    </nc>
  </rcc>
  <rcc rId="20713" sId="1">
    <oc r="H157">
      <f>'по 6-10'!H157+'по 0,4'!H154</f>
    </oc>
    <nc r="H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0,4'!H154</f>
    </nc>
  </rcc>
  <rcc rId="20714" sId="1">
    <oc r="I157">
      <f>'по 6-10'!I157+'по 0,4'!I154</f>
    </oc>
    <nc r="I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0,4'!I154</f>
    </nc>
  </rcc>
  <rcc rId="20715" sId="1">
    <oc r="J157">
      <f>'по 6-10'!J157+'по 0,4'!J154</f>
    </oc>
    <nc r="J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0,4'!J154</f>
    </nc>
  </rcc>
  <rcc rId="20716" sId="1">
    <oc r="K157">
      <f>'по 6-10'!K157+'по 0,4'!K154</f>
    </oc>
    <nc r="K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0,4'!K154</f>
    </nc>
  </rcc>
  <rcc rId="20717" sId="1">
    <oc r="L157">
      <f>'по 6-10'!L157+'по 0,4'!L154</f>
    </oc>
    <nc r="L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0,4'!L154</f>
    </nc>
  </rcc>
  <rcc rId="20718" sId="1">
    <oc r="M157">
      <f>'по 6-10'!M157+'по 0,4'!M154</f>
    </oc>
    <nc r="M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0,4'!M154</f>
    </nc>
  </rcc>
  <rcc rId="20719" sId="1">
    <oc r="N157">
      <f>'по 6-10'!N157+'по 0,4'!N154</f>
    </oc>
    <nc r="N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0,4'!N154</f>
    </nc>
  </rcc>
  <rcc rId="20720" sId="1">
    <oc r="O157">
      <f>'по 6-10'!O157+'по 0,4'!O154</f>
    </oc>
    <nc r="O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0,4'!O154</f>
    </nc>
  </rcc>
  <rcc rId="20721" sId="1">
    <oc r="P157">
      <f>'по 6-10'!P157+'по 0,4'!P154</f>
    </oc>
    <nc r="P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0,4'!P154</f>
    </nc>
  </rcc>
  <rcc rId="20722" sId="1">
    <oc r="Q157">
      <f>'по 6-10'!Q157+'по 0,4'!Q154</f>
    </oc>
    <nc r="Q15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0,4'!Q154</f>
    </nc>
  </rcc>
  <rcc rId="20723" sId="1">
    <oc r="D158">
      <f>'по 6-10'!D158+'по 0,4'!D155</f>
    </oc>
    <nc r="D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0,4'!D155</f>
    </nc>
  </rcc>
  <rcc rId="20724" sId="1">
    <oc r="E158">
      <f>'по 6-10'!E158+'по 0,4'!E155</f>
    </oc>
    <nc r="E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0,4'!E155</f>
    </nc>
  </rcc>
  <rcc rId="20725" sId="1">
    <oc r="F158">
      <f>'по 6-10'!F158+'по 0,4'!F155</f>
    </oc>
    <nc r="F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0,4'!F155</f>
    </nc>
  </rcc>
  <rcc rId="20726" sId="1">
    <oc r="G158">
      <f>'по 6-10'!G158+'по 0,4'!G155</f>
    </oc>
    <nc r="G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0,4'!G155</f>
    </nc>
  </rcc>
  <rcc rId="20727" sId="1">
    <oc r="H158">
      <f>'по 6-10'!H158+'по 0,4'!H155</f>
    </oc>
    <nc r="H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0,4'!H155</f>
    </nc>
  </rcc>
  <rcc rId="20728" sId="1">
    <oc r="I158">
      <f>'по 6-10'!I158+'по 0,4'!I155</f>
    </oc>
    <nc r="I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0,4'!I155</f>
    </nc>
  </rcc>
  <rcc rId="20729" sId="1">
    <oc r="J158">
      <f>'по 6-10'!J158+'по 0,4'!J155</f>
    </oc>
    <nc r="J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0,4'!J155</f>
    </nc>
  </rcc>
  <rcc rId="20730" sId="1">
    <oc r="K158">
      <f>'по 6-10'!K158+'по 0,4'!K155</f>
    </oc>
    <nc r="K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0,4'!K155</f>
    </nc>
  </rcc>
  <rcc rId="20731" sId="1">
    <oc r="L158">
      <f>'по 6-10'!L158+'по 0,4'!L155</f>
    </oc>
    <nc r="L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0,4'!L155</f>
    </nc>
  </rcc>
  <rcc rId="20732" sId="1">
    <oc r="M158">
      <f>'по 6-10'!M158+'по 0,4'!M155</f>
    </oc>
    <nc r="M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0,4'!M155</f>
    </nc>
  </rcc>
  <rcc rId="20733" sId="1">
    <oc r="N158">
      <f>'по 6-10'!N158+'по 0,4'!N155</f>
    </oc>
    <nc r="N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0,4'!N155</f>
    </nc>
  </rcc>
  <rcc rId="20734" sId="1">
    <oc r="O158">
      <f>'по 6-10'!O158+'по 0,4'!O155</f>
    </oc>
    <nc r="O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0,4'!O155</f>
    </nc>
  </rcc>
  <rcc rId="20735" sId="1">
    <oc r="P158">
      <f>'по 6-10'!P158+'по 0,4'!P155</f>
    </oc>
    <nc r="P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0,4'!P155</f>
    </nc>
  </rcc>
  <rcc rId="20736" sId="1">
    <oc r="Q158">
      <f>'по 6-10'!Q158+'по 0,4'!Q155</f>
    </oc>
    <nc r="Q15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0,4'!Q155</f>
    </nc>
  </rcc>
  <rcc rId="20737" sId="1">
    <oc r="D159">
      <f>'по 6-10'!D159+'по 0,4'!D156</f>
    </oc>
    <nc r="D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0,4'!D156</f>
    </nc>
  </rcc>
  <rcc rId="20738" sId="1">
    <oc r="E159">
      <f>'по 6-10'!E159+'по 0,4'!E156</f>
    </oc>
    <nc r="E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0,4'!E156</f>
    </nc>
  </rcc>
  <rcc rId="20739" sId="1">
    <oc r="F159">
      <f>'по 6-10'!F159+'по 0,4'!F156</f>
    </oc>
    <nc r="F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0,4'!F156</f>
    </nc>
  </rcc>
  <rcc rId="20740" sId="1">
    <oc r="G159">
      <f>'по 6-10'!G159+'по 0,4'!G156</f>
    </oc>
    <nc r="G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0,4'!G156</f>
    </nc>
  </rcc>
  <rcc rId="20741" sId="1">
    <oc r="H159">
      <f>'по 6-10'!H159+'по 0,4'!H156</f>
    </oc>
    <nc r="H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0,4'!H156</f>
    </nc>
  </rcc>
  <rcc rId="20742" sId="1">
    <oc r="I159">
      <f>'по 6-10'!I159+'по 0,4'!I156</f>
    </oc>
    <nc r="I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0,4'!I156</f>
    </nc>
  </rcc>
  <rcc rId="20743" sId="1">
    <oc r="J159">
      <f>'по 6-10'!J159+'по 0,4'!J156</f>
    </oc>
    <nc r="J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0,4'!J156</f>
    </nc>
  </rcc>
  <rcc rId="20744" sId="1">
    <oc r="K159">
      <f>'по 6-10'!K159+'по 0,4'!K156</f>
    </oc>
    <nc r="K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0,4'!K156</f>
    </nc>
  </rcc>
  <rcc rId="20745" sId="1">
    <oc r="L159">
      <f>'по 6-10'!L159+'по 0,4'!L156</f>
    </oc>
    <nc r="L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0,4'!L156</f>
    </nc>
  </rcc>
  <rcc rId="20746" sId="1">
    <oc r="M159">
      <f>'по 6-10'!M159+'по 0,4'!M156</f>
    </oc>
    <nc r="M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0,4'!M156</f>
    </nc>
  </rcc>
  <rcc rId="20747" sId="1">
    <oc r="N159">
      <f>'по 6-10'!N159+'по 0,4'!N156</f>
    </oc>
    <nc r="N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0,4'!N156</f>
    </nc>
  </rcc>
  <rcc rId="20748" sId="1">
    <oc r="O159">
      <f>'по 6-10'!O159+'по 0,4'!O156</f>
    </oc>
    <nc r="O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0,4'!O156</f>
    </nc>
  </rcc>
  <rcc rId="20749" sId="1">
    <oc r="P159">
      <f>'по 6-10'!P159+'по 0,4'!P156</f>
    </oc>
    <nc r="P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0,4'!P156</f>
    </nc>
  </rcc>
  <rcc rId="20750" sId="1">
    <oc r="Q159">
      <f>'по 6-10'!Q159+'по 0,4'!Q156</f>
    </oc>
    <nc r="Q15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6-10'!Q159+'C:\Documents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0,4'!Q156</f>
    </nc>
  </rcc>
  <rcc rId="20751" sId="1">
    <oc r="D160">
      <f>'по 6-10'!D160+'по 0,4'!D157</f>
    </oc>
    <nc r="D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0,4'!D157</f>
    </nc>
  </rcc>
  <rcc rId="20752" sId="1">
    <oc r="E160">
      <f>'по 6-10'!E160+'по 0,4'!E157</f>
    </oc>
    <nc r="E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0,4'!E157</f>
    </nc>
  </rcc>
  <rcc rId="20753" sId="1">
    <oc r="F160">
      <f>'по 6-10'!F160+'по 0,4'!F157</f>
    </oc>
    <nc r="F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0,4'!F157</f>
    </nc>
  </rcc>
  <rcc rId="20754" sId="1">
    <oc r="G160">
      <f>'по 6-10'!G160+'по 0,4'!G157</f>
    </oc>
    <nc r="G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0,4'!G157</f>
    </nc>
  </rcc>
  <rcc rId="20755" sId="1">
    <oc r="H160">
      <f>'по 6-10'!H160+'по 0,4'!H157</f>
    </oc>
    <nc r="H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0,4'!H157</f>
    </nc>
  </rcc>
  <rcc rId="20756" sId="1">
    <oc r="I160">
      <f>'по 6-10'!I160+'по 0,4'!I157</f>
    </oc>
    <nc r="I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0,4'!I157</f>
    </nc>
  </rcc>
  <rcc rId="20757" sId="1">
    <oc r="J160">
      <f>'по 6-10'!J160+'по 0,4'!J157</f>
    </oc>
    <nc r="J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0,4'!J157</f>
    </nc>
  </rcc>
  <rcc rId="20758" sId="1">
    <oc r="K160">
      <f>'по 6-10'!K160+'по 0,4'!K157</f>
    </oc>
    <nc r="K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0,4'!K157</f>
    </nc>
  </rcc>
  <rcc rId="20759" sId="1">
    <oc r="L160">
      <f>'по 6-10'!L160+'по 0,4'!L157</f>
    </oc>
    <nc r="L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0,4'!L157</f>
    </nc>
  </rcc>
  <rcc rId="20760" sId="1">
    <oc r="M160">
      <f>'по 6-10'!M160+'по 0,4'!M157</f>
    </oc>
    <nc r="M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0,4'!M157</f>
    </nc>
  </rcc>
  <rcc rId="20761" sId="1">
    <oc r="N160">
      <f>'по 6-10'!N160+'по 0,4'!N157</f>
    </oc>
    <nc r="N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0,4'!N157</f>
    </nc>
  </rcc>
  <rcc rId="20762" sId="1">
    <oc r="O160">
      <f>'по 6-10'!O160+'по 0,4'!O157</f>
    </oc>
    <nc r="O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0,4'!O157</f>
    </nc>
  </rcc>
  <rcc rId="20763" sId="1">
    <oc r="P160">
      <f>'по 6-10'!P160+'по 0,4'!P157</f>
    </oc>
    <nc r="P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0,4'!P157</f>
    </nc>
  </rcc>
  <rcc rId="20764" sId="1">
    <oc r="Q160">
      <f>'по 6-10'!Q160+'по 0,4'!Q157</f>
    </oc>
    <nc r="Q16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0,4'!Q157</f>
    </nc>
  </rcc>
  <rcc rId="20765" sId="1">
    <oc r="D161">
      <f>'по 6-10'!D161+'по 0,4'!D158</f>
    </oc>
    <nc r="D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0,4'!D158</f>
    </nc>
  </rcc>
  <rcc rId="20766" sId="1">
    <oc r="E161">
      <f>'по 6-10'!E161+'по 0,4'!E158</f>
    </oc>
    <nc r="E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0,4'!E158</f>
    </nc>
  </rcc>
  <rcc rId="20767" sId="1">
    <oc r="F161">
      <f>'по 6-10'!F161+'по 0,4'!F158</f>
    </oc>
    <nc r="F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0,4'!F158</f>
    </nc>
  </rcc>
  <rcc rId="20768" sId="1">
    <oc r="G161">
      <f>'по 6-10'!G161+'по 0,4'!G158</f>
    </oc>
    <nc r="G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0,4'!G158</f>
    </nc>
  </rcc>
  <rcc rId="20769" sId="1">
    <oc r="H161">
      <f>'по 6-10'!H161+'по 0,4'!H158</f>
    </oc>
    <nc r="H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0,4'!H158</f>
    </nc>
  </rcc>
  <rcc rId="20770" sId="1">
    <oc r="I161">
      <f>'по 6-10'!I161+'по 0,4'!I158</f>
    </oc>
    <nc r="I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0,4'!I158</f>
    </nc>
  </rcc>
  <rcc rId="20771" sId="1">
    <oc r="J161">
      <f>'по 6-10'!J161+'по 0,4'!J158</f>
    </oc>
    <nc r="J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0,4'!J158</f>
    </nc>
  </rcc>
  <rcc rId="20772" sId="1">
    <oc r="K161">
      <f>'по 6-10'!K161+'по 0,4'!K158</f>
    </oc>
    <nc r="K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0,4'!K158</f>
    </nc>
  </rcc>
  <rcc rId="20773" sId="1">
    <oc r="L161">
      <f>'по 6-10'!L161+'по 0,4'!L158</f>
    </oc>
    <nc r="L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0,4'!L158</f>
    </nc>
  </rcc>
  <rcc rId="20774" sId="1">
    <oc r="M161">
      <f>'по 6-10'!M161+'по 0,4'!M158</f>
    </oc>
    <nc r="M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0,4'!M158</f>
    </nc>
  </rcc>
  <rcc rId="20775" sId="1">
    <oc r="N161">
      <f>'по 6-10'!N161+'по 0,4'!N158</f>
    </oc>
    <nc r="N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0,4'!N158</f>
    </nc>
  </rcc>
  <rcc rId="20776" sId="1">
    <oc r="O161">
      <f>'по 6-10'!O161+'по 0,4'!O158</f>
    </oc>
    <nc r="O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0,4'!O158</f>
    </nc>
  </rcc>
  <rcc rId="20777" sId="1">
    <oc r="P161">
      <f>'по 6-10'!P161+'по 0,4'!P158</f>
    </oc>
    <nc r="P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0,4'!P158</f>
    </nc>
  </rcc>
  <rcc rId="20778" sId="1">
    <oc r="Q161">
      <f>'по 6-10'!Q161+'по 0,4'!Q158</f>
    </oc>
    <nc r="Q16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0,4'!Q158</f>
    </nc>
  </rcc>
  <rcc rId="20779" sId="1">
    <oc r="D162">
      <f>'по 6-10'!D162+'по 0,4'!D159</f>
    </oc>
    <nc r="D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0,4'!D159</f>
    </nc>
  </rcc>
  <rcc rId="20780" sId="1">
    <oc r="E162">
      <f>'по 6-10'!E162+'по 0,4'!E159</f>
    </oc>
    <nc r="E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0,4'!E159</f>
    </nc>
  </rcc>
  <rcc rId="20781" sId="1">
    <oc r="F162">
      <f>'по 6-10'!F162+'по 0,4'!F159</f>
    </oc>
    <nc r="F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0,4'!F159</f>
    </nc>
  </rcc>
  <rcc rId="20782" sId="1">
    <oc r="G162">
      <f>'по 6-10'!G162+'по 0,4'!G159</f>
    </oc>
    <nc r="G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0,4'!G159</f>
    </nc>
  </rcc>
  <rcc rId="20783" sId="1">
    <oc r="H162">
      <f>'по 6-10'!H162+'по 0,4'!H159</f>
    </oc>
    <nc r="H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0,4'!H159</f>
    </nc>
  </rcc>
  <rcc rId="20784" sId="1">
    <oc r="I162">
      <f>'по 6-10'!I162+'по 0,4'!I159</f>
    </oc>
    <nc r="I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0,4'!I159</f>
    </nc>
  </rcc>
  <rcc rId="20785" sId="1">
    <oc r="J162">
      <f>'по 6-10'!J162+'по 0,4'!J159</f>
    </oc>
    <nc r="J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0,4'!J159</f>
    </nc>
  </rcc>
  <rcc rId="20786" sId="1">
    <oc r="K162">
      <f>'по 6-10'!K162+'по 0,4'!K159</f>
    </oc>
    <nc r="K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0,4'!K159</f>
    </nc>
  </rcc>
  <rcc rId="20787" sId="1">
    <oc r="L162">
      <f>'по 6-10'!L162+'по 0,4'!L159</f>
    </oc>
    <nc r="L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0,4'!L159</f>
    </nc>
  </rcc>
  <rcc rId="20788" sId="1">
    <oc r="M162">
      <f>'по 6-10'!M162+'по 0,4'!M159</f>
    </oc>
    <nc r="M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0,4'!M159</f>
    </nc>
  </rcc>
  <rcc rId="20789" sId="1">
    <oc r="N162">
      <f>'по 6-10'!N162+'по 0,4'!N159</f>
    </oc>
    <nc r="N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0,4'!N159</f>
    </nc>
  </rcc>
  <rcc rId="20790" sId="1">
    <oc r="O162">
      <f>'по 6-10'!O162+'по 0,4'!O159</f>
    </oc>
    <nc r="O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0,4'!O159</f>
    </nc>
  </rcc>
  <rcc rId="20791" sId="1">
    <oc r="P162">
      <f>'по 6-10'!P162+'по 0,4'!P159</f>
    </oc>
    <nc r="P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0,4'!P159</f>
    </nc>
  </rcc>
  <rcc rId="20792" sId="1">
    <oc r="Q162">
      <f>'по 6-10'!Q162+'по 0,4'!Q159</f>
    </oc>
    <nc r="Q16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0,4'!Q159</f>
    </nc>
  </rcc>
  <rcc rId="20793" sId="1">
    <oc r="D163">
      <f>'по 6-10'!D163+'по 0,4'!D160</f>
    </oc>
    <nc r="D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0,4'!D160</f>
    </nc>
  </rcc>
  <rcc rId="20794" sId="1">
    <oc r="E163">
      <f>'по 6-10'!E163+'по 0,4'!E160</f>
    </oc>
    <nc r="E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0,4'!E160</f>
    </nc>
  </rcc>
  <rcc rId="20795" sId="1">
    <oc r="F163">
      <f>'по 6-10'!F163+'по 0,4'!F160</f>
    </oc>
    <nc r="F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0,4'!F160</f>
    </nc>
  </rcc>
  <rcc rId="20796" sId="1">
    <oc r="G163">
      <f>'по 6-10'!G163+'по 0,4'!G160</f>
    </oc>
    <nc r="G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0,4'!G160</f>
    </nc>
  </rcc>
  <rcc rId="20797" sId="1">
    <oc r="H163">
      <f>'по 6-10'!H163+'по 0,4'!H160</f>
    </oc>
    <nc r="H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0,4'!H160</f>
    </nc>
  </rcc>
  <rcc rId="20798" sId="1">
    <oc r="I163">
      <f>'по 6-10'!I163+'по 0,4'!I160</f>
    </oc>
    <nc r="I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0,4'!I160</f>
    </nc>
  </rcc>
  <rcc rId="20799" sId="1">
    <oc r="J163">
      <f>'по 6-10'!J163+'по 0,4'!J160</f>
    </oc>
    <nc r="J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0,4'!J160</f>
    </nc>
  </rcc>
  <rcc rId="20800" sId="1">
    <oc r="K163">
      <f>'по 6-10'!K163+'по 0,4'!K160</f>
    </oc>
    <nc r="K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0,4'!K160</f>
    </nc>
  </rcc>
  <rcc rId="20801" sId="1">
    <oc r="L163">
      <f>'по 6-10'!L163+'по 0,4'!L160</f>
    </oc>
    <nc r="L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0,4'!L160</f>
    </nc>
  </rcc>
  <rcc rId="20802" sId="1">
    <oc r="M163">
      <f>'по 6-10'!M163+'по 0,4'!M160</f>
    </oc>
    <nc r="M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0,4'!M160</f>
    </nc>
  </rcc>
  <rcc rId="20803" sId="1">
    <oc r="N163">
      <f>'по 6-10'!N163+'по 0,4'!N160</f>
    </oc>
    <nc r="N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0,4'!N160</f>
    </nc>
  </rcc>
  <rcc rId="20804" sId="1">
    <oc r="O163">
      <f>'по 6-10'!O163+'по 0,4'!O160</f>
    </oc>
    <nc r="O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0,4'!O160</f>
    </nc>
  </rcc>
  <rcc rId="20805" sId="1">
    <oc r="P163">
      <f>'по 6-10'!P163+'по 0,4'!P160</f>
    </oc>
    <nc r="P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0,4'!P160</f>
    </nc>
  </rcc>
  <rcc rId="20806" sId="1">
    <oc r="Q163">
      <f>'по 6-10'!Q163+'по 0,4'!Q160</f>
    </oc>
    <nc r="Q16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0,4'!Q160</f>
    </nc>
  </rcc>
  <rcc rId="20807" sId="1">
    <oc r="D164">
      <f>'по 6-10'!D164+'по 0,4'!D161</f>
    </oc>
    <nc r="D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0,4'!D161</f>
    </nc>
  </rcc>
  <rcc rId="20808" sId="1">
    <oc r="E164">
      <f>'по 6-10'!E164+'по 0,4'!E161</f>
    </oc>
    <nc r="E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0,4'!E161</f>
    </nc>
  </rcc>
  <rcc rId="20809" sId="1">
    <oc r="F164">
      <f>'по 6-10'!F164+'по 0,4'!F161</f>
    </oc>
    <nc r="F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0,4'!F161</f>
    </nc>
  </rcc>
  <rcc rId="20810" sId="1">
    <oc r="G164">
      <f>'по 6-10'!G164+'по 0,4'!G161</f>
    </oc>
    <nc r="G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0,4'!G161</f>
    </nc>
  </rcc>
  <rcc rId="20811" sId="1">
    <oc r="H164">
      <f>'по 6-10'!H164+'по 0,4'!H161</f>
    </oc>
    <nc r="H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0,4'!H161</f>
    </nc>
  </rcc>
  <rcc rId="20812" sId="1">
    <oc r="I164">
      <f>'по 6-10'!I164+'по 0,4'!I161</f>
    </oc>
    <nc r="I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0,4'!I161</f>
    </nc>
  </rcc>
  <rcc rId="20813" sId="1">
    <oc r="J164">
      <f>'по 6-10'!J164+'по 0,4'!J161</f>
    </oc>
    <nc r="J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0,4'!J161</f>
    </nc>
  </rcc>
  <rcc rId="20814" sId="1">
    <oc r="K164">
      <f>'по 6-10'!K164+'по 0,4'!K161</f>
    </oc>
    <nc r="K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0,4'!K161</f>
    </nc>
  </rcc>
  <rcc rId="20815" sId="1">
    <oc r="L164">
      <f>'по 6-10'!L164+'по 0,4'!L161</f>
    </oc>
    <nc r="L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0,4'!L161</f>
    </nc>
  </rcc>
  <rcc rId="20816" sId="1">
    <oc r="M164">
      <f>'по 6-10'!M164+'по 0,4'!M161</f>
    </oc>
    <nc r="M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0,4'!M161</f>
    </nc>
  </rcc>
  <rcc rId="20817" sId="1">
    <oc r="N164">
      <f>'по 6-10'!N164+'по 0,4'!N161</f>
    </oc>
    <nc r="N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0,4'!N161</f>
    </nc>
  </rcc>
  <rcc rId="20818" sId="1">
    <oc r="O164">
      <f>'по 6-10'!O164+'по 0,4'!O161</f>
    </oc>
    <nc r="O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0,4'!O161</f>
    </nc>
  </rcc>
  <rcc rId="20819" sId="1">
    <oc r="P164">
      <f>'по 6-10'!P164+'по 0,4'!P161</f>
    </oc>
    <nc r="P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0,4'!P161</f>
    </nc>
  </rcc>
  <rcc rId="20820" sId="1">
    <oc r="Q164">
      <f>'по 6-10'!Q164+'по 0,4'!Q161</f>
    </oc>
    <nc r="Q16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0,4'!Q161</f>
    </nc>
  </rcc>
  <rcc rId="20821" sId="1">
    <oc r="D165">
      <f>'по 6-10'!D165+'по 0,4'!D162</f>
    </oc>
    <nc r="D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0,4'!D162</f>
    </nc>
  </rcc>
  <rcc rId="20822" sId="1">
    <oc r="E165">
      <f>'по 6-10'!E165+'по 0,4'!E162</f>
    </oc>
    <nc r="E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0,4'!E162</f>
    </nc>
  </rcc>
  <rcc rId="20823" sId="1">
    <oc r="F165">
      <f>'по 6-10'!F165+'по 0,4'!F162</f>
    </oc>
    <nc r="F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0,4'!F162</f>
    </nc>
  </rcc>
  <rcc rId="20824" sId="1">
    <oc r="G165">
      <f>'по 6-10'!G165+'по 0,4'!G162</f>
    </oc>
    <nc r="G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0,4'!G162</f>
    </nc>
  </rcc>
  <rcc rId="20825" sId="1">
    <oc r="H165">
      <f>'по 6-10'!H165+'по 0,4'!H162</f>
    </oc>
    <nc r="H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0,4'!H162</f>
    </nc>
  </rcc>
  <rcc rId="20826" sId="1">
    <oc r="I165">
      <f>'по 6-10'!I165+'по 0,4'!I162</f>
    </oc>
    <nc r="I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0,4'!I162</f>
    </nc>
  </rcc>
  <rcc rId="20827" sId="1">
    <oc r="J165">
      <f>'по 6-10'!J165+'по 0,4'!J162</f>
    </oc>
    <nc r="J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0,4'!J162</f>
    </nc>
  </rcc>
  <rcc rId="20828" sId="1">
    <oc r="K165">
      <f>'по 6-10'!K165+'по 0,4'!K162</f>
    </oc>
    <nc r="K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0,4'!K162</f>
    </nc>
  </rcc>
  <rcc rId="20829" sId="1">
    <oc r="L165">
      <f>'по 6-10'!L165+'по 0,4'!L162</f>
    </oc>
    <nc r="L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0,4'!L162</f>
    </nc>
  </rcc>
  <rcc rId="20830" sId="1">
    <oc r="M165">
      <f>'по 6-10'!M165+'по 0,4'!M162</f>
    </oc>
    <nc r="M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0,4'!M162</f>
    </nc>
  </rcc>
  <rcc rId="20831" sId="1">
    <oc r="N165">
      <f>'по 6-10'!N165+'по 0,4'!N162</f>
    </oc>
    <nc r="N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0,4'!N162</f>
    </nc>
  </rcc>
  <rcc rId="20832" sId="1">
    <oc r="O165">
      <f>'по 6-10'!O165+'по 0,4'!O162</f>
    </oc>
    <nc r="O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0,4'!O162</f>
    </nc>
  </rcc>
  <rcc rId="20833" sId="1">
    <oc r="P165">
      <f>'по 6-10'!P165+'по 0,4'!P162</f>
    </oc>
    <nc r="P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0,4'!P162</f>
    </nc>
  </rcc>
  <rcc rId="20834" sId="1">
    <oc r="Q165">
      <f>'по 6-10'!Q165+'по 0,4'!Q162</f>
    </oc>
    <nc r="Q16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0,4'!Q162</f>
    </nc>
  </rcc>
  <rcc rId="20835" sId="1">
    <oc r="D166">
      <f>'по 6-10'!D166+'по 0,4'!D163</f>
    </oc>
    <nc r="D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0,4'!D163</f>
    </nc>
  </rcc>
  <rcc rId="20836" sId="1">
    <oc r="E166">
      <f>'по 6-10'!E166+'по 0,4'!E163</f>
    </oc>
    <nc r="E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0,4'!E163</f>
    </nc>
  </rcc>
  <rcc rId="20837" sId="1">
    <oc r="F166">
      <f>'по 6-10'!F166+'по 0,4'!F163</f>
    </oc>
    <nc r="F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0,4'!F163</f>
    </nc>
  </rcc>
  <rcc rId="20838" sId="1">
    <oc r="G166">
      <f>'по 6-10'!G166+'по 0,4'!G163</f>
    </oc>
    <nc r="G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0,4'!G163</f>
    </nc>
  </rcc>
  <rcc rId="20839" sId="1">
    <oc r="H166">
      <f>'по 6-10'!H166+'по 0,4'!H163</f>
    </oc>
    <nc r="H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0,4'!H163</f>
    </nc>
  </rcc>
  <rcc rId="20840" sId="1">
    <oc r="I166">
      <f>'по 6-10'!I166+'по 0,4'!I163</f>
    </oc>
    <nc r="I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0,4'!I163</f>
    </nc>
  </rcc>
  <rcc rId="20841" sId="1">
    <oc r="J166">
      <f>'по 6-10'!J166+'по 0,4'!J163</f>
    </oc>
    <nc r="J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0,4'!J163</f>
    </nc>
  </rcc>
  <rcc rId="20842" sId="1">
    <oc r="K166">
      <f>'по 6-10'!K166+'по 0,4'!K163</f>
    </oc>
    <nc r="K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0,4'!K163</f>
    </nc>
  </rcc>
  <rcc rId="20843" sId="1">
    <oc r="L166">
      <f>'по 6-10'!L166+'по 0,4'!L163</f>
    </oc>
    <nc r="L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0,4'!L163</f>
    </nc>
  </rcc>
  <rcc rId="20844" sId="1">
    <oc r="M166">
      <f>'по 6-10'!M166+'по 0,4'!M163</f>
    </oc>
    <nc r="M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0,4'!M163</f>
    </nc>
  </rcc>
  <rcc rId="20845" sId="1">
    <oc r="N166">
      <f>'по 6-10'!N166+'по 0,4'!N163</f>
    </oc>
    <nc r="N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0,4'!N163</f>
    </nc>
  </rcc>
  <rcc rId="20846" sId="1">
    <oc r="O166">
      <f>'по 6-10'!O166+'по 0,4'!O163</f>
    </oc>
    <nc r="O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0,4'!O163</f>
    </nc>
  </rcc>
  <rcc rId="20847" sId="1">
    <oc r="P166">
      <f>'по 6-10'!P166+'по 0,4'!P163</f>
    </oc>
    <nc r="P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0,4'!P163</f>
    </nc>
  </rcc>
  <rcc rId="20848" sId="1">
    <oc r="Q166">
      <f>'по 6-10'!Q166+'по 0,4'!Q163</f>
    </oc>
    <nc r="Q16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0,4'!Q163</f>
    </nc>
  </rcc>
  <rcc rId="20849" sId="1">
    <oc r="D167">
      <f>'по 6-10'!D167+'по 0,4'!D164</f>
    </oc>
    <nc r="D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0,4'!D164</f>
    </nc>
  </rcc>
  <rcc rId="20850" sId="1">
    <oc r="E167">
      <f>'по 6-10'!E167+'по 0,4'!E164</f>
    </oc>
    <nc r="E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0,4'!E164</f>
    </nc>
  </rcc>
  <rcc rId="20851" sId="1">
    <oc r="F167">
      <f>'по 6-10'!F167+'по 0,4'!F164</f>
    </oc>
    <nc r="F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0,4'!F164</f>
    </nc>
  </rcc>
  <rcc rId="20852" sId="1">
    <oc r="G167">
      <f>'по 6-10'!G167+'по 0,4'!G164</f>
    </oc>
    <nc r="G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0,4'!G164</f>
    </nc>
  </rcc>
  <rcc rId="20853" sId="1">
    <oc r="H167">
      <f>'по 6-10'!H167+'по 0,4'!H164</f>
    </oc>
    <nc r="H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0,4'!H164</f>
    </nc>
  </rcc>
  <rcc rId="20854" sId="1">
    <oc r="I167">
      <f>'по 6-10'!I167+'по 0,4'!I164</f>
    </oc>
    <nc r="I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0,4'!I164</f>
    </nc>
  </rcc>
  <rcc rId="20855" sId="1">
    <oc r="J167">
      <f>'по 6-10'!J167+'по 0,4'!J164</f>
    </oc>
    <nc r="J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0,4'!J164</f>
    </nc>
  </rcc>
  <rcc rId="20856" sId="1">
    <oc r="K167">
      <f>'по 6-10'!K167+'по 0,4'!K164</f>
    </oc>
    <nc r="K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0,4'!K164</f>
    </nc>
  </rcc>
  <rcc rId="20857" sId="1">
    <oc r="L167">
      <f>'по 6-10'!L167+'по 0,4'!L164</f>
    </oc>
    <nc r="L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0,4'!L164</f>
    </nc>
  </rcc>
  <rcc rId="20858" sId="1">
    <oc r="M167">
      <f>'по 6-10'!M167+'по 0,4'!M164</f>
    </oc>
    <nc r="M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0,4'!M164</f>
    </nc>
  </rcc>
  <rcc rId="20859" sId="1">
    <oc r="N167">
      <f>'по 6-10'!N167+'по 0,4'!N164</f>
    </oc>
    <nc r="N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0,4'!N164</f>
    </nc>
  </rcc>
  <rcc rId="20860" sId="1">
    <oc r="O167">
      <f>'по 6-10'!O167+'по 0,4'!O164</f>
    </oc>
    <nc r="O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0,4'!O164</f>
    </nc>
  </rcc>
  <rcc rId="20861" sId="1">
    <oc r="P167">
      <f>'по 6-10'!P167+'по 0,4'!P164</f>
    </oc>
    <nc r="P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0,4'!P164</f>
    </nc>
  </rcc>
  <rcc rId="20862" sId="1">
    <oc r="Q167">
      <f>'по 6-10'!Q167+'по 0,4'!Q164</f>
    </oc>
    <nc r="Q16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0,4'!Q164</f>
    </nc>
  </rcc>
  <rcc rId="20863" sId="1">
    <oc r="D168">
      <f>'по 6-10'!D168+'по 0,4'!D165</f>
    </oc>
    <nc r="D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0,4'!D165</f>
    </nc>
  </rcc>
  <rcc rId="20864" sId="1">
    <oc r="E168">
      <f>'по 6-10'!E168+'по 0,4'!E165</f>
    </oc>
    <nc r="E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0,4'!E165</f>
    </nc>
  </rcc>
  <rcc rId="20865" sId="1">
    <oc r="F168">
      <f>'по 6-10'!F168+'по 0,4'!F165</f>
    </oc>
    <nc r="F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0,4'!F165</f>
    </nc>
  </rcc>
  <rcc rId="20866" sId="1">
    <oc r="G168">
      <f>'по 6-10'!G168+'по 0,4'!G165</f>
    </oc>
    <nc r="G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0,4'!G165</f>
    </nc>
  </rcc>
  <rcc rId="20867" sId="1">
    <oc r="H168">
      <f>'по 6-10'!H168+'по 0,4'!H165</f>
    </oc>
    <nc r="H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0,4'!H165</f>
    </nc>
  </rcc>
  <rcc rId="20868" sId="1">
    <oc r="I168">
      <f>'по 6-10'!I168+'по 0,4'!I165</f>
    </oc>
    <nc r="I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0,4'!I165</f>
    </nc>
  </rcc>
  <rcc rId="20869" sId="1">
    <oc r="J168">
      <f>'по 6-10'!J168+'по 0,4'!J165</f>
    </oc>
    <nc r="J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0,4'!J165</f>
    </nc>
  </rcc>
  <rcc rId="20870" sId="1">
    <oc r="K168">
      <f>'по 6-10'!K168+'по 0,4'!K165</f>
    </oc>
    <nc r="K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0,4'!K165</f>
    </nc>
  </rcc>
  <rcc rId="20871" sId="1">
    <oc r="L168">
      <f>'по 6-10'!L168+'по 0,4'!L165</f>
    </oc>
    <nc r="L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0,4'!L165</f>
    </nc>
  </rcc>
  <rcc rId="20872" sId="1">
    <oc r="M168">
      <f>'по 6-10'!M168+'по 0,4'!M165</f>
    </oc>
    <nc r="M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0,4'!M165</f>
    </nc>
  </rcc>
  <rcc rId="20873" sId="1">
    <oc r="N168">
      <f>'по 6-10'!N168+'по 0,4'!N165</f>
    </oc>
    <nc r="N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0,4'!N165</f>
    </nc>
  </rcc>
  <rcc rId="20874" sId="1">
    <oc r="O168">
      <f>'по 6-10'!O168+'по 0,4'!O165</f>
    </oc>
    <nc r="O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0,4'!O165</f>
    </nc>
  </rcc>
  <rcc rId="20875" sId="1">
    <oc r="P168">
      <f>'по 6-10'!P168+'по 0,4'!P165</f>
    </oc>
    <nc r="P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0,4'!P165</f>
    </nc>
  </rcc>
  <rcc rId="20876" sId="1">
    <oc r="Q168">
      <f>'по 6-10'!Q168+'по 0,4'!Q165</f>
    </oc>
    <nc r="Q16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0,4'!Q165</f>
    </nc>
  </rcc>
  <rcc rId="20877" sId="1">
    <oc r="D169">
      <f>'по 6-10'!D169+'по 0,4'!D166</f>
    </oc>
    <nc r="D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0,4'!D166</f>
    </nc>
  </rcc>
  <rcc rId="20878" sId="1">
    <oc r="E169">
      <f>'по 6-10'!E169+'по 0,4'!E166</f>
    </oc>
    <nc r="E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0,4'!E166</f>
    </nc>
  </rcc>
  <rcc rId="20879" sId="1">
    <oc r="F169">
      <f>'по 6-10'!F169+'по 0,4'!F166</f>
    </oc>
    <nc r="F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0,4'!F166</f>
    </nc>
  </rcc>
  <rcc rId="20880" sId="1">
    <oc r="G169">
      <f>'по 6-10'!G169+'по 0,4'!G166</f>
    </oc>
    <nc r="G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0,4'!G166</f>
    </nc>
  </rcc>
  <rcc rId="20881" sId="1">
    <oc r="H169">
      <f>'по 6-10'!H169+'по 0,4'!H166</f>
    </oc>
    <nc r="H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0,4'!H166</f>
    </nc>
  </rcc>
  <rcc rId="20882" sId="1">
    <oc r="I169">
      <f>'по 6-10'!I169+'по 0,4'!I166</f>
    </oc>
    <nc r="I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0,4'!I166</f>
    </nc>
  </rcc>
  <rcc rId="20883" sId="1">
    <oc r="J169">
      <f>'по 6-10'!J169+'по 0,4'!J166</f>
    </oc>
    <nc r="J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0,4'!J166</f>
    </nc>
  </rcc>
  <rcc rId="20884" sId="1">
    <oc r="K169">
      <f>'по 6-10'!K169+'по 0,4'!K166</f>
    </oc>
    <nc r="K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0,4'!K166</f>
    </nc>
  </rcc>
  <rcc rId="20885" sId="1">
    <oc r="L169">
      <f>'по 6-10'!L169+'по 0,4'!L166</f>
    </oc>
    <nc r="L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0,4'!L166</f>
    </nc>
  </rcc>
  <rcc rId="20886" sId="1">
    <oc r="M169">
      <f>'по 6-10'!M169+'по 0,4'!M166</f>
    </oc>
    <nc r="M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0,4'!M166</f>
    </nc>
  </rcc>
  <rcc rId="20887" sId="1">
    <oc r="N169">
      <f>'по 6-10'!N169+'по 0,4'!N166</f>
    </oc>
    <nc r="N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0,4'!N166</f>
    </nc>
  </rcc>
  <rcc rId="20888" sId="1">
    <oc r="O169">
      <f>'по 6-10'!O169+'по 0,4'!O166</f>
    </oc>
    <nc r="O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0,4'!O166</f>
    </nc>
  </rcc>
  <rcc rId="20889" sId="1">
    <oc r="P169">
      <f>'по 6-10'!P169+'по 0,4'!P166</f>
    </oc>
    <nc r="P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0,4'!P166</f>
    </nc>
  </rcc>
  <rcc rId="20890" sId="1">
    <oc r="Q169">
      <f>'по 6-10'!Q169+'по 0,4'!Q166</f>
    </oc>
    <nc r="Q16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6-10'!Q169+'C:\Documents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0,4'!Q166</f>
    </nc>
  </rcc>
  <rcc rId="20891" sId="1">
    <oc r="D170">
      <f>'по 6-10'!D170+'по 0,4'!D167</f>
    </oc>
    <nc r="D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0,4'!D167</f>
    </nc>
  </rcc>
  <rcc rId="20892" sId="1">
    <oc r="E170">
      <f>'по 6-10'!E170+'по 0,4'!E167</f>
    </oc>
    <nc r="E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0,4'!E167</f>
    </nc>
  </rcc>
  <rcc rId="20893" sId="1">
    <oc r="F170">
      <f>'по 6-10'!F170+'по 0,4'!F167</f>
    </oc>
    <nc r="F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0,4'!F167</f>
    </nc>
  </rcc>
  <rcc rId="20894" sId="1">
    <oc r="G170">
      <f>'по 6-10'!G170+'по 0,4'!G167</f>
    </oc>
    <nc r="G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0,4'!G167</f>
    </nc>
  </rcc>
  <rcc rId="20895" sId="1">
    <oc r="H170">
      <f>'по 6-10'!H170+'по 0,4'!H167</f>
    </oc>
    <nc r="H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0,4'!H167</f>
    </nc>
  </rcc>
  <rcc rId="20896" sId="1">
    <oc r="I170">
      <f>'по 6-10'!I170+'по 0,4'!I167</f>
    </oc>
    <nc r="I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0,4'!I167</f>
    </nc>
  </rcc>
  <rcc rId="20897" sId="1">
    <oc r="J170">
      <f>'по 6-10'!J170+'по 0,4'!J167</f>
    </oc>
    <nc r="J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0,4'!J167</f>
    </nc>
  </rcc>
  <rcc rId="20898" sId="1">
    <oc r="K170">
      <f>'по 6-10'!K170+'по 0,4'!K167</f>
    </oc>
    <nc r="K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0,4'!K167</f>
    </nc>
  </rcc>
  <rcc rId="20899" sId="1">
    <oc r="L170">
      <f>'по 6-10'!L170+'по 0,4'!L167</f>
    </oc>
    <nc r="L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0,4'!L167</f>
    </nc>
  </rcc>
  <rcc rId="20900" sId="1">
    <oc r="M170">
      <f>'по 6-10'!M170+'по 0,4'!M167</f>
    </oc>
    <nc r="M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0,4'!M167</f>
    </nc>
  </rcc>
  <rcc rId="20901" sId="1">
    <oc r="N170">
      <f>'по 6-10'!N170+'по 0,4'!N167</f>
    </oc>
    <nc r="N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0,4'!N167</f>
    </nc>
  </rcc>
  <rcc rId="20902" sId="1">
    <oc r="O170">
      <f>'по 6-10'!O170+'по 0,4'!O167</f>
    </oc>
    <nc r="O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0,4'!O167</f>
    </nc>
  </rcc>
  <rcc rId="20903" sId="1">
    <oc r="P170">
      <f>'по 6-10'!P170+'по 0,4'!P167</f>
    </oc>
    <nc r="P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0,4'!P167</f>
    </nc>
  </rcc>
  <rcc rId="20904" sId="1">
    <oc r="Q170">
      <f>'по 6-10'!Q170+'по 0,4'!Q167</f>
    </oc>
    <nc r="Q17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0,4'!Q167</f>
    </nc>
  </rcc>
  <rcc rId="20905" sId="1">
    <oc r="D171">
      <f>'по 6-10'!D171+'по 0,4'!D168</f>
    </oc>
    <nc r="D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0,4'!D168</f>
    </nc>
  </rcc>
  <rcc rId="20906" sId="1">
    <oc r="E171">
      <f>'по 6-10'!E171+'по 0,4'!E168</f>
    </oc>
    <nc r="E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0,4'!E168</f>
    </nc>
  </rcc>
  <rcc rId="20907" sId="1">
    <oc r="F171">
      <f>'по 6-10'!F171+'по 0,4'!F168</f>
    </oc>
    <nc r="F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0,4'!F168</f>
    </nc>
  </rcc>
  <rcc rId="20908" sId="1">
    <oc r="G171">
      <f>'по 6-10'!G171+'по 0,4'!G168</f>
    </oc>
    <nc r="G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0,4'!G168</f>
    </nc>
  </rcc>
  <rcc rId="20909" sId="1">
    <oc r="H171">
      <f>'по 6-10'!H171+'по 0,4'!H168</f>
    </oc>
    <nc r="H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0,4'!H168</f>
    </nc>
  </rcc>
  <rcc rId="20910" sId="1">
    <oc r="I171">
      <f>'по 6-10'!I171+'по 0,4'!I168</f>
    </oc>
    <nc r="I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0,4'!I168</f>
    </nc>
  </rcc>
  <rcc rId="20911" sId="1">
    <oc r="J171">
      <f>'по 6-10'!J171+'по 0,4'!J168</f>
    </oc>
    <nc r="J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0,4'!J168</f>
    </nc>
  </rcc>
  <rcc rId="20912" sId="1">
    <oc r="K171">
      <f>'по 6-10'!K171+'по 0,4'!K168</f>
    </oc>
    <nc r="K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0,4'!K168</f>
    </nc>
  </rcc>
  <rcc rId="20913" sId="1">
    <oc r="L171">
      <f>'по 6-10'!L171+'по 0,4'!L168</f>
    </oc>
    <nc r="L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0,4'!L168</f>
    </nc>
  </rcc>
  <rcc rId="20914" sId="1">
    <oc r="M171">
      <f>'по 6-10'!M171+'по 0,4'!M168</f>
    </oc>
    <nc r="M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0,4'!M168</f>
    </nc>
  </rcc>
  <rcc rId="20915" sId="1">
    <oc r="N171">
      <f>'по 6-10'!N171+'по 0,4'!N168</f>
    </oc>
    <nc r="N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0,4'!N168</f>
    </nc>
  </rcc>
  <rcc rId="20916" sId="1">
    <oc r="O171">
      <f>'по 6-10'!O171+'по 0,4'!O168</f>
    </oc>
    <nc r="O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0,4'!O168</f>
    </nc>
  </rcc>
  <rcc rId="20917" sId="1">
    <oc r="P171">
      <f>'по 6-10'!P171+'по 0,4'!P168</f>
    </oc>
    <nc r="P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0,4'!P168</f>
    </nc>
  </rcc>
  <rcc rId="20918" sId="1">
    <oc r="Q171">
      <f>'по 6-10'!Q171+'по 0,4'!Q168</f>
    </oc>
    <nc r="Q17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0,4'!Q168</f>
    </nc>
  </rcc>
  <rcc rId="20919" sId="1">
    <oc r="D172">
      <f>'по 6-10'!D172+'по 0,4'!D169</f>
    </oc>
    <nc r="D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0,4'!D169</f>
    </nc>
  </rcc>
  <rcc rId="20920" sId="1">
    <oc r="E172">
      <f>'по 6-10'!E172+'по 0,4'!E169</f>
    </oc>
    <nc r="E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0,4'!E169</f>
    </nc>
  </rcc>
  <rcc rId="20921" sId="1">
    <oc r="F172">
      <f>'по 6-10'!F172+'по 0,4'!F169</f>
    </oc>
    <nc r="F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0,4'!F169</f>
    </nc>
  </rcc>
  <rcc rId="20922" sId="1">
    <oc r="G172">
      <f>'по 6-10'!G172+'по 0,4'!G169</f>
    </oc>
    <nc r="G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0,4'!G169</f>
    </nc>
  </rcc>
  <rcc rId="20923" sId="1">
    <oc r="H172">
      <f>'по 6-10'!H172+'по 0,4'!H169</f>
    </oc>
    <nc r="H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0,4'!H169</f>
    </nc>
  </rcc>
  <rcc rId="20924" sId="1">
    <oc r="I172">
      <f>'по 6-10'!I172+'по 0,4'!I169</f>
    </oc>
    <nc r="I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0,4'!I169</f>
    </nc>
  </rcc>
  <rcc rId="20925" sId="1">
    <oc r="J172">
      <f>'по 6-10'!J172+'по 0,4'!J169</f>
    </oc>
    <nc r="J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0,4'!J169</f>
    </nc>
  </rcc>
  <rcc rId="20926" sId="1">
    <oc r="K172">
      <f>'по 6-10'!K172+'по 0,4'!K169</f>
    </oc>
    <nc r="K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0,4'!K169</f>
    </nc>
  </rcc>
  <rcc rId="20927" sId="1">
    <oc r="L172">
      <f>'по 6-10'!L172+'по 0,4'!L169</f>
    </oc>
    <nc r="L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0,4'!L169</f>
    </nc>
  </rcc>
  <rcc rId="20928" sId="1">
    <oc r="M172">
      <f>'по 6-10'!M172+'по 0,4'!M169</f>
    </oc>
    <nc r="M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0,4'!M169</f>
    </nc>
  </rcc>
  <rcc rId="20929" sId="1">
    <oc r="N172">
      <f>'по 6-10'!N172+'по 0,4'!N169</f>
    </oc>
    <nc r="N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0,4'!N169</f>
    </nc>
  </rcc>
  <rcc rId="20930" sId="1">
    <oc r="O172">
      <f>'по 6-10'!O172+'по 0,4'!O169</f>
    </oc>
    <nc r="O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0,4'!O169</f>
    </nc>
  </rcc>
  <rcc rId="20931" sId="1">
    <oc r="P172">
      <f>'по 6-10'!P172+'по 0,4'!P169</f>
    </oc>
    <nc r="P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0,4'!P169</f>
    </nc>
  </rcc>
  <rcc rId="20932" sId="1">
    <oc r="Q172">
      <f>'по 6-10'!Q172+'по 0,4'!Q169</f>
    </oc>
    <nc r="Q17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0,4'!Q169</f>
    </nc>
  </rcc>
  <rcc rId="20933" sId="1">
    <oc r="D173">
      <f>'по 6-10'!D173+'по 0,4'!D170</f>
    </oc>
    <nc r="D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0,4'!D170</f>
    </nc>
  </rcc>
  <rcc rId="20934" sId="1">
    <oc r="E173">
      <f>'по 6-10'!E173+'по 0,4'!E170</f>
    </oc>
    <nc r="E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0,4'!E170</f>
    </nc>
  </rcc>
  <rcc rId="20935" sId="1">
    <oc r="F173">
      <f>'по 6-10'!F173+'по 0,4'!F170</f>
    </oc>
    <nc r="F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0,4'!F170</f>
    </nc>
  </rcc>
  <rcc rId="20936" sId="1">
    <oc r="G173">
      <f>'по 6-10'!G173+'по 0,4'!G170</f>
    </oc>
    <nc r="G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0,4'!G170</f>
    </nc>
  </rcc>
  <rcc rId="20937" sId="1">
    <oc r="H173">
      <f>'по 6-10'!H173+'по 0,4'!H170</f>
    </oc>
    <nc r="H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0,4'!H170</f>
    </nc>
  </rcc>
  <rcc rId="20938" sId="1">
    <oc r="I173">
      <f>'по 6-10'!I173+'по 0,4'!I170</f>
    </oc>
    <nc r="I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0,4'!I170</f>
    </nc>
  </rcc>
  <rcc rId="20939" sId="1">
    <oc r="J173">
      <f>'по 6-10'!J173+'по 0,4'!J170</f>
    </oc>
    <nc r="J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0,4'!J170</f>
    </nc>
  </rcc>
  <rcc rId="20940" sId="1">
    <oc r="K173">
      <f>'по 6-10'!K173+'по 0,4'!K170</f>
    </oc>
    <nc r="K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0,4'!K170</f>
    </nc>
  </rcc>
  <rcc rId="20941" sId="1">
    <oc r="L173">
      <f>'по 6-10'!L173+'по 0,4'!L170</f>
    </oc>
    <nc r="L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0,4'!L170</f>
    </nc>
  </rcc>
  <rcc rId="20942" sId="1">
    <oc r="M173">
      <f>'по 6-10'!M173+'по 0,4'!M170</f>
    </oc>
    <nc r="M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0,4'!M170</f>
    </nc>
  </rcc>
  <rcc rId="20943" sId="1">
    <oc r="N173">
      <f>'по 6-10'!N173+'по 0,4'!N170</f>
    </oc>
    <nc r="N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0,4'!N170</f>
    </nc>
  </rcc>
  <rcc rId="20944" sId="1">
    <oc r="O173">
      <f>'по 6-10'!O173+'по 0,4'!O170</f>
    </oc>
    <nc r="O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0,4'!O170</f>
    </nc>
  </rcc>
  <rcc rId="20945" sId="1">
    <oc r="P173">
      <f>'по 6-10'!P173+'по 0,4'!P170</f>
    </oc>
    <nc r="P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0,4'!P170</f>
    </nc>
  </rcc>
  <rcc rId="20946" sId="1">
    <oc r="Q173">
      <f>'по 6-10'!Q173+'по 0,4'!Q170</f>
    </oc>
    <nc r="Q17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0,4'!Q170</f>
    </nc>
  </rcc>
  <rcc rId="20947" sId="1">
    <oc r="D174">
      <f>'по 6-10'!D174+'по 0,4'!D171</f>
    </oc>
    <nc r="D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0,4'!D171</f>
    </nc>
  </rcc>
  <rcc rId="20948" sId="1">
    <oc r="E174">
      <f>'по 6-10'!E174+'по 0,4'!E171</f>
    </oc>
    <nc r="E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0,4'!E171</f>
    </nc>
  </rcc>
  <rcc rId="20949" sId="1">
    <oc r="F174">
      <f>'по 6-10'!F174+'по 0,4'!F171</f>
    </oc>
    <nc r="F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0,4'!F171</f>
    </nc>
  </rcc>
  <rcc rId="20950" sId="1">
    <oc r="G174">
      <f>'по 6-10'!G174+'по 0,4'!G171</f>
    </oc>
    <nc r="G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0,4'!G171</f>
    </nc>
  </rcc>
  <rcc rId="20951" sId="1">
    <oc r="H174">
      <f>'по 6-10'!H174+'по 0,4'!H171</f>
    </oc>
    <nc r="H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0,4'!H171</f>
    </nc>
  </rcc>
  <rcc rId="20952" sId="1">
    <oc r="I174">
      <f>'по 6-10'!I174+'по 0,4'!I171</f>
    </oc>
    <nc r="I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0,4'!I171</f>
    </nc>
  </rcc>
  <rcc rId="20953" sId="1">
    <oc r="J174">
      <f>'по 6-10'!J174+'по 0,4'!J171</f>
    </oc>
    <nc r="J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0,4'!J171</f>
    </nc>
  </rcc>
  <rcc rId="20954" sId="1">
    <oc r="K174">
      <f>'по 6-10'!K174+'по 0,4'!K171</f>
    </oc>
    <nc r="K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0,4'!K171</f>
    </nc>
  </rcc>
  <rcc rId="20955" sId="1">
    <oc r="L174">
      <f>'по 6-10'!L174+'по 0,4'!L171</f>
    </oc>
    <nc r="L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0,4'!L171</f>
    </nc>
  </rcc>
  <rcc rId="20956" sId="1">
    <oc r="M174">
      <f>'по 6-10'!M174+'по 0,4'!M171</f>
    </oc>
    <nc r="M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0,4'!M171</f>
    </nc>
  </rcc>
  <rcc rId="20957" sId="1">
    <oc r="N174">
      <f>'по 6-10'!N174+'по 0,4'!N171</f>
    </oc>
    <nc r="N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0,4'!N171</f>
    </nc>
  </rcc>
  <rcc rId="20958" sId="1">
    <oc r="O174">
      <f>'по 6-10'!O174+'по 0,4'!O171</f>
    </oc>
    <nc r="O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0,4'!O171</f>
    </nc>
  </rcc>
  <rcc rId="20959" sId="1">
    <oc r="P174">
      <f>'по 6-10'!P174+'по 0,4'!P171</f>
    </oc>
    <nc r="P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0,4'!P171</f>
    </nc>
  </rcc>
  <rcc rId="20960" sId="1">
    <oc r="Q174">
      <f>'по 6-10'!Q174+'по 0,4'!Q171</f>
    </oc>
    <nc r="Q17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0,4'!Q171</f>
    </nc>
  </rcc>
  <rcc rId="20961" sId="1">
    <oc r="D175">
      <f>'по 6-10'!D175+'по 0,4'!D172</f>
    </oc>
    <nc r="D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0,4'!D172</f>
    </nc>
  </rcc>
  <rcc rId="20962" sId="1">
    <oc r="E175">
      <f>'по 6-10'!E175+'по 0,4'!E172</f>
    </oc>
    <nc r="E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0,4'!E172</f>
    </nc>
  </rcc>
  <rcc rId="20963" sId="1">
    <oc r="F175">
      <f>'по 6-10'!F175+'по 0,4'!F172</f>
    </oc>
    <nc r="F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0,4'!F172</f>
    </nc>
  </rcc>
  <rcc rId="20964" sId="1">
    <oc r="G175">
      <f>'по 6-10'!G175+'по 0,4'!G172</f>
    </oc>
    <nc r="G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0,4'!G172</f>
    </nc>
  </rcc>
  <rcc rId="20965" sId="1">
    <oc r="H175">
      <f>'по 6-10'!H175+'по 0,4'!H172</f>
    </oc>
    <nc r="H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0,4'!H172</f>
    </nc>
  </rcc>
  <rcc rId="20966" sId="1">
    <oc r="I175">
      <f>'по 6-10'!I175+'по 0,4'!I172</f>
    </oc>
    <nc r="I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0,4'!I172</f>
    </nc>
  </rcc>
  <rcc rId="20967" sId="1">
    <oc r="J175">
      <f>'по 6-10'!J175+'по 0,4'!J172</f>
    </oc>
    <nc r="J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0,4'!J172</f>
    </nc>
  </rcc>
  <rcc rId="20968" sId="1">
    <oc r="K175">
      <f>'по 6-10'!K175+'по 0,4'!K172</f>
    </oc>
    <nc r="K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0,4'!K172</f>
    </nc>
  </rcc>
  <rcc rId="20969" sId="1">
    <oc r="L175">
      <f>'по 6-10'!L175+'по 0,4'!L172</f>
    </oc>
    <nc r="L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0,4'!L172</f>
    </nc>
  </rcc>
  <rcc rId="20970" sId="1">
    <oc r="M175">
      <f>'по 6-10'!M175+'по 0,4'!M172</f>
    </oc>
    <nc r="M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0,4'!M172</f>
    </nc>
  </rcc>
  <rcc rId="20971" sId="1">
    <oc r="N175">
      <f>'по 6-10'!N175+'по 0,4'!N172</f>
    </oc>
    <nc r="N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0,4'!N172</f>
    </nc>
  </rcc>
  <rcc rId="20972" sId="1">
    <oc r="O175">
      <f>'по 6-10'!O175+'по 0,4'!O172</f>
    </oc>
    <nc r="O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0,4'!O172</f>
    </nc>
  </rcc>
  <rcc rId="20973" sId="1">
    <oc r="P175">
      <f>'по 6-10'!P175+'по 0,4'!P172</f>
    </oc>
    <nc r="P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0,4'!P172</f>
    </nc>
  </rcc>
  <rcc rId="20974" sId="1">
    <oc r="Q175">
      <f>'по 6-10'!Q175+'по 0,4'!Q172</f>
    </oc>
    <nc r="Q17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0,4'!Q172</f>
    </nc>
  </rcc>
  <rcc rId="20975" sId="1">
    <oc r="D176">
      <f>'по 6-10'!D176+'по 0,4'!D173</f>
    </oc>
    <nc r="D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0,4'!D173</f>
    </nc>
  </rcc>
  <rcc rId="20976" sId="1">
    <oc r="E176">
      <f>'по 6-10'!E176+'по 0,4'!E173</f>
    </oc>
    <nc r="E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0,4'!E173</f>
    </nc>
  </rcc>
  <rcc rId="20977" sId="1">
    <oc r="F176">
      <f>'по 6-10'!F176+'по 0,4'!F173</f>
    </oc>
    <nc r="F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0,4'!F173</f>
    </nc>
  </rcc>
  <rcc rId="20978" sId="1">
    <oc r="G176">
      <f>'по 6-10'!G176+'по 0,4'!G173</f>
    </oc>
    <nc r="G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0,4'!G173</f>
    </nc>
  </rcc>
  <rcc rId="20979" sId="1">
    <oc r="H176">
      <f>'по 6-10'!H176+'по 0,4'!H173</f>
    </oc>
    <nc r="H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0,4'!H173</f>
    </nc>
  </rcc>
  <rcc rId="20980" sId="1">
    <oc r="I176">
      <f>'по 6-10'!I176+'по 0,4'!I173</f>
    </oc>
    <nc r="I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0,4'!I173</f>
    </nc>
  </rcc>
  <rcc rId="20981" sId="1">
    <oc r="J176">
      <f>'по 6-10'!J176+'по 0,4'!J173</f>
    </oc>
    <nc r="J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0,4'!J173</f>
    </nc>
  </rcc>
  <rcc rId="20982" sId="1">
    <oc r="K176">
      <f>'по 6-10'!K176+'по 0,4'!K173</f>
    </oc>
    <nc r="K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0,4'!K173</f>
    </nc>
  </rcc>
  <rcc rId="20983" sId="1">
    <oc r="L176">
      <f>'по 6-10'!L176+'по 0,4'!L173</f>
    </oc>
    <nc r="L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0,4'!L173</f>
    </nc>
  </rcc>
  <rcc rId="20984" sId="1">
    <oc r="M176">
      <f>'по 6-10'!M176+'по 0,4'!M173</f>
    </oc>
    <nc r="M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0,4'!M173</f>
    </nc>
  </rcc>
  <rcc rId="20985" sId="1">
    <oc r="N176">
      <f>'по 6-10'!N176+'по 0,4'!N173</f>
    </oc>
    <nc r="N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0,4'!N173</f>
    </nc>
  </rcc>
  <rcc rId="20986" sId="1">
    <oc r="O176">
      <f>'по 6-10'!O176+'по 0,4'!O173</f>
    </oc>
    <nc r="O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0,4'!O173</f>
    </nc>
  </rcc>
  <rcc rId="20987" sId="1">
    <oc r="P176">
      <f>'по 6-10'!P176+'по 0,4'!P173</f>
    </oc>
    <nc r="P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0,4'!P173</f>
    </nc>
  </rcc>
  <rcc rId="20988" sId="1">
    <oc r="Q176">
      <f>'по 6-10'!Q176+'по 0,4'!Q173</f>
    </oc>
    <nc r="Q17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0,4'!Q173</f>
    </nc>
  </rcc>
  <rcc rId="20989" sId="1">
    <oc r="D177">
      <f>'по 6-10'!D177+'по 0,4'!D174</f>
    </oc>
    <nc r="D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0,4'!D174</f>
    </nc>
  </rcc>
  <rcc rId="20990" sId="1">
    <oc r="E177">
      <f>'по 6-10'!E177+'по 0,4'!E174</f>
    </oc>
    <nc r="E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0,4'!E174</f>
    </nc>
  </rcc>
  <rcc rId="20991" sId="1">
    <oc r="F177">
      <f>'по 6-10'!F177+'по 0,4'!F174</f>
    </oc>
    <nc r="F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0,4'!F174</f>
    </nc>
  </rcc>
  <rcc rId="20992" sId="1">
    <oc r="G177">
      <f>'по 6-10'!G177+'по 0,4'!G174</f>
    </oc>
    <nc r="G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0,4'!G174</f>
    </nc>
  </rcc>
  <rcc rId="20993" sId="1">
    <oc r="H177">
      <f>'по 6-10'!H177+'по 0,4'!H174</f>
    </oc>
    <nc r="H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0,4'!H174</f>
    </nc>
  </rcc>
  <rcc rId="20994" sId="1">
    <oc r="I177">
      <f>'по 6-10'!I177+'по 0,4'!I174</f>
    </oc>
    <nc r="I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0,4'!I174</f>
    </nc>
  </rcc>
  <rcc rId="20995" sId="1">
    <oc r="J177">
      <f>'по 6-10'!J177+'по 0,4'!J174</f>
    </oc>
    <nc r="J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0,4'!J174</f>
    </nc>
  </rcc>
  <rcc rId="20996" sId="1">
    <oc r="K177">
      <f>'по 6-10'!K177+'по 0,4'!K174</f>
    </oc>
    <nc r="K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0,4'!K174</f>
    </nc>
  </rcc>
  <rcc rId="20997" sId="1">
    <oc r="L177">
      <f>'по 6-10'!L177+'по 0,4'!L174</f>
    </oc>
    <nc r="L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0,4'!L174</f>
    </nc>
  </rcc>
  <rcc rId="20998" sId="1">
    <oc r="M177">
      <f>'по 6-10'!M177+'по 0,4'!M174</f>
    </oc>
    <nc r="M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0,4'!M174</f>
    </nc>
  </rcc>
  <rcc rId="20999" sId="1">
    <oc r="N177">
      <f>'по 6-10'!N177+'по 0,4'!N174</f>
    </oc>
    <nc r="N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0,4'!N174</f>
    </nc>
  </rcc>
  <rcc rId="21000" sId="1">
    <oc r="O177">
      <f>'по 6-10'!O177+'по 0,4'!O174</f>
    </oc>
    <nc r="O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0,4'!O174</f>
    </nc>
  </rcc>
  <rcc rId="21001" sId="1">
    <oc r="P177">
      <f>'по 6-10'!P177+'по 0,4'!P174</f>
    </oc>
    <nc r="P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0,4'!P174</f>
    </nc>
  </rcc>
  <rcc rId="21002" sId="1">
    <oc r="Q177">
      <f>'по 6-10'!Q177+'по 0,4'!Q174</f>
    </oc>
    <nc r="Q17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0,4'!Q174</f>
    </nc>
  </rcc>
  <rcc rId="21003" sId="1">
    <oc r="D178">
      <f>'по 6-10'!D178+'по 0,4'!D175</f>
    </oc>
    <nc r="D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0,4'!D175</f>
    </nc>
  </rcc>
  <rcc rId="21004" sId="1">
    <oc r="E178">
      <f>'по 6-10'!E178+'по 0,4'!E175</f>
    </oc>
    <nc r="E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0,4'!E175</f>
    </nc>
  </rcc>
  <rcc rId="21005" sId="1">
    <oc r="F178">
      <f>'по 6-10'!F178+'по 0,4'!F175</f>
    </oc>
    <nc r="F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0,4'!F175</f>
    </nc>
  </rcc>
  <rcc rId="21006" sId="1">
    <oc r="G178">
      <f>'по 6-10'!G178+'по 0,4'!G175</f>
    </oc>
    <nc r="G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0,4'!G175</f>
    </nc>
  </rcc>
  <rcc rId="21007" sId="1">
    <oc r="H178">
      <f>'по 6-10'!H178+'по 0,4'!H175</f>
    </oc>
    <nc r="H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0,4'!H175</f>
    </nc>
  </rcc>
  <rcc rId="21008" sId="1">
    <oc r="I178">
      <f>'по 6-10'!I178+'по 0,4'!I175</f>
    </oc>
    <nc r="I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0,4'!I175</f>
    </nc>
  </rcc>
  <rcc rId="21009" sId="1">
    <oc r="J178">
      <f>'по 6-10'!J178+'по 0,4'!J175</f>
    </oc>
    <nc r="J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0,4'!J175</f>
    </nc>
  </rcc>
  <rcc rId="21010" sId="1">
    <oc r="K178">
      <f>'по 6-10'!K178+'по 0,4'!K175</f>
    </oc>
    <nc r="K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0,4'!K175</f>
    </nc>
  </rcc>
  <rcc rId="21011" sId="1">
    <oc r="L178">
      <f>'по 6-10'!L178+'по 0,4'!L175</f>
    </oc>
    <nc r="L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0,4'!L175</f>
    </nc>
  </rcc>
  <rcc rId="21012" sId="1">
    <oc r="M178">
      <f>'по 6-10'!M178+'по 0,4'!M175</f>
    </oc>
    <nc r="M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0,4'!M175</f>
    </nc>
  </rcc>
  <rcc rId="21013" sId="1">
    <oc r="N178">
      <f>'по 6-10'!N178+'по 0,4'!N175</f>
    </oc>
    <nc r="N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0,4'!N175</f>
    </nc>
  </rcc>
  <rcc rId="21014" sId="1">
    <oc r="O178">
      <f>'по 6-10'!O178+'по 0,4'!O175</f>
    </oc>
    <nc r="O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0,4'!O175</f>
    </nc>
  </rcc>
  <rcc rId="21015" sId="1">
    <oc r="P178">
      <f>'по 6-10'!P178+'по 0,4'!P175</f>
    </oc>
    <nc r="P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0,4'!P175</f>
    </nc>
  </rcc>
  <rcc rId="21016" sId="1">
    <oc r="Q178">
      <f>'по 6-10'!Q178+'по 0,4'!Q175</f>
    </oc>
    <nc r="Q17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0,4'!Q175</f>
    </nc>
  </rcc>
  <rcc rId="21017" sId="1">
    <oc r="D179">
      <f>'по 6-10'!D179+'по 0,4'!D176</f>
    </oc>
    <nc r="D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0,4'!D176</f>
    </nc>
  </rcc>
  <rcc rId="21018" sId="1">
    <oc r="E179">
      <f>'по 6-10'!E179+'по 0,4'!E176</f>
    </oc>
    <nc r="E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0,4'!E176</f>
    </nc>
  </rcc>
  <rcc rId="21019" sId="1">
    <oc r="F179">
      <f>'по 6-10'!F179+'по 0,4'!F176</f>
    </oc>
    <nc r="F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0,4'!F176</f>
    </nc>
  </rcc>
  <rcc rId="21020" sId="1">
    <oc r="G179">
      <f>'по 6-10'!G179+'по 0,4'!G176</f>
    </oc>
    <nc r="G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0,4'!G176</f>
    </nc>
  </rcc>
  <rcc rId="21021" sId="1">
    <oc r="H179">
      <f>'по 6-10'!H179+'по 0,4'!H176</f>
    </oc>
    <nc r="H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0,4'!H176</f>
    </nc>
  </rcc>
  <rcc rId="21022" sId="1">
    <oc r="I179">
      <f>'по 6-10'!I179+'по 0,4'!I176</f>
    </oc>
    <nc r="I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0,4'!I176</f>
    </nc>
  </rcc>
  <rcc rId="21023" sId="1">
    <oc r="J179">
      <f>'по 6-10'!J179+'по 0,4'!J176</f>
    </oc>
    <nc r="J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0,4'!J176</f>
    </nc>
  </rcc>
  <rcc rId="21024" sId="1">
    <oc r="K179">
      <f>'по 6-10'!K179+'по 0,4'!K176</f>
    </oc>
    <nc r="K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0,4'!K176</f>
    </nc>
  </rcc>
  <rcc rId="21025" sId="1">
    <oc r="L179">
      <f>'по 6-10'!L179+'по 0,4'!L176</f>
    </oc>
    <nc r="L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0,4'!L176</f>
    </nc>
  </rcc>
  <rcc rId="21026" sId="1">
    <oc r="M179">
      <f>'по 6-10'!M179+'по 0,4'!M176</f>
    </oc>
    <nc r="M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0,4'!M176</f>
    </nc>
  </rcc>
  <rcc rId="21027" sId="1">
    <oc r="N179">
      <f>'по 6-10'!N179+'по 0,4'!N176</f>
    </oc>
    <nc r="N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0,4'!N176</f>
    </nc>
  </rcc>
  <rcc rId="21028" sId="1">
    <oc r="O179">
      <f>'по 6-10'!O179+'по 0,4'!O176</f>
    </oc>
    <nc r="O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0,4'!O176</f>
    </nc>
  </rcc>
  <rcc rId="21029" sId="1">
    <oc r="P179">
      <f>'по 6-10'!P179+'по 0,4'!P176</f>
    </oc>
    <nc r="P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0,4'!P176</f>
    </nc>
  </rcc>
  <rcc rId="21030" sId="1">
    <oc r="Q179">
      <f>'по 6-10'!Q179+'по 0,4'!Q176</f>
    </oc>
    <nc r="Q17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6-10'!Q179+'C:\Documents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0,4'!Q176</f>
    </nc>
  </rcc>
  <rcc rId="21031" sId="1">
    <oc r="D180">
      <f>'по 6-10'!D180+'по 0,4'!D177</f>
    </oc>
    <nc r="D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0,4'!D177</f>
    </nc>
  </rcc>
  <rcc rId="21032" sId="1">
    <oc r="E180">
      <f>'по 6-10'!E180+'по 0,4'!E177</f>
    </oc>
    <nc r="E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0,4'!E177</f>
    </nc>
  </rcc>
  <rcc rId="21033" sId="1">
    <oc r="F180">
      <f>'по 6-10'!F180+'по 0,4'!F177</f>
    </oc>
    <nc r="F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0,4'!F177</f>
    </nc>
  </rcc>
  <rcc rId="21034" sId="1">
    <oc r="G180">
      <f>'по 6-10'!G180+'по 0,4'!G177</f>
    </oc>
    <nc r="G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0,4'!G177</f>
    </nc>
  </rcc>
  <rcc rId="21035" sId="1">
    <oc r="H180">
      <f>'по 6-10'!H180+'по 0,4'!H177</f>
    </oc>
    <nc r="H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0,4'!H177</f>
    </nc>
  </rcc>
  <rcc rId="21036" sId="1">
    <oc r="I180">
      <f>'по 6-10'!I180+'по 0,4'!I177</f>
    </oc>
    <nc r="I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0,4'!I177</f>
    </nc>
  </rcc>
  <rcc rId="21037" sId="1">
    <oc r="J180">
      <f>'по 6-10'!J180+'по 0,4'!J177</f>
    </oc>
    <nc r="J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0,4'!J177</f>
    </nc>
  </rcc>
  <rcc rId="21038" sId="1">
    <oc r="K180">
      <f>'по 6-10'!K180+'по 0,4'!K177</f>
    </oc>
    <nc r="K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0,4'!K177</f>
    </nc>
  </rcc>
  <rcc rId="21039" sId="1">
    <oc r="L180">
      <f>'по 6-10'!L180+'по 0,4'!L177</f>
    </oc>
    <nc r="L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0,4'!L177</f>
    </nc>
  </rcc>
  <rcc rId="21040" sId="1">
    <oc r="M180">
      <f>'по 6-10'!M180+'по 0,4'!M177</f>
    </oc>
    <nc r="M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0,4'!M177</f>
    </nc>
  </rcc>
  <rcc rId="21041" sId="1">
    <oc r="N180">
      <f>'по 6-10'!N180+'по 0,4'!N177</f>
    </oc>
    <nc r="N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0,4'!N177</f>
    </nc>
  </rcc>
  <rcc rId="21042" sId="1">
    <oc r="O180">
      <f>'по 6-10'!O180+'по 0,4'!O177</f>
    </oc>
    <nc r="O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0,4'!O177</f>
    </nc>
  </rcc>
  <rcc rId="21043" sId="1">
    <oc r="P180">
      <f>'по 6-10'!P180+'по 0,4'!P177</f>
    </oc>
    <nc r="P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0,4'!P177</f>
    </nc>
  </rcc>
  <rcc rId="21044" sId="1">
    <oc r="Q180">
      <f>'по 6-10'!Q180+'по 0,4'!Q177</f>
    </oc>
    <nc r="Q18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0,4'!Q177</f>
    </nc>
  </rcc>
  <rcc rId="21045" sId="1">
    <oc r="D181">
      <f>'по 6-10'!D181+'по 0,4'!D178</f>
    </oc>
    <nc r="D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0,4'!D178</f>
    </nc>
  </rcc>
  <rcc rId="21046" sId="1">
    <oc r="E181">
      <f>'по 6-10'!E181+'по 0,4'!E178</f>
    </oc>
    <nc r="E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0,4'!E178</f>
    </nc>
  </rcc>
  <rcc rId="21047" sId="1">
    <oc r="F181">
      <f>'по 6-10'!F181+'по 0,4'!F178</f>
    </oc>
    <nc r="F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0,4'!F178</f>
    </nc>
  </rcc>
  <rcc rId="21048" sId="1">
    <oc r="G181">
      <f>'по 6-10'!G181+'по 0,4'!G178</f>
    </oc>
    <nc r="G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0,4'!G178</f>
    </nc>
  </rcc>
  <rcc rId="21049" sId="1">
    <oc r="H181">
      <f>'по 6-10'!H181+'по 0,4'!H178</f>
    </oc>
    <nc r="H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0,4'!H178</f>
    </nc>
  </rcc>
  <rcc rId="21050" sId="1">
    <oc r="I181">
      <f>'по 6-10'!I181+'по 0,4'!I178</f>
    </oc>
    <nc r="I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0,4'!I178</f>
    </nc>
  </rcc>
  <rcc rId="21051" sId="1">
    <oc r="J181">
      <f>'по 6-10'!J181+'по 0,4'!J178</f>
    </oc>
    <nc r="J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0,4'!J178</f>
    </nc>
  </rcc>
  <rcc rId="21052" sId="1">
    <oc r="K181">
      <f>'по 6-10'!K181+'по 0,4'!K178</f>
    </oc>
    <nc r="K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0,4'!K178</f>
    </nc>
  </rcc>
  <rcc rId="21053" sId="1">
    <oc r="L181">
      <f>'по 6-10'!L181+'по 0,4'!L178</f>
    </oc>
    <nc r="L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0,4'!L178</f>
    </nc>
  </rcc>
  <rcc rId="21054" sId="1">
    <oc r="M181">
      <f>'по 6-10'!M181+'по 0,4'!M178</f>
    </oc>
    <nc r="M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0,4'!M178</f>
    </nc>
  </rcc>
  <rcc rId="21055" sId="1">
    <oc r="N181">
      <f>'по 6-10'!N181+'по 0,4'!N178</f>
    </oc>
    <nc r="N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0,4'!N178</f>
    </nc>
  </rcc>
  <rcc rId="21056" sId="1">
    <oc r="O181">
      <f>'по 6-10'!O181+'по 0,4'!O178</f>
    </oc>
    <nc r="O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0,4'!O178</f>
    </nc>
  </rcc>
  <rcc rId="21057" sId="1">
    <oc r="P181">
      <f>'по 6-10'!P181+'по 0,4'!P178</f>
    </oc>
    <nc r="P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0,4'!P178</f>
    </nc>
  </rcc>
  <rcc rId="21058" sId="1">
    <oc r="Q181">
      <f>'по 6-10'!Q181+'по 0,4'!Q178</f>
    </oc>
    <nc r="Q18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0,4'!Q178</f>
    </nc>
  </rcc>
  <rcc rId="21059" sId="1">
    <oc r="D182">
      <f>'по 6-10'!D182+'по 0,4'!D179</f>
    </oc>
    <nc r="D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0,4'!D179</f>
    </nc>
  </rcc>
  <rcc rId="21060" sId="1">
    <oc r="E182">
      <f>'по 6-10'!E182+'по 0,4'!E179</f>
    </oc>
    <nc r="E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0,4'!E179</f>
    </nc>
  </rcc>
  <rcc rId="21061" sId="1">
    <oc r="F182">
      <f>'по 6-10'!F182+'по 0,4'!F179</f>
    </oc>
    <nc r="F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0,4'!F179</f>
    </nc>
  </rcc>
  <rcc rId="21062" sId="1">
    <oc r="G182">
      <f>'по 6-10'!G182+'по 0,4'!G179</f>
    </oc>
    <nc r="G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0,4'!G179</f>
    </nc>
  </rcc>
  <rcc rId="21063" sId="1">
    <oc r="H182">
      <f>'по 6-10'!H182+'по 0,4'!H179</f>
    </oc>
    <nc r="H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0,4'!H179</f>
    </nc>
  </rcc>
  <rcc rId="21064" sId="1">
    <oc r="I182">
      <f>'по 6-10'!I182+'по 0,4'!I179</f>
    </oc>
    <nc r="I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0,4'!I179</f>
    </nc>
  </rcc>
  <rcc rId="21065" sId="1">
    <oc r="J182">
      <f>'по 6-10'!J182+'по 0,4'!J179</f>
    </oc>
    <nc r="J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0,4'!J179</f>
    </nc>
  </rcc>
  <rcc rId="21066" sId="1">
    <oc r="K182">
      <f>'по 6-10'!K182+'по 0,4'!K179</f>
    </oc>
    <nc r="K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0,4'!K179</f>
    </nc>
  </rcc>
  <rcc rId="21067" sId="1">
    <oc r="L182">
      <f>'по 6-10'!L182+'по 0,4'!L179</f>
    </oc>
    <nc r="L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0,4'!L179</f>
    </nc>
  </rcc>
  <rcc rId="21068" sId="1">
    <oc r="M182">
      <f>'по 6-10'!M182+'по 0,4'!M179</f>
    </oc>
    <nc r="M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0,4'!M179</f>
    </nc>
  </rcc>
  <rcc rId="21069" sId="1">
    <oc r="N182">
      <f>'по 6-10'!N182+'по 0,4'!N179</f>
    </oc>
    <nc r="N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0,4'!N179</f>
    </nc>
  </rcc>
  <rcc rId="21070" sId="1">
    <oc r="O182">
      <f>'по 6-10'!O182+'по 0,4'!O179</f>
    </oc>
    <nc r="O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0,4'!O179</f>
    </nc>
  </rcc>
  <rcc rId="21071" sId="1">
    <oc r="P182">
      <f>'по 6-10'!P182+'по 0,4'!P179</f>
    </oc>
    <nc r="P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0,4'!P179</f>
    </nc>
  </rcc>
  <rcc rId="21072" sId="1">
    <oc r="Q182">
      <f>'по 6-10'!Q182+'по 0,4'!Q179</f>
    </oc>
    <nc r="Q18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0,4'!Q179</f>
    </nc>
  </rcc>
  <rcc rId="21073" sId="1">
    <oc r="D183">
      <f>'по 6-10'!D183+'по 0,4'!D180</f>
    </oc>
    <nc r="D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0,4'!D180</f>
    </nc>
  </rcc>
  <rcc rId="21074" sId="1">
    <oc r="E183">
      <f>'по 6-10'!E183+'по 0,4'!E180</f>
    </oc>
    <nc r="E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0,4'!E180</f>
    </nc>
  </rcc>
  <rcc rId="21075" sId="1">
    <oc r="F183">
      <f>'по 6-10'!F183+'по 0,4'!F180</f>
    </oc>
    <nc r="F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0,4'!F180</f>
    </nc>
  </rcc>
  <rcc rId="21076" sId="1">
    <oc r="G183">
      <f>'по 6-10'!G183+'по 0,4'!G180</f>
    </oc>
    <nc r="G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0,4'!G180</f>
    </nc>
  </rcc>
  <rcc rId="21077" sId="1">
    <oc r="H183">
      <f>'по 6-10'!H183+'по 0,4'!H180</f>
    </oc>
    <nc r="H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0,4'!H180</f>
    </nc>
  </rcc>
  <rcc rId="21078" sId="1">
    <oc r="I183">
      <f>'по 6-10'!I183+'по 0,4'!I180</f>
    </oc>
    <nc r="I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0,4'!I180</f>
    </nc>
  </rcc>
  <rcc rId="21079" sId="1">
    <oc r="J183">
      <f>'по 6-10'!J183+'по 0,4'!J180</f>
    </oc>
    <nc r="J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0,4'!J180</f>
    </nc>
  </rcc>
  <rcc rId="21080" sId="1">
    <oc r="K183">
      <f>'по 6-10'!K183+'по 0,4'!K180</f>
    </oc>
    <nc r="K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0,4'!K180</f>
    </nc>
  </rcc>
  <rcc rId="21081" sId="1">
    <oc r="L183">
      <f>'по 6-10'!L183+'по 0,4'!L180</f>
    </oc>
    <nc r="L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0,4'!L180</f>
    </nc>
  </rcc>
  <rcc rId="21082" sId="1">
    <oc r="M183">
      <f>'по 6-10'!M183+'по 0,4'!M180</f>
    </oc>
    <nc r="M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0,4'!M180</f>
    </nc>
  </rcc>
  <rcc rId="21083" sId="1">
    <oc r="N183">
      <f>'по 6-10'!N183+'по 0,4'!N180</f>
    </oc>
    <nc r="N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0,4'!N180</f>
    </nc>
  </rcc>
  <rcc rId="21084" sId="1">
    <oc r="O183">
      <f>'по 6-10'!O183+'по 0,4'!O180</f>
    </oc>
    <nc r="O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0,4'!O180</f>
    </nc>
  </rcc>
  <rcc rId="21085" sId="1">
    <oc r="P183">
      <f>'по 6-10'!P183+'по 0,4'!P180</f>
    </oc>
    <nc r="P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0,4'!P180</f>
    </nc>
  </rcc>
  <rcc rId="21086" sId="1">
    <oc r="Q183">
      <f>'по 6-10'!Q183+'по 0,4'!Q180</f>
    </oc>
    <nc r="Q18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0,4'!Q180</f>
    </nc>
  </rcc>
  <rcc rId="21087" sId="1">
    <oc r="D184">
      <f>'по 6-10'!D184+'по 0,4'!D181</f>
    </oc>
    <nc r="D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0,4'!D181</f>
    </nc>
  </rcc>
  <rcc rId="21088" sId="1">
    <oc r="E184">
      <f>'по 6-10'!E184+'по 0,4'!E181</f>
    </oc>
    <nc r="E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0,4'!E181</f>
    </nc>
  </rcc>
  <rcc rId="21089" sId="1">
    <oc r="F184">
      <f>'по 6-10'!F184+'по 0,4'!F181</f>
    </oc>
    <nc r="F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0,4'!F181</f>
    </nc>
  </rcc>
  <rcc rId="21090" sId="1">
    <oc r="G184">
      <f>'по 6-10'!G184+'по 0,4'!G181</f>
    </oc>
    <nc r="G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0,4'!G181</f>
    </nc>
  </rcc>
  <rcc rId="21091" sId="1">
    <oc r="H184">
      <f>'по 6-10'!H184+'по 0,4'!H181</f>
    </oc>
    <nc r="H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0,4'!H181</f>
    </nc>
  </rcc>
  <rcc rId="21092" sId="1">
    <oc r="I184">
      <f>'по 6-10'!I184+'по 0,4'!I181</f>
    </oc>
    <nc r="I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0,4'!I181</f>
    </nc>
  </rcc>
  <rcc rId="21093" sId="1">
    <oc r="J184">
      <f>'по 6-10'!J184+'по 0,4'!J181</f>
    </oc>
    <nc r="J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0,4'!J181</f>
    </nc>
  </rcc>
  <rcc rId="21094" sId="1">
    <oc r="K184">
      <f>'по 6-10'!K184+'по 0,4'!K181</f>
    </oc>
    <nc r="K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0,4'!K181</f>
    </nc>
  </rcc>
  <rcc rId="21095" sId="1">
    <oc r="L184">
      <f>'по 6-10'!L184+'по 0,4'!L181</f>
    </oc>
    <nc r="L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0,4'!L181</f>
    </nc>
  </rcc>
  <rcc rId="21096" sId="1">
    <oc r="M184">
      <f>'по 6-10'!M184+'по 0,4'!M181</f>
    </oc>
    <nc r="M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0,4'!M181</f>
    </nc>
  </rcc>
  <rcc rId="21097" sId="1">
    <oc r="N184">
      <f>'по 6-10'!N184+'по 0,4'!N181</f>
    </oc>
    <nc r="N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0,4'!N181</f>
    </nc>
  </rcc>
  <rcc rId="21098" sId="1">
    <oc r="O184">
      <f>'по 6-10'!O184+'по 0,4'!O181</f>
    </oc>
    <nc r="O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0,4'!O181</f>
    </nc>
  </rcc>
  <rcc rId="21099" sId="1">
    <oc r="P184">
      <f>'по 6-10'!P184+'по 0,4'!P181</f>
    </oc>
    <nc r="P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0,4'!P181</f>
    </nc>
  </rcc>
  <rcc rId="21100" sId="1">
    <oc r="Q184">
      <f>'по 6-10'!Q184+'по 0,4'!Q181</f>
    </oc>
    <nc r="Q18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0,4'!Q181</f>
    </nc>
  </rcc>
  <rcc rId="21101" sId="1">
    <oc r="D185">
      <f>SUM(D155:D184)</f>
    </oc>
    <nc r="D185">
      <f>SUM(D155:D184)</f>
    </nc>
  </rcc>
  <rcc rId="21102" sId="1">
    <oc r="E185">
      <f>SUM(E155:E184)</f>
    </oc>
    <nc r="E185">
      <f>SUM(E155:E184)</f>
    </nc>
  </rcc>
  <rcc rId="21103" sId="1">
    <oc r="F185">
      <f>SUM(F155:F184)</f>
    </oc>
    <nc r="F185">
      <f>SUM(F155:F184)</f>
    </nc>
  </rcc>
  <rcc rId="21104" sId="1">
    <oc r="G185">
      <f>SUM(G155:G184)</f>
    </oc>
    <nc r="G185">
      <f>SUM(G155:G184)</f>
    </nc>
  </rcc>
  <rcc rId="21105" sId="1">
    <oc r="H185">
      <f>SUM(H155:H184)</f>
    </oc>
    <nc r="H185">
      <f>SUM(H155:H184)</f>
    </nc>
  </rcc>
  <rcc rId="21106" sId="1">
    <oc r="I185">
      <f>SUM(I155:I184)</f>
    </oc>
    <nc r="I185">
      <f>SUM(I155:I184)</f>
    </nc>
  </rcc>
  <rcc rId="21107" sId="1">
    <oc r="J185">
      <f>SUM(J155:J184)</f>
    </oc>
    <nc r="J185">
      <f>SUM(J155:J184)</f>
    </nc>
  </rcc>
  <rcc rId="21108" sId="1">
    <oc r="K185">
      <f>SUM(K155:K184)</f>
    </oc>
    <nc r="K185">
      <f>SUM(K155:K184)</f>
    </nc>
  </rcc>
  <rcc rId="21109" sId="1">
    <oc r="L185">
      <f>SUM(L155:L184)</f>
    </oc>
    <nc r="L185">
      <f>SUM(L155:L184)</f>
    </nc>
  </rcc>
  <rcc rId="21110" sId="1">
    <oc r="M185">
      <f>SUM(M155:M184)</f>
    </oc>
    <nc r="M185">
      <f>SUM(M155:M184)</f>
    </nc>
  </rcc>
  <rcc rId="21111" sId="1">
    <oc r="N185">
      <f>SUM(N155:N184)</f>
    </oc>
    <nc r="N185">
      <f>SUM(N155:N184)</f>
    </nc>
  </rcc>
  <rcc rId="21112" sId="1">
    <oc r="O185">
      <f>SUM(O155:O184)</f>
    </oc>
    <nc r="O185">
      <f>SUM(O155:O184)</f>
    </nc>
  </rcc>
  <rcc rId="21113" sId="1">
    <oc r="P185">
      <f>SUM(P155:P184)</f>
    </oc>
    <nc r="P185">
      <f>SUM(P155:P184)</f>
    </nc>
  </rcc>
  <rcc rId="21114" sId="1">
    <oc r="Q185">
      <f>SUM(Q155:Q184)</f>
    </oc>
    <nc r="Q185">
      <f>SUM(Q155:Q184)</f>
    </nc>
  </rcc>
  <rcc rId="21115" sId="1">
    <oc r="D187">
      <f>'по 6-10'!D187+'по 0,4'!D184</f>
    </oc>
    <nc r="D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0,4'!D184</f>
    </nc>
  </rcc>
  <rcc rId="21116" sId="1">
    <oc r="E187">
      <f>'по 6-10'!E187+'по 0,4'!E184</f>
    </oc>
    <nc r="E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0,4'!E184</f>
    </nc>
  </rcc>
  <rcc rId="21117" sId="1">
    <oc r="F187">
      <f>'по 6-10'!F187+'по 0,4'!F184</f>
    </oc>
    <nc r="F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0,4'!F184</f>
    </nc>
  </rcc>
  <rcc rId="21118" sId="1">
    <oc r="G187">
      <f>'по 6-10'!G187+'по 0,4'!G184</f>
    </oc>
    <nc r="G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0,4'!G184</f>
    </nc>
  </rcc>
  <rcc rId="21119" sId="1">
    <oc r="H187">
      <f>'по 6-10'!H187+'по 0,4'!H184</f>
    </oc>
    <nc r="H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0,4'!H184</f>
    </nc>
  </rcc>
  <rcc rId="21120" sId="1">
    <oc r="I187">
      <f>'по 6-10'!I187+'по 0,4'!I184</f>
    </oc>
    <nc r="I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0,4'!I184</f>
    </nc>
  </rcc>
  <rcc rId="21121" sId="1">
    <oc r="J187">
      <f>'по 6-10'!J187+'по 0,4'!J184</f>
    </oc>
    <nc r="J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0,4'!J184</f>
    </nc>
  </rcc>
  <rcc rId="21122" sId="1">
    <oc r="K187">
      <f>'по 6-10'!K187+'по 0,4'!K184</f>
    </oc>
    <nc r="K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0,4'!K184</f>
    </nc>
  </rcc>
  <rcc rId="21123" sId="1">
    <oc r="L187">
      <f>'по 6-10'!L187+'по 0,4'!L184</f>
    </oc>
    <nc r="L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0,4'!L184</f>
    </nc>
  </rcc>
  <rcc rId="21124" sId="1">
    <oc r="M187">
      <f>'по 6-10'!M187+'по 0,4'!M184</f>
    </oc>
    <nc r="M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0,4'!M184</f>
    </nc>
  </rcc>
  <rcc rId="21125" sId="1">
    <oc r="N187">
      <f>'по 6-10'!N187+'по 0,4'!N184</f>
    </oc>
    <nc r="N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0,4'!N184</f>
    </nc>
  </rcc>
  <rcc rId="21126" sId="1">
    <oc r="O187">
      <f>'по 6-10'!O187+'по 0,4'!O184</f>
    </oc>
    <nc r="O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0,4'!O184</f>
    </nc>
  </rcc>
  <rcc rId="21127" sId="1">
    <oc r="P187">
      <f>'по 6-10'!P187+'по 0,4'!P184</f>
    </oc>
    <nc r="P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0,4'!P184</f>
    </nc>
  </rcc>
  <rcc rId="21128" sId="1">
    <oc r="Q187">
      <f>'по 6-10'!Q187+'по 0,4'!Q184</f>
    </oc>
    <nc r="Q18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0,4'!Q184</f>
    </nc>
  </rcc>
  <rcc rId="21129" sId="1">
    <oc r="D188">
      <f>'по 6-10'!D188+'по 0,4'!D185</f>
    </oc>
    <nc r="D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0,4'!D185</f>
    </nc>
  </rcc>
  <rcc rId="21130" sId="1">
    <oc r="E188">
      <f>'по 6-10'!E188+'по 0,4'!E185</f>
    </oc>
    <nc r="E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0,4'!E185</f>
    </nc>
  </rcc>
  <rcc rId="21131" sId="1">
    <oc r="F188">
      <f>'по 6-10'!F188+'по 0,4'!F185</f>
    </oc>
    <nc r="F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0,4'!F185</f>
    </nc>
  </rcc>
  <rcc rId="21132" sId="1">
    <oc r="G188">
      <f>'по 6-10'!G188+'по 0,4'!G185</f>
    </oc>
    <nc r="G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0,4'!G185</f>
    </nc>
  </rcc>
  <rcc rId="21133" sId="1">
    <oc r="H188">
      <f>'по 6-10'!H188+'по 0,4'!H185</f>
    </oc>
    <nc r="H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0,4'!H185</f>
    </nc>
  </rcc>
  <rcc rId="21134" sId="1">
    <oc r="I188">
      <f>'по 6-10'!I188+'по 0,4'!I185</f>
    </oc>
    <nc r="I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0,4'!I185</f>
    </nc>
  </rcc>
  <rcc rId="21135" sId="1">
    <oc r="J188">
      <f>'по 6-10'!J188+'по 0,4'!J185</f>
    </oc>
    <nc r="J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0,4'!J185</f>
    </nc>
  </rcc>
  <rcc rId="21136" sId="1">
    <oc r="K188">
      <f>'по 6-10'!K188+'по 0,4'!K185</f>
    </oc>
    <nc r="K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0,4'!K185</f>
    </nc>
  </rcc>
  <rcc rId="21137" sId="1">
    <oc r="L188">
      <f>'по 6-10'!L188+'по 0,4'!L185</f>
    </oc>
    <nc r="L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0,4'!L185</f>
    </nc>
  </rcc>
  <rcc rId="21138" sId="1">
    <oc r="M188">
      <f>'по 6-10'!M188+'по 0,4'!M185</f>
    </oc>
    <nc r="M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0,4'!M185</f>
    </nc>
  </rcc>
  <rcc rId="21139" sId="1">
    <oc r="N188">
      <f>'по 6-10'!N188+'по 0,4'!N185</f>
    </oc>
    <nc r="N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0,4'!N185</f>
    </nc>
  </rcc>
  <rcc rId="21140" sId="1">
    <oc r="O188">
      <f>'по 6-10'!O188+'по 0,4'!O185</f>
    </oc>
    <nc r="O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0,4'!O185</f>
    </nc>
  </rcc>
  <rcc rId="21141" sId="1">
    <oc r="P188">
      <f>'по 6-10'!P188+'по 0,4'!P185</f>
    </oc>
    <nc r="P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0,4'!P185</f>
    </nc>
  </rcc>
  <rcc rId="21142" sId="1">
    <oc r="Q188">
      <f>'по 6-10'!Q188+'по 0,4'!Q185</f>
    </oc>
    <nc r="Q18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0,4'!Q185</f>
    </nc>
  </rcc>
  <rcc rId="21143" sId="1">
    <oc r="D189">
      <f>'по 6-10'!D189+'по 0,4'!D186</f>
    </oc>
    <nc r="D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0,4'!D186</f>
    </nc>
  </rcc>
  <rcc rId="21144" sId="1">
    <oc r="E189">
      <f>'по 6-10'!E189+'по 0,4'!E186</f>
    </oc>
    <nc r="E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0,4'!E186</f>
    </nc>
  </rcc>
  <rcc rId="21145" sId="1">
    <oc r="F189">
      <f>'по 6-10'!F189+'по 0,4'!F186</f>
    </oc>
    <nc r="F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0,4'!F186</f>
    </nc>
  </rcc>
  <rcc rId="21146" sId="1">
    <oc r="G189">
      <f>'по 6-10'!G189+'по 0,4'!G186</f>
    </oc>
    <nc r="G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0,4'!G186</f>
    </nc>
  </rcc>
  <rcc rId="21147" sId="1">
    <oc r="H189">
      <f>'по 6-10'!H189+'по 0,4'!H186</f>
    </oc>
    <nc r="H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0,4'!H186</f>
    </nc>
  </rcc>
  <rcc rId="21148" sId="1">
    <oc r="I189">
      <f>'по 6-10'!I189+'по 0,4'!I186</f>
    </oc>
    <nc r="I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0,4'!I186</f>
    </nc>
  </rcc>
  <rcc rId="21149" sId="1">
    <oc r="J189">
      <f>'по 6-10'!J189+'по 0,4'!J186</f>
    </oc>
    <nc r="J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0,4'!J186</f>
    </nc>
  </rcc>
  <rcc rId="21150" sId="1">
    <oc r="K189">
      <f>'по 6-10'!K189+'по 0,4'!K186</f>
    </oc>
    <nc r="K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0,4'!K186</f>
    </nc>
  </rcc>
  <rcc rId="21151" sId="1">
    <oc r="L189">
      <f>'по 6-10'!L189+'по 0,4'!L186</f>
    </oc>
    <nc r="L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0,4'!L186</f>
    </nc>
  </rcc>
  <rcc rId="21152" sId="1">
    <oc r="M189">
      <f>'по 6-10'!M189+'по 0,4'!M186</f>
    </oc>
    <nc r="M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0,4'!M186</f>
    </nc>
  </rcc>
  <rcc rId="21153" sId="1">
    <oc r="N189">
      <f>'по 6-10'!N189+'по 0,4'!N186</f>
    </oc>
    <nc r="N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0,4'!N186</f>
    </nc>
  </rcc>
  <rcc rId="21154" sId="1">
    <oc r="O189">
      <f>'по 6-10'!O189+'по 0,4'!O186</f>
    </oc>
    <nc r="O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0,4'!O186</f>
    </nc>
  </rcc>
  <rcc rId="21155" sId="1">
    <oc r="P189">
      <f>'по 6-10'!P189+'по 0,4'!P186</f>
    </oc>
    <nc r="P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0,4'!P186</f>
    </nc>
  </rcc>
  <rcc rId="21156" sId="1">
    <oc r="Q189">
      <f>'по 6-10'!Q189+'по 0,4'!Q186</f>
    </oc>
    <nc r="Q18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6-10'!Q189+'C:\Documents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0,4'!Q186</f>
    </nc>
  </rcc>
  <rcc rId="21157" sId="1">
    <oc r="D190">
      <f>'по 6-10'!D190+'по 0,4'!D187</f>
    </oc>
    <nc r="D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0,4'!D187</f>
    </nc>
  </rcc>
  <rcc rId="21158" sId="1">
    <oc r="E190">
      <f>'по 6-10'!E190+'по 0,4'!E187</f>
    </oc>
    <nc r="E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0,4'!E187</f>
    </nc>
  </rcc>
  <rcc rId="21159" sId="1">
    <oc r="F190">
      <f>'по 6-10'!F190+'по 0,4'!F187</f>
    </oc>
    <nc r="F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0,4'!F187</f>
    </nc>
  </rcc>
  <rcc rId="21160" sId="1">
    <oc r="G190">
      <f>'по 6-10'!G190+'по 0,4'!G187</f>
    </oc>
    <nc r="G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0,4'!G187</f>
    </nc>
  </rcc>
  <rcc rId="21161" sId="1">
    <oc r="H190">
      <f>'по 6-10'!H190+'по 0,4'!H187</f>
    </oc>
    <nc r="H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0,4'!H187</f>
    </nc>
  </rcc>
  <rcc rId="21162" sId="1">
    <oc r="I190">
      <f>'по 6-10'!I190+'по 0,4'!I187</f>
    </oc>
    <nc r="I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0,4'!I187</f>
    </nc>
  </rcc>
  <rcc rId="21163" sId="1">
    <oc r="J190">
      <f>'по 6-10'!J190+'по 0,4'!J187</f>
    </oc>
    <nc r="J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0,4'!J187</f>
    </nc>
  </rcc>
  <rcc rId="21164" sId="1">
    <oc r="K190">
      <f>'по 6-10'!K190+'по 0,4'!K187</f>
    </oc>
    <nc r="K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0,4'!K187</f>
    </nc>
  </rcc>
  <rcc rId="21165" sId="1">
    <oc r="L190">
      <f>'по 6-10'!L190+'по 0,4'!L187</f>
    </oc>
    <nc r="L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0,4'!L187</f>
    </nc>
  </rcc>
  <rcc rId="21166" sId="1">
    <oc r="M190">
      <f>'по 6-10'!M190+'по 0,4'!M187</f>
    </oc>
    <nc r="M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0,4'!M187</f>
    </nc>
  </rcc>
  <rcc rId="21167" sId="1">
    <oc r="N190">
      <f>'по 6-10'!N190+'по 0,4'!N187</f>
    </oc>
    <nc r="N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0,4'!N187</f>
    </nc>
  </rcc>
  <rcc rId="21168" sId="1">
    <oc r="O190">
      <f>'по 6-10'!O190+'по 0,4'!O187</f>
    </oc>
    <nc r="O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0,4'!O187</f>
    </nc>
  </rcc>
  <rcc rId="21169" sId="1">
    <oc r="P190">
      <f>'по 6-10'!P190+'по 0,4'!P187</f>
    </oc>
    <nc r="P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0,4'!P187</f>
    </nc>
  </rcc>
  <rcc rId="21170" sId="1">
    <oc r="Q190">
      <f>'по 6-10'!Q190+'по 0,4'!Q187</f>
    </oc>
    <nc r="Q19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0,4'!Q187</f>
    </nc>
  </rcc>
  <rcc rId="21171" sId="1">
    <oc r="D191">
      <f>'по 6-10'!D191+'по 0,4'!D188</f>
    </oc>
    <nc r="D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0,4'!D188</f>
    </nc>
  </rcc>
  <rcc rId="21172" sId="1">
    <oc r="E191">
      <f>'по 6-10'!E191+'по 0,4'!E188</f>
    </oc>
    <nc r="E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0,4'!E188</f>
    </nc>
  </rcc>
  <rcc rId="21173" sId="1">
    <oc r="F191">
      <f>'по 6-10'!F191+'по 0,4'!F188</f>
    </oc>
    <nc r="F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0,4'!F188</f>
    </nc>
  </rcc>
  <rcc rId="21174" sId="1">
    <oc r="G191">
      <f>'по 6-10'!G191+'по 0,4'!G188</f>
    </oc>
    <nc r="G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0,4'!G188</f>
    </nc>
  </rcc>
  <rcc rId="21175" sId="1">
    <oc r="H191">
      <f>'по 6-10'!H191+'по 0,4'!H188</f>
    </oc>
    <nc r="H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0,4'!H188</f>
    </nc>
  </rcc>
  <rcc rId="21176" sId="1">
    <oc r="I191">
      <f>'по 6-10'!I191+'по 0,4'!I188</f>
    </oc>
    <nc r="I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0,4'!I188</f>
    </nc>
  </rcc>
  <rcc rId="21177" sId="1">
    <oc r="J191">
      <f>'по 6-10'!J191+'по 0,4'!J188</f>
    </oc>
    <nc r="J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0,4'!J188</f>
    </nc>
  </rcc>
  <rcc rId="21178" sId="1">
    <oc r="K191">
      <f>'по 6-10'!K191+'по 0,4'!K188</f>
    </oc>
    <nc r="K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0,4'!K188</f>
    </nc>
  </rcc>
  <rcc rId="21179" sId="1">
    <oc r="L191">
      <f>'по 6-10'!L191+'по 0,4'!L188</f>
    </oc>
    <nc r="L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0,4'!L188</f>
    </nc>
  </rcc>
  <rcc rId="21180" sId="1">
    <oc r="M191">
      <f>'по 6-10'!M191+'по 0,4'!M188</f>
    </oc>
    <nc r="M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0,4'!M188</f>
    </nc>
  </rcc>
  <rcc rId="21181" sId="1">
    <oc r="N191">
      <f>'по 6-10'!N191+'по 0,4'!N188</f>
    </oc>
    <nc r="N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0,4'!N188</f>
    </nc>
  </rcc>
  <rcc rId="21182" sId="1">
    <oc r="O191">
      <f>'по 6-10'!O191+'по 0,4'!O188</f>
    </oc>
    <nc r="O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0,4'!O188</f>
    </nc>
  </rcc>
  <rcc rId="21183" sId="1">
    <oc r="P191">
      <f>'по 6-10'!P191+'по 0,4'!P188</f>
    </oc>
    <nc r="P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0,4'!P188</f>
    </nc>
  </rcc>
  <rcc rId="21184" sId="1">
    <oc r="Q191">
      <f>'по 6-10'!Q191+'по 0,4'!Q188</f>
    </oc>
    <nc r="Q19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0,4'!Q188</f>
    </nc>
  </rcc>
  <rcc rId="21185" sId="1">
    <oc r="D192">
      <f>'по 6-10'!D192+'по 0,4'!D189</f>
    </oc>
    <nc r="D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0,4'!D189</f>
    </nc>
  </rcc>
  <rcc rId="21186" sId="1">
    <oc r="E192">
      <f>'по 6-10'!E192+'по 0,4'!E189</f>
    </oc>
    <nc r="E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0,4'!E189</f>
    </nc>
  </rcc>
  <rcc rId="21187" sId="1">
    <oc r="F192">
      <f>'по 6-10'!F192+'по 0,4'!F189</f>
    </oc>
    <nc r="F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0,4'!F189</f>
    </nc>
  </rcc>
  <rcc rId="21188" sId="1">
    <oc r="G192">
      <f>'по 6-10'!G192+'по 0,4'!G189</f>
    </oc>
    <nc r="G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0,4'!G189</f>
    </nc>
  </rcc>
  <rcc rId="21189" sId="1">
    <oc r="H192">
      <f>'по 6-10'!H192+'по 0,4'!H189</f>
    </oc>
    <nc r="H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0,4'!H189</f>
    </nc>
  </rcc>
  <rcc rId="21190" sId="1">
    <oc r="I192">
      <f>'по 6-10'!I192+'по 0,4'!I189</f>
    </oc>
    <nc r="I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0,4'!I189</f>
    </nc>
  </rcc>
  <rcc rId="21191" sId="1">
    <oc r="J192">
      <f>'по 6-10'!J192+'по 0,4'!J189</f>
    </oc>
    <nc r="J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0,4'!J189</f>
    </nc>
  </rcc>
  <rcc rId="21192" sId="1">
    <oc r="K192">
      <f>'по 6-10'!K192+'по 0,4'!K189</f>
    </oc>
    <nc r="K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0,4'!K189</f>
    </nc>
  </rcc>
  <rcc rId="21193" sId="1">
    <oc r="L192">
      <f>'по 6-10'!L192+'по 0,4'!L189</f>
    </oc>
    <nc r="L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0,4'!L189</f>
    </nc>
  </rcc>
  <rcc rId="21194" sId="1">
    <oc r="M192">
      <f>'по 6-10'!M192+'по 0,4'!M189</f>
    </oc>
    <nc r="M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0,4'!M189</f>
    </nc>
  </rcc>
  <rcc rId="21195" sId="1">
    <oc r="N192">
      <f>'по 6-10'!N192+'по 0,4'!N189</f>
    </oc>
    <nc r="N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0,4'!N189</f>
    </nc>
  </rcc>
  <rcc rId="21196" sId="1">
    <oc r="O192">
      <f>'по 6-10'!O192+'по 0,4'!O189</f>
    </oc>
    <nc r="O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0,4'!O189</f>
    </nc>
  </rcc>
  <rcc rId="21197" sId="1">
    <oc r="P192">
      <f>'по 6-10'!P192+'по 0,4'!P189</f>
    </oc>
    <nc r="P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0,4'!P189</f>
    </nc>
  </rcc>
  <rcc rId="21198" sId="1">
    <oc r="Q192">
      <f>'по 6-10'!Q192+'по 0,4'!Q189</f>
    </oc>
    <nc r="Q19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0,4'!Q189</f>
    </nc>
  </rcc>
  <rcc rId="21199" sId="1">
    <oc r="D193">
      <f>'по 6-10'!D193+'по 0,4'!D190</f>
    </oc>
    <nc r="D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0,4'!D190</f>
    </nc>
  </rcc>
  <rcc rId="21200" sId="1">
    <oc r="E193">
      <f>'по 6-10'!E193+'по 0,4'!E190</f>
    </oc>
    <nc r="E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0,4'!E190</f>
    </nc>
  </rcc>
  <rcc rId="21201" sId="1">
    <oc r="F193">
      <f>'по 6-10'!F193+'по 0,4'!F190</f>
    </oc>
    <nc r="F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0,4'!F190</f>
    </nc>
  </rcc>
  <rcc rId="21202" sId="1">
    <oc r="G193">
      <f>'по 6-10'!G193+'по 0,4'!G190</f>
    </oc>
    <nc r="G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0,4'!G190</f>
    </nc>
  </rcc>
  <rcc rId="21203" sId="1">
    <oc r="H193">
      <f>'по 6-10'!H193+'по 0,4'!H190</f>
    </oc>
    <nc r="H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0,4'!H190</f>
    </nc>
  </rcc>
  <rcc rId="21204" sId="1">
    <oc r="I193">
      <f>'по 6-10'!I193+'по 0,4'!I190</f>
    </oc>
    <nc r="I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0,4'!I190</f>
    </nc>
  </rcc>
  <rcc rId="21205" sId="1">
    <oc r="J193">
      <f>'по 6-10'!J193+'по 0,4'!J190</f>
    </oc>
    <nc r="J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0,4'!J190</f>
    </nc>
  </rcc>
  <rcc rId="21206" sId="1">
    <oc r="K193">
      <f>'по 6-10'!K193+'по 0,4'!K190</f>
    </oc>
    <nc r="K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0,4'!K190</f>
    </nc>
  </rcc>
  <rcc rId="21207" sId="1">
    <oc r="L193">
      <f>'по 6-10'!L193+'по 0,4'!L190</f>
    </oc>
    <nc r="L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0,4'!L190</f>
    </nc>
  </rcc>
  <rcc rId="21208" sId="1">
    <oc r="M193">
      <f>'по 6-10'!M193+'по 0,4'!M190</f>
    </oc>
    <nc r="M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0,4'!M190</f>
    </nc>
  </rcc>
  <rcc rId="21209" sId="1">
    <oc r="N193">
      <f>'по 6-10'!N193+'по 0,4'!N190</f>
    </oc>
    <nc r="N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0,4'!N190</f>
    </nc>
  </rcc>
  <rcc rId="21210" sId="1">
    <oc r="O193">
      <f>'по 6-10'!O193+'по 0,4'!O190</f>
    </oc>
    <nc r="O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0,4'!O190</f>
    </nc>
  </rcc>
  <rcc rId="21211" sId="1">
    <oc r="P193">
      <f>'по 6-10'!P193+'по 0,4'!P190</f>
    </oc>
    <nc r="P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0,4'!P190</f>
    </nc>
  </rcc>
  <rcc rId="21212" sId="1">
    <oc r="Q193">
      <f>'по 6-10'!Q193+'по 0,4'!Q190</f>
    </oc>
    <nc r="Q19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0,4'!Q190</f>
    </nc>
  </rcc>
  <rcc rId="21213" sId="1">
    <oc r="D194">
      <f>'по 6-10'!D194+'по 0,4'!D191</f>
    </oc>
    <nc r="D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0,4'!D191</f>
    </nc>
  </rcc>
  <rcc rId="21214" sId="1">
    <oc r="E194">
      <f>'по 6-10'!E194+'по 0,4'!E191</f>
    </oc>
    <nc r="E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0,4'!E191</f>
    </nc>
  </rcc>
  <rcc rId="21215" sId="1">
    <oc r="F194">
      <f>'по 6-10'!F194+'по 0,4'!F191</f>
    </oc>
    <nc r="F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0,4'!F191</f>
    </nc>
  </rcc>
  <rcc rId="21216" sId="1">
    <oc r="G194">
      <f>'по 6-10'!G194+'по 0,4'!G191</f>
    </oc>
    <nc r="G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0,4'!G191</f>
    </nc>
  </rcc>
  <rcc rId="21217" sId="1">
    <oc r="H194">
      <f>'по 6-10'!H194+'по 0,4'!H191</f>
    </oc>
    <nc r="H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0,4'!H191</f>
    </nc>
  </rcc>
  <rcc rId="21218" sId="1">
    <oc r="I194">
      <f>'по 6-10'!I194+'по 0,4'!I191</f>
    </oc>
    <nc r="I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0,4'!I191</f>
    </nc>
  </rcc>
  <rcc rId="21219" sId="1">
    <oc r="J194">
      <f>'по 6-10'!J194+'по 0,4'!J191</f>
    </oc>
    <nc r="J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0,4'!J191</f>
    </nc>
  </rcc>
  <rcc rId="21220" sId="1">
    <oc r="K194">
      <f>'по 6-10'!K194+'по 0,4'!K191</f>
    </oc>
    <nc r="K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0,4'!K191</f>
    </nc>
  </rcc>
  <rcc rId="21221" sId="1">
    <oc r="L194">
      <f>'по 6-10'!L194+'по 0,4'!L191</f>
    </oc>
    <nc r="L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0,4'!L191</f>
    </nc>
  </rcc>
  <rcc rId="21222" sId="1">
    <oc r="M194">
      <f>'по 6-10'!M194+'по 0,4'!M191</f>
    </oc>
    <nc r="M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0,4'!M191</f>
    </nc>
  </rcc>
  <rcc rId="21223" sId="1">
    <oc r="N194">
      <f>'по 6-10'!N194+'по 0,4'!N191</f>
    </oc>
    <nc r="N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0,4'!N191</f>
    </nc>
  </rcc>
  <rcc rId="21224" sId="1">
    <oc r="O194">
      <f>'по 6-10'!O194+'по 0,4'!O191</f>
    </oc>
    <nc r="O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0,4'!O191</f>
    </nc>
  </rcc>
  <rcc rId="21225" sId="1">
    <oc r="P194">
      <f>'по 6-10'!P194+'по 0,4'!P191</f>
    </oc>
    <nc r="P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0,4'!P191</f>
    </nc>
  </rcc>
  <rcc rId="21226" sId="1">
    <oc r="Q194">
      <f>'по 6-10'!Q194+'по 0,4'!Q191</f>
    </oc>
    <nc r="Q19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0,4'!Q191</f>
    </nc>
  </rcc>
  <rcc rId="21227" sId="1">
    <oc r="D195">
      <f>SUM(D187:D194)</f>
    </oc>
    <nc r="D195">
      <f>SUM(D187:D194)</f>
    </nc>
  </rcc>
  <rcc rId="21228" sId="1">
    <oc r="E195">
      <f>SUM(E187:E194)</f>
    </oc>
    <nc r="E195">
      <f>SUM(E187:E194)</f>
    </nc>
  </rcc>
  <rcc rId="21229" sId="1">
    <oc r="F195">
      <f>SUM(F187:F194)</f>
    </oc>
    <nc r="F195">
      <f>SUM(F187:F194)</f>
    </nc>
  </rcc>
  <rcc rId="21230" sId="1">
    <oc r="G195">
      <f>SUM(G187:G194)</f>
    </oc>
    <nc r="G195">
      <f>SUM(G187:G194)</f>
    </nc>
  </rcc>
  <rcc rId="21231" sId="1">
    <oc r="H195">
      <f>SUM(H187:H194)</f>
    </oc>
    <nc r="H195">
      <f>SUM(H187:H194)</f>
    </nc>
  </rcc>
  <rcc rId="21232" sId="1">
    <oc r="I195">
      <f>SUM(I187:I194)</f>
    </oc>
    <nc r="I195">
      <f>SUM(I187:I194)</f>
    </nc>
  </rcc>
  <rcc rId="21233" sId="1">
    <oc r="J195">
      <f>SUM(J187:J194)</f>
    </oc>
    <nc r="J195">
      <f>SUM(J187:J194)</f>
    </nc>
  </rcc>
  <rcc rId="21234" sId="1">
    <oc r="K195">
      <f>SUM(K187:K194)</f>
    </oc>
    <nc r="K195">
      <f>SUM(K187:K194)</f>
    </nc>
  </rcc>
  <rcc rId="21235" sId="1">
    <oc r="L195">
      <f>SUM(L187:L194)</f>
    </oc>
    <nc r="L195">
      <f>SUM(L187:L194)</f>
    </nc>
  </rcc>
  <rcc rId="21236" sId="1">
    <oc r="M195">
      <f>SUM(M187:M194)</f>
    </oc>
    <nc r="M195">
      <f>SUM(M187:M194)</f>
    </nc>
  </rcc>
  <rcc rId="21237" sId="1">
    <oc r="N195">
      <f>SUM(N187:N194)</f>
    </oc>
    <nc r="N195">
      <f>SUM(N187:N194)</f>
    </nc>
  </rcc>
  <rcc rId="21238" sId="1">
    <oc r="O195">
      <f>SUM(O187:O194)</f>
    </oc>
    <nc r="O195">
      <f>SUM(O187:O194)</f>
    </nc>
  </rcc>
  <rcc rId="21239" sId="1">
    <oc r="P195">
      <f>SUM(P187:P194)</f>
    </oc>
    <nc r="P195">
      <f>SUM(P187:P194)</f>
    </nc>
  </rcc>
  <rcc rId="21240" sId="1">
    <oc r="Q195">
      <f>SUM(Q187:Q194)</f>
    </oc>
    <nc r="Q195">
      <f>SUM(Q187:Q194)</f>
    </nc>
  </rcc>
  <rcc rId="21241" sId="1">
    <oc r="D197">
      <f>'по 6-10'!D197+'по 0,4'!D194</f>
    </oc>
    <nc r="D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0,4'!D194</f>
    </nc>
  </rcc>
  <rcc rId="21242" sId="1">
    <oc r="E197">
      <f>'по 6-10'!E197+'по 0,4'!E194</f>
    </oc>
    <nc r="E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0,4'!E194</f>
    </nc>
  </rcc>
  <rcc rId="21243" sId="1">
    <oc r="F197">
      <f>'по 6-10'!F197+'по 0,4'!F194</f>
    </oc>
    <nc r="F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0,4'!F194</f>
    </nc>
  </rcc>
  <rcc rId="21244" sId="1">
    <oc r="G197">
      <f>'по 6-10'!G197+'по 0,4'!G194</f>
    </oc>
    <nc r="G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0,4'!G194</f>
    </nc>
  </rcc>
  <rcc rId="21245" sId="1">
    <oc r="H197">
      <f>'по 6-10'!H197+'по 0,4'!H194</f>
    </oc>
    <nc r="H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0,4'!H194</f>
    </nc>
  </rcc>
  <rcc rId="21246" sId="1">
    <oc r="I197">
      <f>'по 6-10'!I197+'по 0,4'!I194</f>
    </oc>
    <nc r="I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0,4'!I194</f>
    </nc>
  </rcc>
  <rcc rId="21247" sId="1">
    <oc r="J197">
      <f>'по 6-10'!J197+'по 0,4'!J194</f>
    </oc>
    <nc r="J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0,4'!J194</f>
    </nc>
  </rcc>
  <rcc rId="21248" sId="1">
    <oc r="K197">
      <f>'по 6-10'!K197+'по 0,4'!K194</f>
    </oc>
    <nc r="K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0,4'!K194</f>
    </nc>
  </rcc>
  <rcc rId="21249" sId="1">
    <oc r="L197">
      <f>'по 6-10'!L197+'по 0,4'!L194</f>
    </oc>
    <nc r="L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0,4'!L194</f>
    </nc>
  </rcc>
  <rcc rId="21250" sId="1">
    <oc r="M197">
      <f>'по 6-10'!M197+'по 0,4'!M194</f>
    </oc>
    <nc r="M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0,4'!M194</f>
    </nc>
  </rcc>
  <rcc rId="21251" sId="1">
    <oc r="N197">
      <f>'по 6-10'!N197+'по 0,4'!N194</f>
    </oc>
    <nc r="N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0,4'!N194</f>
    </nc>
  </rcc>
  <rcc rId="21252" sId="1">
    <oc r="O197">
      <f>'по 6-10'!O197+'по 0,4'!O194</f>
    </oc>
    <nc r="O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0,4'!O194</f>
    </nc>
  </rcc>
  <rcc rId="21253" sId="1">
    <oc r="P197">
      <f>'по 6-10'!P197+'по 0,4'!P194</f>
    </oc>
    <nc r="P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0,4'!P194</f>
    </nc>
  </rcc>
  <rcc rId="21254" sId="1">
    <oc r="Q197">
      <f>'по 6-10'!Q197+'по 0,4'!Q194</f>
    </oc>
    <nc r="Q19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0,4'!Q194</f>
    </nc>
  </rcc>
  <rcc rId="21255" sId="1">
    <oc r="D198">
      <f>'по 6-10'!D198+'по 0,4'!D195</f>
    </oc>
    <nc r="D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0,4'!D195</f>
    </nc>
  </rcc>
  <rcc rId="21256" sId="1">
    <oc r="E198">
      <f>'по 6-10'!E198+'по 0,4'!E195</f>
    </oc>
    <nc r="E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0,4'!E195</f>
    </nc>
  </rcc>
  <rcc rId="21257" sId="1">
    <oc r="F198">
      <f>'по 6-10'!F198+'по 0,4'!F195</f>
    </oc>
    <nc r="F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0,4'!F195</f>
    </nc>
  </rcc>
  <rcc rId="21258" sId="1">
    <oc r="G198">
      <f>'по 6-10'!G198+'по 0,4'!G195</f>
    </oc>
    <nc r="G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0,4'!G195</f>
    </nc>
  </rcc>
  <rcc rId="21259" sId="1">
    <oc r="H198">
      <f>'по 6-10'!H198+'по 0,4'!H195</f>
    </oc>
    <nc r="H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0,4'!H195</f>
    </nc>
  </rcc>
  <rcc rId="21260" sId="1">
    <oc r="I198">
      <f>'по 6-10'!I198+'по 0,4'!I195</f>
    </oc>
    <nc r="I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0,4'!I195</f>
    </nc>
  </rcc>
  <rcc rId="21261" sId="1">
    <oc r="J198">
      <f>'по 6-10'!J198+'по 0,4'!J195</f>
    </oc>
    <nc r="J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0,4'!J195</f>
    </nc>
  </rcc>
  <rcc rId="21262" sId="1">
    <oc r="K198">
      <f>'по 6-10'!K198+'по 0,4'!K195</f>
    </oc>
    <nc r="K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0,4'!K195</f>
    </nc>
  </rcc>
  <rcc rId="21263" sId="1">
    <oc r="L198">
      <f>'по 6-10'!L198+'по 0,4'!L195</f>
    </oc>
    <nc r="L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0,4'!L195</f>
    </nc>
  </rcc>
  <rcc rId="21264" sId="1">
    <oc r="M198">
      <f>'по 6-10'!M198+'по 0,4'!M195</f>
    </oc>
    <nc r="M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0,4'!M195</f>
    </nc>
  </rcc>
  <rcc rId="21265" sId="1">
    <oc r="N198">
      <f>'по 6-10'!N198+'по 0,4'!N195</f>
    </oc>
    <nc r="N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0,4'!N195</f>
    </nc>
  </rcc>
  <rcc rId="21266" sId="1">
    <oc r="O198">
      <f>'по 6-10'!O198+'по 0,4'!O195</f>
    </oc>
    <nc r="O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0,4'!O195</f>
    </nc>
  </rcc>
  <rcc rId="21267" sId="1">
    <oc r="P198">
      <f>'по 6-10'!P198+'по 0,4'!P195</f>
    </oc>
    <nc r="P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0,4'!P195</f>
    </nc>
  </rcc>
  <rcc rId="21268" sId="1">
    <oc r="Q198">
      <f>'по 6-10'!Q198+'по 0,4'!Q195</f>
    </oc>
    <nc r="Q19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0,4'!Q195</f>
    </nc>
  </rcc>
  <rcc rId="21269" sId="1">
    <oc r="D199">
      <f>'по 6-10'!D199+'по 0,4'!D196</f>
    </oc>
    <nc r="D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0,4'!D196</f>
    </nc>
  </rcc>
  <rcc rId="21270" sId="1">
    <oc r="E199">
      <f>'по 6-10'!E199+'по 0,4'!E196</f>
    </oc>
    <nc r="E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0,4'!E196</f>
    </nc>
  </rcc>
  <rcc rId="21271" sId="1">
    <oc r="F199">
      <f>'по 6-10'!F199+'по 0,4'!F196</f>
    </oc>
    <nc r="F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0,4'!F196</f>
    </nc>
  </rcc>
  <rcc rId="21272" sId="1">
    <oc r="G199">
      <f>'по 6-10'!G199+'по 0,4'!G196</f>
    </oc>
    <nc r="G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0,4'!G196</f>
    </nc>
  </rcc>
  <rcc rId="21273" sId="1">
    <oc r="H199">
      <f>'по 6-10'!H199+'по 0,4'!H196</f>
    </oc>
    <nc r="H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0,4'!H196</f>
    </nc>
  </rcc>
  <rcc rId="21274" sId="1">
    <oc r="I199">
      <f>'по 6-10'!I199+'по 0,4'!I196</f>
    </oc>
    <nc r="I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0,4'!I196</f>
    </nc>
  </rcc>
  <rcc rId="21275" sId="1">
    <oc r="J199">
      <f>'по 6-10'!J199+'по 0,4'!J196</f>
    </oc>
    <nc r="J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0,4'!J196</f>
    </nc>
  </rcc>
  <rcc rId="21276" sId="1">
    <oc r="K199">
      <f>'по 6-10'!K199+'по 0,4'!K196</f>
    </oc>
    <nc r="K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0,4'!K196</f>
    </nc>
  </rcc>
  <rcc rId="21277" sId="1">
    <oc r="L199">
      <f>'по 6-10'!L199+'по 0,4'!L196</f>
    </oc>
    <nc r="L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0,4'!L196</f>
    </nc>
  </rcc>
  <rcc rId="21278" sId="1">
    <oc r="M199">
      <f>'по 6-10'!M199+'по 0,4'!M196</f>
    </oc>
    <nc r="M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0,4'!M196</f>
    </nc>
  </rcc>
  <rcc rId="21279" sId="1">
    <oc r="N199">
      <f>'по 6-10'!N199+'по 0,4'!N196</f>
    </oc>
    <nc r="N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0,4'!N196</f>
    </nc>
  </rcc>
  <rcc rId="21280" sId="1">
    <oc r="O199">
      <f>'по 6-10'!O199+'по 0,4'!O196</f>
    </oc>
    <nc r="O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0,4'!O196</f>
    </nc>
  </rcc>
  <rcc rId="21281" sId="1">
    <oc r="P199">
      <f>'по 6-10'!P199+'по 0,4'!P196</f>
    </oc>
    <nc r="P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0,4'!P196</f>
    </nc>
  </rcc>
  <rcc rId="21282" sId="1">
    <oc r="Q199">
      <f>'по 6-10'!Q199+'по 0,4'!Q196</f>
    </oc>
    <nc r="Q19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6-10'!Q199+'C:\Documents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0,4'!Q196</f>
    </nc>
  </rcc>
  <rcc rId="21283" sId="1">
    <oc r="D200">
      <f>'по 6-10'!D200+'по 0,4'!D197</f>
    </oc>
    <nc r="D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0,4'!D197</f>
    </nc>
  </rcc>
  <rcc rId="21284" sId="1">
    <oc r="E200">
      <f>'по 6-10'!E200+'по 0,4'!E197</f>
    </oc>
    <nc r="E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0,4'!E197</f>
    </nc>
  </rcc>
  <rcc rId="21285" sId="1">
    <oc r="F200">
      <f>'по 6-10'!F200+'по 0,4'!F197</f>
    </oc>
    <nc r="F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0,4'!F197</f>
    </nc>
  </rcc>
  <rcc rId="21286" sId="1">
    <oc r="G200">
      <f>'по 6-10'!G200+'по 0,4'!G197</f>
    </oc>
    <nc r="G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0,4'!G197</f>
    </nc>
  </rcc>
  <rcc rId="21287" sId="1">
    <oc r="H200">
      <f>'по 6-10'!H200+'по 0,4'!H197</f>
    </oc>
    <nc r="H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0,4'!H197</f>
    </nc>
  </rcc>
  <rcc rId="21288" sId="1">
    <oc r="I200">
      <f>'по 6-10'!I200+'по 0,4'!I197</f>
    </oc>
    <nc r="I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0,4'!I197</f>
    </nc>
  </rcc>
  <rcc rId="21289" sId="1">
    <oc r="J200">
      <f>'по 6-10'!J200+'по 0,4'!J197</f>
    </oc>
    <nc r="J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0,4'!J197</f>
    </nc>
  </rcc>
  <rcc rId="21290" sId="1">
    <oc r="K200">
      <f>'по 6-10'!K200+'по 0,4'!K197</f>
    </oc>
    <nc r="K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0,4'!K197</f>
    </nc>
  </rcc>
  <rcc rId="21291" sId="1">
    <oc r="L200">
      <f>'по 6-10'!L200+'по 0,4'!L197</f>
    </oc>
    <nc r="L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0,4'!L197</f>
    </nc>
  </rcc>
  <rcc rId="21292" sId="1">
    <oc r="M200">
      <f>'по 6-10'!M200+'по 0,4'!M197</f>
    </oc>
    <nc r="M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0,4'!M197</f>
    </nc>
  </rcc>
  <rcc rId="21293" sId="1">
    <oc r="N200">
      <f>'по 6-10'!N200+'по 0,4'!N197</f>
    </oc>
    <nc r="N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0,4'!N197</f>
    </nc>
  </rcc>
  <rcc rId="21294" sId="1">
    <oc r="O200">
      <f>'по 6-10'!O200+'по 0,4'!O197</f>
    </oc>
    <nc r="O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0,4'!O197</f>
    </nc>
  </rcc>
  <rcc rId="21295" sId="1">
    <oc r="P200">
      <f>'по 6-10'!P200+'по 0,4'!P197</f>
    </oc>
    <nc r="P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0,4'!P197</f>
    </nc>
  </rcc>
  <rcc rId="21296" sId="1">
    <oc r="Q200">
      <f>'по 6-10'!Q200+'по 0,4'!Q197</f>
    </oc>
    <nc r="Q20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0,4'!Q197</f>
    </nc>
  </rcc>
  <rcc rId="21297" sId="1">
    <oc r="C201" t="inlineStr">
      <is>
        <t>Стальск</t>
      </is>
    </oc>
    <nc r="C201" t="inlineStr">
      <is>
        <t>ГЩЗ</t>
      </is>
    </nc>
  </rcc>
  <rcc rId="21298" sId="1">
    <oc r="D201">
      <f>'по 6-10'!D201+'по 0,4'!D198</f>
    </oc>
    <nc r="D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0,4'!D198</f>
    </nc>
  </rcc>
  <rcc rId="21299" sId="1">
    <oc r="E201">
      <f>'по 6-10'!E201+'по 0,4'!E198</f>
    </oc>
    <nc r="E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0,4'!E198</f>
    </nc>
  </rcc>
  <rcc rId="21300" sId="1">
    <oc r="F201">
      <f>'по 6-10'!F201+'по 0,4'!F198</f>
    </oc>
    <nc r="F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0,4'!F198</f>
    </nc>
  </rcc>
  <rcc rId="21301" sId="1">
    <oc r="G201">
      <f>'по 6-10'!G201+'по 0,4'!G198</f>
    </oc>
    <nc r="G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0,4'!G198</f>
    </nc>
  </rcc>
  <rcc rId="21302" sId="1">
    <oc r="H201">
      <f>'по 6-10'!H201+'по 0,4'!H198</f>
    </oc>
    <nc r="H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0,4'!H198</f>
    </nc>
  </rcc>
  <rcc rId="21303" sId="1">
    <oc r="I201">
      <f>'по 6-10'!I201+'по 0,4'!I198</f>
    </oc>
    <nc r="I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0,4'!I198</f>
    </nc>
  </rcc>
  <rcc rId="21304" sId="1">
    <oc r="J201">
      <f>'по 6-10'!J201+'по 0,4'!J198</f>
    </oc>
    <nc r="J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0,4'!J198</f>
    </nc>
  </rcc>
  <rcc rId="21305" sId="1">
    <oc r="K201">
      <f>'по 6-10'!K201+'по 0,4'!K198</f>
    </oc>
    <nc r="K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0,4'!K198</f>
    </nc>
  </rcc>
  <rcc rId="21306" sId="1">
    <oc r="L201">
      <f>'по 6-10'!L201+'по 0,4'!L198</f>
    </oc>
    <nc r="L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0,4'!L198</f>
    </nc>
  </rcc>
  <rcc rId="21307" sId="1">
    <oc r="M201">
      <f>'по 6-10'!M201+'по 0,4'!M198</f>
    </oc>
    <nc r="M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0,4'!M198</f>
    </nc>
  </rcc>
  <rcc rId="21308" sId="1">
    <oc r="N201">
      <f>'по 6-10'!N201+'по 0,4'!N198</f>
    </oc>
    <nc r="N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0,4'!N198</f>
    </nc>
  </rcc>
  <rcc rId="21309" sId="1">
    <oc r="O201">
      <f>'по 6-10'!O201+'по 0,4'!O198</f>
    </oc>
    <nc r="O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0,4'!O198</f>
    </nc>
  </rcc>
  <rcc rId="21310" sId="1">
    <oc r="P201">
      <f>'по 6-10'!P201+'по 0,4'!P198</f>
    </oc>
    <nc r="P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0,4'!P198</f>
    </nc>
  </rcc>
  <rcc rId="21311" sId="1">
    <oc r="Q201">
      <f>'по 6-10'!Q201+'по 0,4'!Q198</f>
    </oc>
    <nc r="Q20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0,4'!Q198</f>
    </nc>
  </rcc>
  <rfmt sheetId="1" sqref="B202" start="0" length="0">
    <dxf>
      <border outline="0">
        <right/>
      </border>
    </dxf>
  </rfmt>
  <rcc rId="21312" sId="1" odxf="1" s="1" dxf="1">
    <oc r="C202" t="inlineStr">
      <is>
        <t>итого:</t>
      </is>
    </oc>
    <nc r="C202" t="inlineStr">
      <is>
        <t>Стальск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top style="thin">
          <color indexed="64"/>
        </top>
      </border>
    </ndxf>
  </rcc>
  <rcc rId="21313" sId="1" odxf="1" dxf="1">
    <oc r="D202">
      <f>SUM(D197:D201)</f>
    </oc>
    <nc r="D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4" sId="1" odxf="1" dxf="1">
    <oc r="E202">
      <f>SUM(E197:E201)</f>
    </oc>
    <nc r="E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5" sId="1" odxf="1" dxf="1">
    <oc r="F202">
      <f>SUM(F197:F201)</f>
    </oc>
    <nc r="F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6" sId="1" odxf="1" dxf="1">
    <oc r="G202">
      <f>SUM(G197:G201)</f>
    </oc>
    <nc r="G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7" sId="1" odxf="1" dxf="1">
    <oc r="H202">
      <f>SUM(H197:H201)</f>
    </oc>
    <nc r="H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8" sId="1" odxf="1" dxf="1">
    <oc r="I202">
      <f>SUM(I197:I201)</f>
    </oc>
    <nc r="I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19" sId="1" odxf="1" dxf="1">
    <oc r="J202">
      <f>SUM(J197:J201)</f>
    </oc>
    <nc r="J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0" sId="1" odxf="1" dxf="1">
    <oc r="K202">
      <f>SUM(K197:K201)</f>
    </oc>
    <nc r="K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1" sId="1" odxf="1" dxf="1">
    <oc r="L202">
      <f>SUM(L197:L201)</f>
    </oc>
    <nc r="L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2" sId="1" odxf="1" dxf="1">
    <oc r="M202">
      <f>SUM(M197:M201)</f>
    </oc>
    <nc r="M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3" sId="1" odxf="1" dxf="1">
    <oc r="N202">
      <f>SUM(N197:N201)</f>
    </oc>
    <nc r="N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4" sId="1" odxf="1" dxf="1">
    <oc r="O202">
      <f>SUM(O197:O201)</f>
    </oc>
    <nc r="O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5" sId="1" odxf="1" dxf="1">
    <oc r="P202">
      <f>SUM(P197:P201)</f>
    </oc>
    <nc r="P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6" sId="1" odxf="1" dxf="1">
    <oc r="Q202">
      <f>SUM(Q197:Q201)</f>
    </oc>
    <nc r="Q20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0,4'!Q199</f>
    </nc>
    <odxf>
      <font>
        <b/>
      </font>
    </odxf>
    <ndxf>
      <font>
        <b val="0"/>
        <sz val="10"/>
        <color auto="1"/>
        <name val="Arial Cyr"/>
        <scheme val="none"/>
      </font>
    </ndxf>
  </rcc>
  <rcc rId="21327" sId="1" odxf="1" s="1" dxf="1">
    <oc r="C203" t="inlineStr">
      <is>
        <t>ГЕРГЕБИЛЬСКИЕ СЕТИ</t>
      </is>
    </oc>
    <nc r="C203" t="inlineStr">
      <is>
        <t>итого: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1328" sId="1" odxf="1" dxf="1">
    <nc r="D203">
      <f>SUM(D197:D202)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29" sId="1" odxf="1" dxf="1">
    <nc r="E203">
      <f>SUM(E197:E202)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0" sId="1" odxf="1" dxf="1">
    <nc r="F203">
      <f>SUM(F197:F202)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1" sId="1" odxf="1" dxf="1">
    <nc r="G203">
      <f>SUM(G197:G202)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2" sId="1" odxf="1" dxf="1">
    <nc r="H203">
      <f>SUM(H197:H202)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3" sId="1" odxf="1" dxf="1">
    <nc r="I203">
      <f>SUM(I197:I202)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4" sId="1" odxf="1" dxf="1">
    <nc r="J203">
      <f>SUM(J197:J202)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5" sId="1" odxf="1" dxf="1">
    <nc r="K203">
      <f>SUM(K197:K202)</f>
    </nc>
    <odxf>
      <font>
        <b val="0"/>
        <sz val="10"/>
        <color auto="1"/>
        <name val="Arial Cyr"/>
        <scheme val="none"/>
      </font>
    </odxf>
    <ndxf>
      <font>
        <b/>
        <sz val="10"/>
        <color auto="1"/>
        <name val="Arial Cyr"/>
        <scheme val="none"/>
      </font>
    </ndxf>
  </rcc>
  <rcc rId="21336" sId="1" odxf="1" dxf="1">
    <nc r="L203">
      <f>SUM(L197:L202)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7" sId="1" odxf="1" dxf="1">
    <nc r="M203">
      <f>SUM(M197:M202)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8" sId="1" odxf="1" dxf="1">
    <nc r="N203">
      <f>SUM(N197:N202)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39" sId="1" odxf="1" dxf="1">
    <nc r="O203">
      <f>SUM(O197:O202)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40" sId="1" odxf="1" dxf="1">
    <nc r="P203">
      <f>SUM(P197:P202)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cc rId="21341" sId="1" odxf="1" dxf="1">
    <nc r="Q203">
      <f>SUM(Q197:Q202)</f>
    </nc>
    <odxf>
      <font>
        <b val="0"/>
        <sz val="10"/>
        <color auto="1"/>
        <name val="Arial Cyr"/>
        <scheme val="none"/>
      </font>
      <numFmt numFmtId="0" formatCode="General"/>
    </odxf>
    <ndxf>
      <font>
        <b/>
        <sz val="10"/>
        <color auto="1"/>
        <name val="Arial Cyr"/>
        <scheme val="none"/>
      </font>
      <numFmt numFmtId="2" formatCode="0.00"/>
    </ndxf>
  </rcc>
  <rfmt sheetId="1" sqref="B204" start="0" length="0">
    <dxf>
      <border outline="0">
        <right style="thin">
          <color indexed="64"/>
        </right>
      </border>
    </dxf>
  </rfmt>
  <rcc rId="21342" sId="1" odxf="1" dxf="1">
    <oc r="C204" t="inlineStr">
      <is>
        <t>ПС Гергебиль-110</t>
      </is>
    </oc>
    <nc r="C204" t="inlineStr">
      <is>
        <t>ГЕРГЕБИЛЬСКИЕ СЕТИ</t>
      </is>
    </nc>
    <odxf>
      <font>
        <b val="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/>
        <sz val="11"/>
      </font>
      <border outline="0">
        <left/>
        <right/>
        <top/>
        <bottom/>
      </border>
    </ndxf>
  </rcc>
  <rcc rId="21343" sId="1">
    <oc r="D204">
      <f>'по 6-10'!D204+'по 0,4'!D201</f>
    </oc>
    <nc r="D204"/>
  </rcc>
  <rcc rId="21344" sId="1">
    <oc r="E204">
      <f>'по 6-10'!E204+'по 0,4'!E201</f>
    </oc>
    <nc r="E204"/>
  </rcc>
  <rcc rId="21345" sId="1">
    <oc r="F204">
      <f>'по 6-10'!F204+'по 0,4'!F201</f>
    </oc>
    <nc r="F204"/>
  </rcc>
  <rcc rId="21346" sId="1">
    <oc r="G204">
      <f>'по 6-10'!G204+'по 0,4'!G201</f>
    </oc>
    <nc r="G204"/>
  </rcc>
  <rcc rId="21347" sId="1" odxf="1" dxf="1">
    <oc r="H204">
      <f>'по 6-10'!H204+'по 0,4'!H201</f>
    </oc>
    <nc r="H204"/>
    <odxf>
      <numFmt numFmtId="2" formatCode="0.00"/>
    </odxf>
    <ndxf>
      <numFmt numFmtId="0" formatCode="General"/>
    </ndxf>
  </rcc>
  <rcc rId="21348" sId="1" odxf="1" dxf="1">
    <oc r="I204">
      <f>'по 6-10'!I204+'по 0,4'!I201</f>
    </oc>
    <nc r="I204"/>
    <odxf>
      <numFmt numFmtId="2" formatCode="0.00"/>
    </odxf>
    <ndxf>
      <numFmt numFmtId="0" formatCode="General"/>
    </ndxf>
  </rcc>
  <rcc rId="21349" sId="1">
    <oc r="J204">
      <f>'по 6-10'!J204+'по 0,4'!J201</f>
    </oc>
    <nc r="J204"/>
  </rcc>
  <rcc rId="21350" sId="1">
    <oc r="K204">
      <f>'по 6-10'!K204+'по 0,4'!K201</f>
    </oc>
    <nc r="K204"/>
  </rcc>
  <rcc rId="21351" sId="1" odxf="1" dxf="1">
    <oc r="L204">
      <f>'по 6-10'!L204+'по 0,4'!L201</f>
    </oc>
    <nc r="L204"/>
    <odxf>
      <numFmt numFmtId="2" formatCode="0.00"/>
    </odxf>
    <ndxf>
      <numFmt numFmtId="0" formatCode="General"/>
    </ndxf>
  </rcc>
  <rcc rId="21352" sId="1" odxf="1" dxf="1">
    <oc r="M204">
      <f>'по 6-10'!M204+'по 0,4'!M201</f>
    </oc>
    <nc r="M204"/>
    <odxf>
      <numFmt numFmtId="2" formatCode="0.00"/>
    </odxf>
    <ndxf>
      <numFmt numFmtId="0" formatCode="General"/>
    </ndxf>
  </rcc>
  <rcc rId="21353" sId="1" odxf="1" dxf="1">
    <oc r="N204">
      <f>'по 6-10'!N204+'по 0,4'!N201</f>
    </oc>
    <nc r="N204"/>
    <odxf>
      <numFmt numFmtId="2" formatCode="0.00"/>
    </odxf>
    <ndxf>
      <numFmt numFmtId="0" formatCode="General"/>
    </ndxf>
  </rcc>
  <rcc rId="21354" sId="1" odxf="1" dxf="1">
    <oc r="O204">
      <f>'по 6-10'!O204+'по 0,4'!O201</f>
    </oc>
    <nc r="O204"/>
    <odxf>
      <numFmt numFmtId="2" formatCode="0.00"/>
    </odxf>
    <ndxf>
      <numFmt numFmtId="0" formatCode="General"/>
    </ndxf>
  </rcc>
  <rcc rId="21355" sId="1" odxf="1" dxf="1">
    <oc r="P204">
      <f>'по 6-10'!P204+'по 0,4'!P201</f>
    </oc>
    <nc r="P204"/>
    <odxf>
      <numFmt numFmtId="2" formatCode="0.00"/>
    </odxf>
    <ndxf>
      <numFmt numFmtId="0" formatCode="General"/>
    </ndxf>
  </rcc>
  <rcc rId="21356" sId="1" odxf="1" dxf="1">
    <oc r="Q204">
      <f>'по 6-10'!Q204+'по 0,4'!Q201</f>
    </oc>
    <nc r="Q204"/>
    <odxf>
      <numFmt numFmtId="2" formatCode="0.00"/>
    </odxf>
    <ndxf>
      <numFmt numFmtId="0" formatCode="General"/>
    </ndxf>
  </rcc>
  <rcc rId="21357" sId="1">
    <oc r="C205" t="inlineStr">
      <is>
        <t>ГГЭС</t>
      </is>
    </oc>
    <nc r="C205" t="inlineStr">
      <is>
        <t>ПС Гергебиль-110</t>
      </is>
    </nc>
  </rcc>
  <rcc rId="21358" sId="1">
    <oc r="D205">
      <f>'по 6-10'!D205+'по 0,4'!D202</f>
    </oc>
    <nc r="D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0,4'!D202</f>
    </nc>
  </rcc>
  <rcc rId="21359" sId="1">
    <oc r="E205">
      <f>'по 6-10'!E205+'по 0,4'!E202</f>
    </oc>
    <nc r="E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0,4'!E202</f>
    </nc>
  </rcc>
  <rcc rId="21360" sId="1">
    <oc r="F205">
      <f>'по 6-10'!F205+'по 0,4'!F202</f>
    </oc>
    <nc r="F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0,4'!F202</f>
    </nc>
  </rcc>
  <rcc rId="21361" sId="1">
    <oc r="G205">
      <f>'по 6-10'!G205+'по 0,4'!G202</f>
    </oc>
    <nc r="G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0,4'!G202</f>
    </nc>
  </rcc>
  <rcc rId="21362" sId="1">
    <oc r="H205">
      <f>'по 6-10'!H205+'по 0,4'!H202</f>
    </oc>
    <nc r="H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0,4'!H202</f>
    </nc>
  </rcc>
  <rcc rId="21363" sId="1">
    <oc r="I205">
      <f>'по 6-10'!I205+'по 0,4'!I202</f>
    </oc>
    <nc r="I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0,4'!I202</f>
    </nc>
  </rcc>
  <rcc rId="21364" sId="1">
    <oc r="J205">
      <f>'по 6-10'!J205+'по 0,4'!J202</f>
    </oc>
    <nc r="J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0,4'!J202</f>
    </nc>
  </rcc>
  <rcc rId="21365" sId="1">
    <oc r="K205">
      <f>'по 6-10'!K205+'по 0,4'!K202</f>
    </oc>
    <nc r="K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0,4'!K202</f>
    </nc>
  </rcc>
  <rcc rId="21366" sId="1">
    <oc r="L205">
      <f>'по 6-10'!L205+'по 0,4'!L202</f>
    </oc>
    <nc r="L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0,4'!L202</f>
    </nc>
  </rcc>
  <rcc rId="21367" sId="1">
    <oc r="M205">
      <f>'по 6-10'!M205+'по 0,4'!M202</f>
    </oc>
    <nc r="M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0,4'!M202</f>
    </nc>
  </rcc>
  <rcc rId="21368" sId="1">
    <oc r="N205">
      <f>'по 6-10'!N205+'по 0,4'!N202</f>
    </oc>
    <nc r="N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0,4'!N202</f>
    </nc>
  </rcc>
  <rcc rId="21369" sId="1">
    <oc r="O205">
      <f>'по 6-10'!O205+'по 0,4'!O202</f>
    </oc>
    <nc r="O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0,4'!O202</f>
    </nc>
  </rcc>
  <rcc rId="21370" sId="1">
    <oc r="P205">
      <f>'по 6-10'!P205+'по 0,4'!P202</f>
    </oc>
    <nc r="P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0,4'!P202</f>
    </nc>
  </rcc>
  <rcc rId="21371" sId="1">
    <oc r="Q205">
      <f>'по 6-10'!Q205+'по 0,4'!Q202</f>
    </oc>
    <nc r="Q20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0,4'!Q202</f>
    </nc>
  </rcc>
  <rcc rId="21372" sId="1" odxf="1" dxf="1">
    <oc r="C206" t="inlineStr">
      <is>
        <t>ПС  Карадах-110</t>
      </is>
    </oc>
    <nc r="C206" t="inlineStr">
      <is>
        <t>ГГЭС</t>
      </is>
    </nc>
    <odxf>
      <alignment horizontal="left" vertical="top" readingOrder="0"/>
    </odxf>
    <ndxf>
      <alignment horizontal="general" vertical="bottom" readingOrder="0"/>
    </ndxf>
  </rcc>
  <rcc rId="21373" sId="1">
    <oc r="D206">
      <f>'по 6-10'!D206+'по 0,4'!D203</f>
    </oc>
    <nc r="D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0,4'!D203</f>
    </nc>
  </rcc>
  <rcc rId="21374" sId="1">
    <oc r="E206">
      <f>'по 6-10'!E206+'по 0,4'!E203</f>
    </oc>
    <nc r="E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0,4'!E203</f>
    </nc>
  </rcc>
  <rcc rId="21375" sId="1">
    <oc r="F206">
      <f>'по 6-10'!F206+'по 0,4'!F203</f>
    </oc>
    <nc r="F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0,4'!F203</f>
    </nc>
  </rcc>
  <rcc rId="21376" sId="1">
    <oc r="G206">
      <f>'по 6-10'!G206+'по 0,4'!G203</f>
    </oc>
    <nc r="G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0,4'!G203</f>
    </nc>
  </rcc>
  <rcc rId="21377" sId="1">
    <oc r="H206">
      <f>'по 6-10'!H206+'по 0,4'!H203</f>
    </oc>
    <nc r="H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0,4'!H203</f>
    </nc>
  </rcc>
  <rcc rId="21378" sId="1">
    <oc r="I206">
      <f>'по 6-10'!I206+'по 0,4'!I203</f>
    </oc>
    <nc r="I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0,4'!I203</f>
    </nc>
  </rcc>
  <rcc rId="21379" sId="1">
    <oc r="J206">
      <f>'по 6-10'!J206+'по 0,4'!J203</f>
    </oc>
    <nc r="J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0,4'!J203</f>
    </nc>
  </rcc>
  <rcc rId="21380" sId="1">
    <oc r="K206">
      <f>'по 6-10'!K206+'по 0,4'!K203</f>
    </oc>
    <nc r="K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0,4'!K203</f>
    </nc>
  </rcc>
  <rcc rId="21381" sId="1">
    <oc r="L206">
      <f>'по 6-10'!L206+'по 0,4'!L203</f>
    </oc>
    <nc r="L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0,4'!L203</f>
    </nc>
  </rcc>
  <rcc rId="21382" sId="1">
    <oc r="M206">
      <f>'по 6-10'!M206+'по 0,4'!M203</f>
    </oc>
    <nc r="M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0,4'!M203</f>
    </nc>
  </rcc>
  <rcc rId="21383" sId="1">
    <oc r="N206">
      <f>'по 6-10'!N206+'по 0,4'!N203</f>
    </oc>
    <nc r="N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0,4'!N203</f>
    </nc>
  </rcc>
  <rcc rId="21384" sId="1">
    <oc r="O206">
      <f>'по 6-10'!O206+'по 0,4'!O203</f>
    </oc>
    <nc r="O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0,4'!O203</f>
    </nc>
  </rcc>
  <rcc rId="21385" sId="1">
    <oc r="P206">
      <f>'по 6-10'!P206+'по 0,4'!P203</f>
    </oc>
    <nc r="P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0,4'!P203</f>
    </nc>
  </rcc>
  <rcc rId="21386" sId="1">
    <oc r="Q206">
      <f>'по 6-10'!Q206+'по 0,4'!Q203</f>
    </oc>
    <nc r="Q20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0,4'!Q203</f>
    </nc>
  </rcc>
  <rcc rId="21387" sId="1" odxf="1" dxf="1" quotePrefix="1">
    <oc r="C207" t="inlineStr">
      <is>
        <t>Тлайлух-110</t>
      </is>
    </oc>
    <nc r="C207" t="inlineStr">
      <is>
        <t>ПС  Карадах-110</t>
      </is>
    </nc>
    <odxf>
      <alignment horizontal="general" vertical="bottom" readingOrder="0"/>
    </odxf>
    <ndxf>
      <alignment horizontal="left" vertical="top" readingOrder="0"/>
    </ndxf>
  </rcc>
  <rcc rId="21388" sId="1">
    <oc r="D207">
      <f>'по 6-10'!D207+'по 0,4'!D204</f>
    </oc>
    <nc r="D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0,4'!D204</f>
    </nc>
  </rcc>
  <rcc rId="21389" sId="1">
    <oc r="E207">
      <f>'по 6-10'!E207+'по 0,4'!E204</f>
    </oc>
    <nc r="E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0,4'!E204</f>
    </nc>
  </rcc>
  <rcc rId="21390" sId="1">
    <oc r="F207">
      <f>'по 6-10'!F207+'по 0,4'!F204</f>
    </oc>
    <nc r="F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0,4'!F204</f>
    </nc>
  </rcc>
  <rcc rId="21391" sId="1">
    <oc r="G207">
      <f>'по 6-10'!G207+'по 0,4'!G204</f>
    </oc>
    <nc r="G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0,4'!G204</f>
    </nc>
  </rcc>
  <rcc rId="21392" sId="1">
    <oc r="H207">
      <f>'по 6-10'!H207+'по 0,4'!H204</f>
    </oc>
    <nc r="H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0,4'!H204</f>
    </nc>
  </rcc>
  <rcc rId="21393" sId="1">
    <oc r="I207">
      <f>'по 6-10'!I207+'по 0,4'!I204</f>
    </oc>
    <nc r="I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0,4'!I204</f>
    </nc>
  </rcc>
  <rcc rId="21394" sId="1">
    <oc r="J207">
      <f>'по 6-10'!J207+'по 0,4'!J204</f>
    </oc>
    <nc r="J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0,4'!J204</f>
    </nc>
  </rcc>
  <rcc rId="21395" sId="1">
    <oc r="K207">
      <f>'по 6-10'!K207+'по 0,4'!K204</f>
    </oc>
    <nc r="K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0,4'!K204</f>
    </nc>
  </rcc>
  <rcc rId="21396" sId="1">
    <oc r="L207">
      <f>'по 6-10'!L207+'по 0,4'!L204</f>
    </oc>
    <nc r="L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0,4'!L204</f>
    </nc>
  </rcc>
  <rcc rId="21397" sId="1">
    <oc r="M207">
      <f>'по 6-10'!M207+'по 0,4'!M204</f>
    </oc>
    <nc r="M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0,4'!M204</f>
    </nc>
  </rcc>
  <rcc rId="21398" sId="1">
    <oc r="N207">
      <f>'по 6-10'!N207+'по 0,4'!N204</f>
    </oc>
    <nc r="N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0,4'!N204</f>
    </nc>
  </rcc>
  <rcc rId="21399" sId="1">
    <oc r="O207">
      <f>'по 6-10'!O207+'по 0,4'!O204</f>
    </oc>
    <nc r="O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0,4'!O204</f>
    </nc>
  </rcc>
  <rcc rId="21400" sId="1">
    <oc r="P207">
      <f>'по 6-10'!P207+'по 0,4'!P204</f>
    </oc>
    <nc r="P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0,4'!P204</f>
    </nc>
  </rcc>
  <rcc rId="21401" sId="1">
    <oc r="Q207">
      <f>'по 6-10'!Q207+'по 0,4'!Q204</f>
    </oc>
    <nc r="Q20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0,4'!Q204</f>
    </nc>
  </rcc>
  <rcc rId="21402" sId="1">
    <oc r="C208" t="inlineStr">
      <is>
        <t>ПС Леваши-110</t>
      </is>
    </oc>
    <nc r="C208" t="inlineStr">
      <is>
        <t>Тлайлух-110</t>
      </is>
    </nc>
  </rcc>
  <rcc rId="21403" sId="1">
    <oc r="D208">
      <f>'по 6-10'!D208+'по 0,4'!D205</f>
    </oc>
    <nc r="D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0,4'!D205</f>
    </nc>
  </rcc>
  <rcc rId="21404" sId="1">
    <oc r="E208">
      <f>'по 6-10'!E208+'по 0,4'!E205</f>
    </oc>
    <nc r="E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0,4'!E205</f>
    </nc>
  </rcc>
  <rcc rId="21405" sId="1">
    <oc r="F208">
      <f>'по 6-10'!F208+'по 0,4'!F205</f>
    </oc>
    <nc r="F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0,4'!F205</f>
    </nc>
  </rcc>
  <rcc rId="21406" sId="1">
    <oc r="G208">
      <f>'по 6-10'!G208+'по 0,4'!G205</f>
    </oc>
    <nc r="G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0,4'!G205</f>
    </nc>
  </rcc>
  <rcc rId="21407" sId="1">
    <oc r="H208">
      <f>'по 6-10'!H208+'по 0,4'!H205</f>
    </oc>
    <nc r="H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0,4'!H205</f>
    </nc>
  </rcc>
  <rcc rId="21408" sId="1">
    <oc r="I208">
      <f>'по 6-10'!I208+'по 0,4'!I205</f>
    </oc>
    <nc r="I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0,4'!I205</f>
    </nc>
  </rcc>
  <rcc rId="21409" sId="1">
    <oc r="J208">
      <f>'по 6-10'!J208+'по 0,4'!J205</f>
    </oc>
    <nc r="J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0,4'!J205</f>
    </nc>
  </rcc>
  <rcc rId="21410" sId="1">
    <oc r="K208">
      <f>'по 6-10'!K208+'по 0,4'!K205</f>
    </oc>
    <nc r="K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0,4'!K205</f>
    </nc>
  </rcc>
  <rcc rId="21411" sId="1">
    <oc r="L208">
      <f>'по 6-10'!L208+'по 0,4'!L205</f>
    </oc>
    <nc r="L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0,4'!L205</f>
    </nc>
  </rcc>
  <rcc rId="21412" sId="1">
    <oc r="M208">
      <f>'по 6-10'!M208+'по 0,4'!M205</f>
    </oc>
    <nc r="M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0,4'!M205</f>
    </nc>
  </rcc>
  <rcc rId="21413" sId="1">
    <oc r="N208">
      <f>'по 6-10'!N208+'по 0,4'!N205</f>
    </oc>
    <nc r="N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0,4'!N205</f>
    </nc>
  </rcc>
  <rcc rId="21414" sId="1">
    <oc r="O208">
      <f>'по 6-10'!O208+'по 0,4'!O205</f>
    </oc>
    <nc r="O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0,4'!O205</f>
    </nc>
  </rcc>
  <rcc rId="21415" sId="1">
    <oc r="P208">
      <f>'по 6-10'!P208+'по 0,4'!P205</f>
    </oc>
    <nc r="P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0,4'!P205</f>
    </nc>
  </rcc>
  <rcc rId="21416" sId="1">
    <oc r="Q208">
      <f>'по 6-10'!Q208+'по 0,4'!Q205</f>
    </oc>
    <nc r="Q20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0,4'!Q205</f>
    </nc>
  </rcc>
  <rcc rId="21417" sId="1">
    <oc r="C209" t="inlineStr">
      <is>
        <t>ПС Цудахар-110</t>
      </is>
    </oc>
    <nc r="C209" t="inlineStr">
      <is>
        <t>ПС Леваши-110</t>
      </is>
    </nc>
  </rcc>
  <rcc rId="21418" sId="1">
    <oc r="D209">
      <f>'по 6-10'!D209+'по 0,4'!D206</f>
    </oc>
    <nc r="D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0,4'!D206</f>
    </nc>
  </rcc>
  <rcc rId="21419" sId="1">
    <oc r="E209">
      <f>'по 6-10'!E209+'по 0,4'!E206</f>
    </oc>
    <nc r="E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0,4'!E206</f>
    </nc>
  </rcc>
  <rcc rId="21420" sId="1">
    <oc r="F209">
      <f>'по 6-10'!F209+'по 0,4'!F206</f>
    </oc>
    <nc r="F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0,4'!F206</f>
    </nc>
  </rcc>
  <rcc rId="21421" sId="1">
    <oc r="G209">
      <f>'по 6-10'!G209+'по 0,4'!G206</f>
    </oc>
    <nc r="G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0,4'!G206</f>
    </nc>
  </rcc>
  <rcc rId="21422" sId="1">
    <oc r="H209">
      <f>'по 6-10'!H209+'по 0,4'!H206</f>
    </oc>
    <nc r="H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0,4'!H206</f>
    </nc>
  </rcc>
  <rcc rId="21423" sId="1">
    <oc r="I209">
      <f>'по 6-10'!I209+'по 0,4'!I206</f>
    </oc>
    <nc r="I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0,4'!I206</f>
    </nc>
  </rcc>
  <rcc rId="21424" sId="1">
    <oc r="J209">
      <f>'по 6-10'!J209+'по 0,4'!J206</f>
    </oc>
    <nc r="J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0,4'!J206</f>
    </nc>
  </rcc>
  <rcc rId="21425" sId="1">
    <oc r="K209">
      <f>'по 6-10'!K209+'по 0,4'!K206</f>
    </oc>
    <nc r="K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0,4'!K206</f>
    </nc>
  </rcc>
  <rcc rId="21426" sId="1">
    <oc r="L209">
      <f>'по 6-10'!L209+'по 0,4'!L206</f>
    </oc>
    <nc r="L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0,4'!L206</f>
    </nc>
  </rcc>
  <rcc rId="21427" sId="1">
    <oc r="M209">
      <f>'по 6-10'!M209+'по 0,4'!M206</f>
    </oc>
    <nc r="M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0,4'!M206</f>
    </nc>
  </rcc>
  <rcc rId="21428" sId="1">
    <oc r="N209">
      <f>'по 6-10'!N209+'по 0,4'!N206</f>
    </oc>
    <nc r="N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0,4'!N206</f>
    </nc>
  </rcc>
  <rcc rId="21429" sId="1">
    <oc r="O209">
      <f>'по 6-10'!O209+'по 0,4'!O206</f>
    </oc>
    <nc r="O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0,4'!O206</f>
    </nc>
  </rcc>
  <rcc rId="21430" sId="1">
    <oc r="P209">
      <f>'по 6-10'!P209+'по 0,4'!P206</f>
    </oc>
    <nc r="P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0,4'!P206</f>
    </nc>
  </rcc>
  <rcc rId="21431" sId="1">
    <oc r="Q209">
      <f>'по 6-10'!Q209+'по 0,4'!Q206</f>
    </oc>
    <nc r="Q20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6-10'!Q209+'C:\Documents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0,4'!Q206</f>
    </nc>
  </rcc>
  <rcc rId="21432" sId="1">
    <oc r="C210" t="inlineStr">
      <is>
        <t>Ташкапур-35</t>
      </is>
    </oc>
    <nc r="C210" t="inlineStr">
      <is>
        <t>ПС Цудахар-110</t>
      </is>
    </nc>
  </rcc>
  <rcc rId="21433" sId="1">
    <oc r="D210">
      <f>'по 6-10'!D210+'по 0,4'!D207</f>
    </oc>
    <nc r="D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0,4'!D207</f>
    </nc>
  </rcc>
  <rcc rId="21434" sId="1">
    <oc r="E210">
      <f>'по 6-10'!E210+'по 0,4'!E207</f>
    </oc>
    <nc r="E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0,4'!E207</f>
    </nc>
  </rcc>
  <rcc rId="21435" sId="1">
    <oc r="F210">
      <f>'по 6-10'!F210+'по 0,4'!F207</f>
    </oc>
    <nc r="F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0,4'!F207</f>
    </nc>
  </rcc>
  <rcc rId="21436" sId="1">
    <oc r="G210">
      <f>'по 6-10'!G210+'по 0,4'!G207</f>
    </oc>
    <nc r="G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0,4'!G207</f>
    </nc>
  </rcc>
  <rcc rId="21437" sId="1">
    <oc r="H210">
      <f>'по 6-10'!H210+'по 0,4'!H207</f>
    </oc>
    <nc r="H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0,4'!H207</f>
    </nc>
  </rcc>
  <rcc rId="21438" sId="1">
    <oc r="I210">
      <f>'по 6-10'!I210+'по 0,4'!I207</f>
    </oc>
    <nc r="I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0,4'!I207</f>
    </nc>
  </rcc>
  <rcc rId="21439" sId="1">
    <oc r="J210">
      <f>'по 6-10'!J210+'по 0,4'!J207</f>
    </oc>
    <nc r="J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0,4'!J207</f>
    </nc>
  </rcc>
  <rcc rId="21440" sId="1">
    <oc r="K210">
      <f>'по 6-10'!K210+'по 0,4'!K207</f>
    </oc>
    <nc r="K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0,4'!K207</f>
    </nc>
  </rcc>
  <rcc rId="21441" sId="1">
    <oc r="L210">
      <f>'по 6-10'!L210+'по 0,4'!L207</f>
    </oc>
    <nc r="L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0,4'!L207</f>
    </nc>
  </rcc>
  <rcc rId="21442" sId="1">
    <oc r="M210">
      <f>'по 6-10'!M210+'по 0,4'!M207</f>
    </oc>
    <nc r="M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0,4'!M207</f>
    </nc>
  </rcc>
  <rcc rId="21443" sId="1">
    <oc r="N210">
      <f>'по 6-10'!N210+'по 0,4'!N207</f>
    </oc>
    <nc r="N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0,4'!N207</f>
    </nc>
  </rcc>
  <rcc rId="21444" sId="1">
    <oc r="O210">
      <f>'по 6-10'!O210+'по 0,4'!O207</f>
    </oc>
    <nc r="O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0,4'!O207</f>
    </nc>
  </rcc>
  <rcc rId="21445" sId="1">
    <oc r="P210">
      <f>'по 6-10'!P210+'по 0,4'!P207</f>
    </oc>
    <nc r="P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0,4'!P207</f>
    </nc>
  </rcc>
  <rcc rId="21446" sId="1">
    <oc r="Q210">
      <f>'по 6-10'!Q210+'по 0,4'!Q207</f>
    </oc>
    <nc r="Q21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0,4'!Q207</f>
    </nc>
  </rcc>
  <rcc rId="21447" sId="1">
    <oc r="C211" t="inlineStr">
      <is>
        <t>ПС Хунзах-110</t>
      </is>
    </oc>
    <nc r="C211" t="inlineStr">
      <is>
        <t>Ташкапур-35</t>
      </is>
    </nc>
  </rcc>
  <rcc rId="21448" sId="1">
    <oc r="D211">
      <f>'по 6-10'!D211+'по 0,4'!D208</f>
    </oc>
    <nc r="D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0,4'!D208</f>
    </nc>
  </rcc>
  <rcc rId="21449" sId="1">
    <oc r="E211">
      <f>'по 6-10'!E211+'по 0,4'!E208</f>
    </oc>
    <nc r="E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0,4'!E208</f>
    </nc>
  </rcc>
  <rcc rId="21450" sId="1">
    <oc r="F211">
      <f>'по 6-10'!F211+'по 0,4'!F208</f>
    </oc>
    <nc r="F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0,4'!F208</f>
    </nc>
  </rcc>
  <rcc rId="21451" sId="1">
    <oc r="G211">
      <f>'по 6-10'!G211+'по 0,4'!G208</f>
    </oc>
    <nc r="G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0,4'!G208</f>
    </nc>
  </rcc>
  <rcc rId="21452" sId="1">
    <oc r="H211">
      <f>'по 6-10'!H211+'по 0,4'!H208</f>
    </oc>
    <nc r="H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0,4'!H208</f>
    </nc>
  </rcc>
  <rcc rId="21453" sId="1">
    <oc r="I211">
      <f>'по 6-10'!I211+'по 0,4'!I208</f>
    </oc>
    <nc r="I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0,4'!I208</f>
    </nc>
  </rcc>
  <rcc rId="21454" sId="1">
    <oc r="J211">
      <f>'по 6-10'!J211+'по 0,4'!J208</f>
    </oc>
    <nc r="J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0,4'!J208</f>
    </nc>
  </rcc>
  <rcc rId="21455" sId="1">
    <oc r="K211">
      <f>'по 6-10'!K211+'по 0,4'!K208</f>
    </oc>
    <nc r="K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0,4'!K208</f>
    </nc>
  </rcc>
  <rcc rId="21456" sId="1">
    <oc r="L211">
      <f>'по 6-10'!L211+'по 0,4'!L208</f>
    </oc>
    <nc r="L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0,4'!L208</f>
    </nc>
  </rcc>
  <rcc rId="21457" sId="1">
    <oc r="M211">
      <f>'по 6-10'!M211+'по 0,4'!M208</f>
    </oc>
    <nc r="M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0,4'!M208</f>
    </nc>
  </rcc>
  <rcc rId="21458" sId="1">
    <oc r="N211">
      <f>'по 6-10'!N211+'по 0,4'!N208</f>
    </oc>
    <nc r="N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0,4'!N208</f>
    </nc>
  </rcc>
  <rcc rId="21459" sId="1">
    <oc r="O211">
      <f>'по 6-10'!O211+'по 0,4'!O208</f>
    </oc>
    <nc r="O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0,4'!O208</f>
    </nc>
  </rcc>
  <rcc rId="21460" sId="1">
    <oc r="P211">
      <f>'по 6-10'!P211+'по 0,4'!P208</f>
    </oc>
    <nc r="P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0,4'!P208</f>
    </nc>
  </rcc>
  <rcc rId="21461" sId="1">
    <oc r="Q211">
      <f>'по 6-10'!Q211+'по 0,4'!Q208</f>
    </oc>
    <nc r="Q21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0,4'!Q208</f>
    </nc>
  </rcc>
  <rcc rId="21462" sId="1">
    <oc r="C212" t="inlineStr">
      <is>
        <t>ПС Тлох-110</t>
      </is>
    </oc>
    <nc r="C212" t="inlineStr">
      <is>
        <t>ПС Хунзах-110</t>
      </is>
    </nc>
  </rcc>
  <rcc rId="21463" sId="1">
    <oc r="D212">
      <f>'по 6-10'!D212+'по 0,4'!D209</f>
    </oc>
    <nc r="D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0,4'!D209</f>
    </nc>
  </rcc>
  <rcc rId="21464" sId="1">
    <oc r="E212">
      <f>'по 6-10'!E212+'по 0,4'!E209</f>
    </oc>
    <nc r="E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0,4'!E209</f>
    </nc>
  </rcc>
  <rcc rId="21465" sId="1">
    <oc r="F212">
      <f>'по 6-10'!F212+'по 0,4'!F209</f>
    </oc>
    <nc r="F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0,4'!F209</f>
    </nc>
  </rcc>
  <rcc rId="21466" sId="1">
    <oc r="G212">
      <f>'по 6-10'!G212+'по 0,4'!G209</f>
    </oc>
    <nc r="G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0,4'!G209</f>
    </nc>
  </rcc>
  <rcc rId="21467" sId="1">
    <oc r="H212">
      <f>'по 6-10'!H212+'по 0,4'!H209</f>
    </oc>
    <nc r="H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0,4'!H209</f>
    </nc>
  </rcc>
  <rcc rId="21468" sId="1">
    <oc r="I212">
      <f>'по 6-10'!I212+'по 0,4'!I209</f>
    </oc>
    <nc r="I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0,4'!I209</f>
    </nc>
  </rcc>
  <rcc rId="21469" sId="1">
    <oc r="J212">
      <f>'по 6-10'!J212+'по 0,4'!J209</f>
    </oc>
    <nc r="J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0,4'!J209</f>
    </nc>
  </rcc>
  <rcc rId="21470" sId="1">
    <oc r="K212">
      <f>'по 6-10'!K212+'по 0,4'!K209</f>
    </oc>
    <nc r="K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0,4'!K209</f>
    </nc>
  </rcc>
  <rcc rId="21471" sId="1">
    <oc r="L212">
      <f>'по 6-10'!L212+'по 0,4'!L209</f>
    </oc>
    <nc r="L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0,4'!L209</f>
    </nc>
  </rcc>
  <rcc rId="21472" sId="1">
    <oc r="M212">
      <f>'по 6-10'!M212+'по 0,4'!M209</f>
    </oc>
    <nc r="M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0,4'!M209</f>
    </nc>
  </rcc>
  <rcc rId="21473" sId="1">
    <oc r="N212">
      <f>'по 6-10'!N212+'по 0,4'!N209</f>
    </oc>
    <nc r="N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0,4'!N209</f>
    </nc>
  </rcc>
  <rcc rId="21474" sId="1">
    <oc r="O212">
      <f>'по 6-10'!O212+'по 0,4'!O209</f>
    </oc>
    <nc r="O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0,4'!O209</f>
    </nc>
  </rcc>
  <rcc rId="21475" sId="1">
    <oc r="P212">
      <f>'по 6-10'!P212+'по 0,4'!P209</f>
    </oc>
    <nc r="P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0,4'!P209</f>
    </nc>
  </rcc>
  <rcc rId="21476" sId="1">
    <oc r="Q212">
      <f>'по 6-10'!Q212+'по 0,4'!Q209</f>
    </oc>
    <nc r="Q21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0,4'!Q209</f>
    </nc>
  </rcc>
  <rcc rId="21477" sId="1">
    <oc r="C213" t="inlineStr">
      <is>
        <t>Гуниб-110</t>
      </is>
    </oc>
    <nc r="C213" t="inlineStr">
      <is>
        <t>ПС Тлох-110</t>
      </is>
    </nc>
  </rcc>
  <rcc rId="21478" sId="1">
    <oc r="D213">
      <f>'по 6-10'!D213+'по 0,4'!D210</f>
    </oc>
    <nc r="D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0,4'!D210</f>
    </nc>
  </rcc>
  <rcc rId="21479" sId="1">
    <oc r="E213">
      <f>'по 6-10'!E213+'по 0,4'!E210</f>
    </oc>
    <nc r="E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0,4'!E210</f>
    </nc>
  </rcc>
  <rcc rId="21480" sId="1">
    <oc r="F213">
      <f>'по 6-10'!F213+'по 0,4'!F210</f>
    </oc>
    <nc r="F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0,4'!F210</f>
    </nc>
  </rcc>
  <rcc rId="21481" sId="1">
    <oc r="G213">
      <f>'по 6-10'!G213+'по 0,4'!G210</f>
    </oc>
    <nc r="G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0,4'!G210</f>
    </nc>
  </rcc>
  <rcc rId="21482" sId="1">
    <oc r="H213">
      <f>'по 6-10'!H213+'по 0,4'!H210</f>
    </oc>
    <nc r="H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0,4'!H210</f>
    </nc>
  </rcc>
  <rcc rId="21483" sId="1">
    <oc r="I213">
      <f>'по 6-10'!I213+'по 0,4'!I210</f>
    </oc>
    <nc r="I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0,4'!I210</f>
    </nc>
  </rcc>
  <rcc rId="21484" sId="1">
    <oc r="J213">
      <f>'по 6-10'!J213+'по 0,4'!J210</f>
    </oc>
    <nc r="J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0,4'!J210</f>
    </nc>
  </rcc>
  <rcc rId="21485" sId="1">
    <oc r="K213">
      <f>'по 6-10'!K213+'по 0,4'!K210</f>
    </oc>
    <nc r="K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0,4'!K210</f>
    </nc>
  </rcc>
  <rcc rId="21486" sId="1">
    <oc r="L213">
      <f>'по 6-10'!L213+'по 0,4'!L210</f>
    </oc>
    <nc r="L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0,4'!L210</f>
    </nc>
  </rcc>
  <rcc rId="21487" sId="1">
    <oc r="M213">
      <f>'по 6-10'!M213+'по 0,4'!M210</f>
    </oc>
    <nc r="M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0,4'!M210</f>
    </nc>
  </rcc>
  <rcc rId="21488" sId="1">
    <oc r="N213">
      <f>'по 6-10'!N213+'по 0,4'!N210</f>
    </oc>
    <nc r="N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0,4'!N210</f>
    </nc>
  </rcc>
  <rcc rId="21489" sId="1">
    <oc r="O213">
      <f>'по 6-10'!O213+'по 0,4'!O210</f>
    </oc>
    <nc r="O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0,4'!O210</f>
    </nc>
  </rcc>
  <rcc rId="21490" sId="1">
    <oc r="P213">
      <f>'по 6-10'!P213+'по 0,4'!P210</f>
    </oc>
    <nc r="P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0,4'!P210</f>
    </nc>
  </rcc>
  <rcc rId="21491" sId="1">
    <oc r="Q213">
      <f>'по 6-10'!Q213+'по 0,4'!Q210</f>
    </oc>
    <nc r="Q21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0,4'!Q210</f>
    </nc>
  </rcc>
  <rcc rId="21492" sId="1">
    <oc r="C214" t="inlineStr">
      <is>
        <t>Акуша</t>
      </is>
    </oc>
    <nc r="C214" t="inlineStr">
      <is>
        <t>Гуниб-110</t>
      </is>
    </nc>
  </rcc>
  <rcc rId="21493" sId="1">
    <oc r="D214">
      <f>'по 6-10'!D214+'по 0,4'!D211</f>
    </oc>
    <nc r="D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0,4'!D211</f>
    </nc>
  </rcc>
  <rcc rId="21494" sId="1">
    <oc r="E214">
      <f>'по 6-10'!E214+'по 0,4'!E211</f>
    </oc>
    <nc r="E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0,4'!E211</f>
    </nc>
  </rcc>
  <rcc rId="21495" sId="1">
    <oc r="F214">
      <f>'по 6-10'!F214+'по 0,4'!F211</f>
    </oc>
    <nc r="F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0,4'!F211</f>
    </nc>
  </rcc>
  <rcc rId="21496" sId="1">
    <oc r="G214">
      <f>'по 6-10'!G214+'по 0,4'!G211</f>
    </oc>
    <nc r="G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0,4'!G211</f>
    </nc>
  </rcc>
  <rcc rId="21497" sId="1">
    <oc r="H214">
      <f>'по 6-10'!H214+'по 0,4'!H211</f>
    </oc>
    <nc r="H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0,4'!H211</f>
    </nc>
  </rcc>
  <rcc rId="21498" sId="1">
    <oc r="I214">
      <f>'по 6-10'!I214+'по 0,4'!I211</f>
    </oc>
    <nc r="I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0,4'!I211</f>
    </nc>
  </rcc>
  <rcc rId="21499" sId="1">
    <oc r="J214">
      <f>'по 6-10'!J214+'по 0,4'!J211</f>
    </oc>
    <nc r="J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0,4'!J211</f>
    </nc>
  </rcc>
  <rcc rId="21500" sId="1">
    <oc r="K214">
      <f>'по 6-10'!K214+'по 0,4'!K211</f>
    </oc>
    <nc r="K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0,4'!K211</f>
    </nc>
  </rcc>
  <rcc rId="21501" sId="1">
    <oc r="L214">
      <f>'по 6-10'!L214+'по 0,4'!L211</f>
    </oc>
    <nc r="L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0,4'!L211</f>
    </nc>
  </rcc>
  <rcc rId="21502" sId="1">
    <oc r="M214">
      <f>'по 6-10'!M214+'по 0,4'!M211</f>
    </oc>
    <nc r="M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0,4'!M211</f>
    </nc>
  </rcc>
  <rcc rId="21503" sId="1">
    <oc r="N214">
      <f>'по 6-10'!N214+'по 0,4'!N211</f>
    </oc>
    <nc r="N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0,4'!N211</f>
    </nc>
  </rcc>
  <rcc rId="21504" sId="1">
    <oc r="O214">
      <f>'по 6-10'!O214+'по 0,4'!O211</f>
    </oc>
    <nc r="O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0,4'!O211</f>
    </nc>
  </rcc>
  <rcc rId="21505" sId="1">
    <oc r="P214">
      <f>'по 6-10'!P214+'по 0,4'!P211</f>
    </oc>
    <nc r="P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0,4'!P211</f>
    </nc>
  </rcc>
  <rcc rId="21506" sId="1">
    <oc r="Q214">
      <f>'по 6-10'!Q214+'по 0,4'!Q211</f>
    </oc>
    <nc r="Q21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0,4'!Q211</f>
    </nc>
  </rcc>
  <rcc rId="21507" sId="1">
    <oc r="C215" t="inlineStr">
      <is>
        <t>Кумух-35</t>
      </is>
    </oc>
    <nc r="C215" t="inlineStr">
      <is>
        <t>Акуша</t>
      </is>
    </nc>
  </rcc>
  <rcc rId="21508" sId="1">
    <oc r="D215">
      <f>'по 6-10'!D215+'по 0,4'!D212</f>
    </oc>
    <nc r="D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0,4'!D212</f>
    </nc>
  </rcc>
  <rcc rId="21509" sId="1">
    <oc r="E215">
      <f>'по 6-10'!E215+'по 0,4'!E212</f>
    </oc>
    <nc r="E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0,4'!E212</f>
    </nc>
  </rcc>
  <rcc rId="21510" sId="1">
    <oc r="F215">
      <f>'по 6-10'!F215+'по 0,4'!F212</f>
    </oc>
    <nc r="F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0,4'!F212</f>
    </nc>
  </rcc>
  <rcc rId="21511" sId="1">
    <oc r="G215">
      <f>'по 6-10'!G215+'по 0,4'!G212</f>
    </oc>
    <nc r="G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0,4'!G212</f>
    </nc>
  </rcc>
  <rcc rId="21512" sId="1">
    <oc r="H215">
      <f>'по 6-10'!H215+'по 0,4'!H212</f>
    </oc>
    <nc r="H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0,4'!H212</f>
    </nc>
  </rcc>
  <rcc rId="21513" sId="1">
    <oc r="I215">
      <f>'по 6-10'!I215+'по 0,4'!I212</f>
    </oc>
    <nc r="I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0,4'!I212</f>
    </nc>
  </rcc>
  <rcc rId="21514" sId="1">
    <oc r="J215">
      <f>'по 6-10'!J215+'по 0,4'!J212</f>
    </oc>
    <nc r="J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0,4'!J212</f>
    </nc>
  </rcc>
  <rcc rId="21515" sId="1">
    <oc r="K215">
      <f>'по 6-10'!K215+'по 0,4'!K212</f>
    </oc>
    <nc r="K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0,4'!K212</f>
    </nc>
  </rcc>
  <rcc rId="21516" sId="1">
    <oc r="L215">
      <f>'по 6-10'!L215+'по 0,4'!L212</f>
    </oc>
    <nc r="L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0,4'!L212</f>
    </nc>
  </rcc>
  <rcc rId="21517" sId="1">
    <oc r="M215">
      <f>'по 6-10'!M215+'по 0,4'!M212</f>
    </oc>
    <nc r="M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0,4'!M212</f>
    </nc>
  </rcc>
  <rcc rId="21518" sId="1">
    <oc r="N215">
      <f>'по 6-10'!N215+'по 0,4'!N212</f>
    </oc>
    <nc r="N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0,4'!N212</f>
    </nc>
  </rcc>
  <rcc rId="21519" sId="1">
    <oc r="O215">
      <f>'по 6-10'!O215+'по 0,4'!O212</f>
    </oc>
    <nc r="O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0,4'!O212</f>
    </nc>
  </rcc>
  <rcc rId="21520" sId="1">
    <oc r="P215">
      <f>'по 6-10'!P215+'по 0,4'!P212</f>
    </oc>
    <nc r="P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0,4'!P212</f>
    </nc>
  </rcc>
  <rcc rId="21521" sId="1">
    <oc r="Q215">
      <f>'по 6-10'!Q215+'по 0,4'!Q212</f>
    </oc>
    <nc r="Q21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0,4'!Q212</f>
    </nc>
  </rcc>
  <rcc rId="21522" sId="1">
    <oc r="C216" t="inlineStr">
      <is>
        <t>Вачи-35</t>
      </is>
    </oc>
    <nc r="C216" t="inlineStr">
      <is>
        <t>Кумух-35</t>
      </is>
    </nc>
  </rcc>
  <rcc rId="21523" sId="1">
    <oc r="D216">
      <f>'по 6-10'!D216+'по 0,4'!D213</f>
    </oc>
    <nc r="D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0,4'!D213</f>
    </nc>
  </rcc>
  <rcc rId="21524" sId="1">
    <oc r="E216">
      <f>'по 6-10'!E216+'по 0,4'!E213</f>
    </oc>
    <nc r="E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0,4'!E213</f>
    </nc>
  </rcc>
  <rcc rId="21525" sId="1">
    <oc r="F216">
      <f>'по 6-10'!F216+'по 0,4'!F213</f>
    </oc>
    <nc r="F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0,4'!F213</f>
    </nc>
  </rcc>
  <rcc rId="21526" sId="1">
    <oc r="G216">
      <f>'по 6-10'!G216+'по 0,4'!G213</f>
    </oc>
    <nc r="G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0,4'!G213</f>
    </nc>
  </rcc>
  <rcc rId="21527" sId="1">
    <oc r="H216">
      <f>'по 6-10'!H216+'по 0,4'!H213</f>
    </oc>
    <nc r="H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0,4'!H213</f>
    </nc>
  </rcc>
  <rcc rId="21528" sId="1">
    <oc r="I216">
      <f>'по 6-10'!I216+'по 0,4'!I213</f>
    </oc>
    <nc r="I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0,4'!I213</f>
    </nc>
  </rcc>
  <rcc rId="21529" sId="1">
    <oc r="J216">
      <f>'по 6-10'!J216+'по 0,4'!J213</f>
    </oc>
    <nc r="J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0,4'!J213</f>
    </nc>
  </rcc>
  <rcc rId="21530" sId="1">
    <oc r="K216">
      <f>'по 6-10'!K216+'по 0,4'!K213</f>
    </oc>
    <nc r="K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0,4'!K213</f>
    </nc>
  </rcc>
  <rcc rId="21531" sId="1">
    <oc r="L216">
      <f>'по 6-10'!L216+'по 0,4'!L213</f>
    </oc>
    <nc r="L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0,4'!L213</f>
    </nc>
  </rcc>
  <rcc rId="21532" sId="1">
    <oc r="M216">
      <f>'по 6-10'!M216+'по 0,4'!M213</f>
    </oc>
    <nc r="M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0,4'!M213</f>
    </nc>
  </rcc>
  <rcc rId="21533" sId="1">
    <oc r="N216">
      <f>'по 6-10'!N216+'по 0,4'!N213</f>
    </oc>
    <nc r="N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0,4'!N213</f>
    </nc>
  </rcc>
  <rcc rId="21534" sId="1">
    <oc r="O216">
      <f>'по 6-10'!O216+'по 0,4'!O213</f>
    </oc>
    <nc r="O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0,4'!O213</f>
    </nc>
  </rcc>
  <rcc rId="21535" sId="1">
    <oc r="P216">
      <f>'по 6-10'!P216+'по 0,4'!P213</f>
    </oc>
    <nc r="P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0,4'!P213</f>
    </nc>
  </rcc>
  <rcc rId="21536" sId="1">
    <oc r="Q216">
      <f>'по 6-10'!Q216+'по 0,4'!Q213</f>
    </oc>
    <nc r="Q21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0,4'!Q213</f>
    </nc>
  </rcc>
  <rcc rId="21537" sId="1">
    <oc r="C217" t="inlineStr">
      <is>
        <t>Ботлих</t>
      </is>
    </oc>
    <nc r="C217" t="inlineStr">
      <is>
        <t>Вачи-35</t>
      </is>
    </nc>
  </rcc>
  <rcc rId="21538" sId="1">
    <oc r="D217">
      <f>'по 6-10'!D217+'по 0,4'!D214</f>
    </oc>
    <nc r="D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0,4'!D214</f>
    </nc>
  </rcc>
  <rcc rId="21539" sId="1">
    <oc r="E217">
      <f>'по 6-10'!E217+'по 0,4'!E214</f>
    </oc>
    <nc r="E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0,4'!E214</f>
    </nc>
  </rcc>
  <rcc rId="21540" sId="1">
    <oc r="F217">
      <f>'по 6-10'!F217+'по 0,4'!F214</f>
    </oc>
    <nc r="F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0,4'!F214</f>
    </nc>
  </rcc>
  <rcc rId="21541" sId="1">
    <oc r="G217">
      <f>'по 6-10'!G217+'по 0,4'!G214</f>
    </oc>
    <nc r="G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0,4'!G214</f>
    </nc>
  </rcc>
  <rcc rId="21542" sId="1">
    <oc r="H217">
      <f>'по 6-10'!H217+'по 0,4'!H214</f>
    </oc>
    <nc r="H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0,4'!H214</f>
    </nc>
  </rcc>
  <rcc rId="21543" sId="1">
    <oc r="I217">
      <f>'по 6-10'!I217+'по 0,4'!I214</f>
    </oc>
    <nc r="I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0,4'!I214</f>
    </nc>
  </rcc>
  <rcc rId="21544" sId="1">
    <oc r="J217">
      <f>'по 6-10'!J217+'по 0,4'!J214</f>
    </oc>
    <nc r="J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0,4'!J214</f>
    </nc>
  </rcc>
  <rcc rId="21545" sId="1">
    <oc r="K217">
      <f>'по 6-10'!K217+'по 0,4'!K214</f>
    </oc>
    <nc r="K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0,4'!K214</f>
    </nc>
  </rcc>
  <rcc rId="21546" sId="1">
    <oc r="L217">
      <f>'по 6-10'!L217+'по 0,4'!L214</f>
    </oc>
    <nc r="L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0,4'!L214</f>
    </nc>
  </rcc>
  <rcc rId="21547" sId="1">
    <oc r="M217">
      <f>'по 6-10'!M217+'по 0,4'!M214</f>
    </oc>
    <nc r="M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0,4'!M214</f>
    </nc>
  </rcc>
  <rcc rId="21548" sId="1">
    <oc r="N217">
      <f>'по 6-10'!N217+'по 0,4'!N214</f>
    </oc>
    <nc r="N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0,4'!N214</f>
    </nc>
  </rcc>
  <rcc rId="21549" sId="1">
    <oc r="O217">
      <f>'по 6-10'!O217+'по 0,4'!O214</f>
    </oc>
    <nc r="O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0,4'!O214</f>
    </nc>
  </rcc>
  <rcc rId="21550" sId="1">
    <oc r="P217">
      <f>'по 6-10'!P217+'по 0,4'!P214</f>
    </oc>
    <nc r="P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0,4'!P214</f>
    </nc>
  </rcc>
  <rcc rId="21551" sId="1">
    <oc r="Q217">
      <f>'по 6-10'!Q217+'по 0,4'!Q214</f>
    </oc>
    <nc r="Q21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0,4'!Q214</f>
    </nc>
  </rcc>
  <rcc rId="21552" sId="1">
    <oc r="C218" t="inlineStr">
      <is>
        <t>Агвали-35</t>
      </is>
    </oc>
    <nc r="C218" t="inlineStr">
      <is>
        <t>Ботлих</t>
      </is>
    </nc>
  </rcc>
  <rcc rId="21553" sId="1">
    <oc r="D218">
      <f>'по 6-10'!D218+'по 0,4'!D215</f>
    </oc>
    <nc r="D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0,4'!D215</f>
    </nc>
  </rcc>
  <rcc rId="21554" sId="1">
    <oc r="E218">
      <f>'по 6-10'!E218+'по 0,4'!E215</f>
    </oc>
    <nc r="E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0,4'!E215</f>
    </nc>
  </rcc>
  <rcc rId="21555" sId="1">
    <oc r="F218">
      <f>'по 6-10'!F218+'по 0,4'!F215</f>
    </oc>
    <nc r="F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0,4'!F215</f>
    </nc>
  </rcc>
  <rcc rId="21556" sId="1">
    <oc r="G218">
      <f>'по 6-10'!G218+'по 0,4'!G215</f>
    </oc>
    <nc r="G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0,4'!G215</f>
    </nc>
  </rcc>
  <rcc rId="21557" sId="1">
    <oc r="H218">
      <f>'по 6-10'!H218+'по 0,4'!H215</f>
    </oc>
    <nc r="H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0,4'!H215</f>
    </nc>
  </rcc>
  <rcc rId="21558" sId="1">
    <oc r="I218">
      <f>'по 6-10'!I218+'по 0,4'!I215</f>
    </oc>
    <nc r="I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0,4'!I215</f>
    </nc>
  </rcc>
  <rcc rId="21559" sId="1">
    <oc r="J218">
      <f>'по 6-10'!J218+'по 0,4'!J215</f>
    </oc>
    <nc r="J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0,4'!J215</f>
    </nc>
  </rcc>
  <rcc rId="21560" sId="1">
    <oc r="K218">
      <f>'по 6-10'!K218+'по 0,4'!K215</f>
    </oc>
    <nc r="K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0,4'!K215</f>
    </nc>
  </rcc>
  <rcc rId="21561" sId="1">
    <oc r="L218">
      <f>'по 6-10'!L218+'по 0,4'!L215</f>
    </oc>
    <nc r="L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0,4'!L215</f>
    </nc>
  </rcc>
  <rcc rId="21562" sId="1">
    <oc r="M218">
      <f>'по 6-10'!M218+'по 0,4'!M215</f>
    </oc>
    <nc r="M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0,4'!M215</f>
    </nc>
  </rcc>
  <rcc rId="21563" sId="1">
    <oc r="N218">
      <f>'по 6-10'!N218+'по 0,4'!N215</f>
    </oc>
    <nc r="N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0,4'!N215</f>
    </nc>
  </rcc>
  <rcc rId="21564" sId="1">
    <oc r="O218">
      <f>'по 6-10'!O218+'по 0,4'!O215</f>
    </oc>
    <nc r="O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0,4'!O215</f>
    </nc>
  </rcc>
  <rcc rId="21565" sId="1">
    <oc r="P218">
      <f>'по 6-10'!P218+'по 0,4'!P215</f>
    </oc>
    <nc r="P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0,4'!P215</f>
    </nc>
  </rcc>
  <rcc rId="21566" sId="1">
    <oc r="Q218">
      <f>'по 6-10'!Q218+'по 0,4'!Q215</f>
    </oc>
    <nc r="Q21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0,4'!Q215</f>
    </nc>
  </rcc>
  <rcc rId="21567" sId="1">
    <oc r="C219" t="inlineStr">
      <is>
        <t>Карата-35</t>
      </is>
    </oc>
    <nc r="C219" t="inlineStr">
      <is>
        <t>Агвали-35</t>
      </is>
    </nc>
  </rcc>
  <rcc rId="21568" sId="1">
    <oc r="D219">
      <f>'по 6-10'!D219+'по 0,4'!D216</f>
    </oc>
    <nc r="D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0,4'!D216</f>
    </nc>
  </rcc>
  <rcc rId="21569" sId="1">
    <oc r="E219">
      <f>'по 6-10'!E219+'по 0,4'!E216</f>
    </oc>
    <nc r="E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0,4'!E216</f>
    </nc>
  </rcc>
  <rcc rId="21570" sId="1">
    <oc r="F219">
      <f>'по 6-10'!F219+'по 0,4'!F216</f>
    </oc>
    <nc r="F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0,4'!F216</f>
    </nc>
  </rcc>
  <rcc rId="21571" sId="1">
    <oc r="G219">
      <f>'по 6-10'!G219+'по 0,4'!G216</f>
    </oc>
    <nc r="G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0,4'!G216</f>
    </nc>
  </rcc>
  <rcc rId="21572" sId="1">
    <oc r="H219">
      <f>'по 6-10'!H219+'по 0,4'!H216</f>
    </oc>
    <nc r="H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0,4'!H216</f>
    </nc>
  </rcc>
  <rcc rId="21573" sId="1">
    <oc r="I219">
      <f>'по 6-10'!I219+'по 0,4'!I216</f>
    </oc>
    <nc r="I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0,4'!I216</f>
    </nc>
  </rcc>
  <rcc rId="21574" sId="1">
    <oc r="J219">
      <f>'по 6-10'!J219+'по 0,4'!J216</f>
    </oc>
    <nc r="J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0,4'!J216</f>
    </nc>
  </rcc>
  <rcc rId="21575" sId="1">
    <oc r="K219">
      <f>'по 6-10'!K219+'по 0,4'!K216</f>
    </oc>
    <nc r="K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0,4'!K216</f>
    </nc>
  </rcc>
  <rcc rId="21576" sId="1">
    <oc r="L219">
      <f>'по 6-10'!L219+'по 0,4'!L216</f>
    </oc>
    <nc r="L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0,4'!L216</f>
    </nc>
  </rcc>
  <rcc rId="21577" sId="1">
    <oc r="M219">
      <f>'по 6-10'!M219+'по 0,4'!M216</f>
    </oc>
    <nc r="M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0,4'!M216</f>
    </nc>
  </rcc>
  <rcc rId="21578" sId="1">
    <oc r="N219">
      <f>'по 6-10'!N219+'по 0,4'!N216</f>
    </oc>
    <nc r="N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0,4'!N216</f>
    </nc>
  </rcc>
  <rcc rId="21579" sId="1">
    <oc r="O219">
      <f>'по 6-10'!O219+'по 0,4'!O216</f>
    </oc>
    <nc r="O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0,4'!O216</f>
    </nc>
  </rcc>
  <rcc rId="21580" sId="1">
    <oc r="P219">
      <f>'по 6-10'!P219+'по 0,4'!P216</f>
    </oc>
    <nc r="P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0,4'!P216</f>
    </nc>
  </rcc>
  <rcc rId="21581" sId="1">
    <oc r="Q219">
      <f>'по 6-10'!Q219+'по 0,4'!Q216</f>
    </oc>
    <nc r="Q21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6-10'!Q219+'C:\Documents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0,4'!Q216</f>
    </nc>
  </rcc>
  <rcc rId="21582" sId="1">
    <oc r="C220" t="inlineStr">
      <is>
        <t>Прогресс-35</t>
      </is>
    </oc>
    <nc r="C220" t="inlineStr">
      <is>
        <t>Карата-35</t>
      </is>
    </nc>
  </rcc>
  <rcc rId="21583" sId="1">
    <oc r="D220">
      <f>'по 6-10'!D220+'по 0,4'!D217</f>
    </oc>
    <nc r="D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0,4'!D217</f>
    </nc>
  </rcc>
  <rcc rId="21584" sId="1">
    <oc r="E220">
      <f>'по 6-10'!E220+'по 0,4'!E217</f>
    </oc>
    <nc r="E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0,4'!E217</f>
    </nc>
  </rcc>
  <rcc rId="21585" sId="1">
    <oc r="F220">
      <f>'по 6-10'!F220+'по 0,4'!F217</f>
    </oc>
    <nc r="F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0,4'!F217</f>
    </nc>
  </rcc>
  <rcc rId="21586" sId="1">
    <oc r="G220">
      <f>'по 6-10'!G220+'по 0,4'!G217</f>
    </oc>
    <nc r="G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0,4'!G217</f>
    </nc>
  </rcc>
  <rcc rId="21587" sId="1">
    <oc r="H220">
      <f>'по 6-10'!H220+'по 0,4'!H217</f>
    </oc>
    <nc r="H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0,4'!H217</f>
    </nc>
  </rcc>
  <rcc rId="21588" sId="1">
    <oc r="I220">
      <f>'по 6-10'!I220+'по 0,4'!I217</f>
    </oc>
    <nc r="I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0,4'!I217</f>
    </nc>
  </rcc>
  <rcc rId="21589" sId="1">
    <oc r="J220">
      <f>'по 6-10'!J220+'по 0,4'!J217</f>
    </oc>
    <nc r="J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0,4'!J217</f>
    </nc>
  </rcc>
  <rcc rId="21590" sId="1">
    <oc r="K220">
      <f>'по 6-10'!K220+'по 0,4'!K217</f>
    </oc>
    <nc r="K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0,4'!K217</f>
    </nc>
  </rcc>
  <rcc rId="21591" sId="1">
    <oc r="L220">
      <f>'по 6-10'!L220+'по 0,4'!L217</f>
    </oc>
    <nc r="L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0,4'!L217</f>
    </nc>
  </rcc>
  <rcc rId="21592" sId="1">
    <oc r="M220">
      <f>'по 6-10'!M220+'по 0,4'!M217</f>
    </oc>
    <nc r="M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0,4'!M217</f>
    </nc>
  </rcc>
  <rcc rId="21593" sId="1">
    <oc r="N220">
      <f>'по 6-10'!N220+'по 0,4'!N217</f>
    </oc>
    <nc r="N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0,4'!N217</f>
    </nc>
  </rcc>
  <rcc rId="21594" sId="1">
    <oc r="O220">
      <f>'по 6-10'!O220+'по 0,4'!O217</f>
    </oc>
    <nc r="O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0,4'!O217</f>
    </nc>
  </rcc>
  <rcc rId="21595" sId="1">
    <oc r="P220">
      <f>'по 6-10'!P220+'по 0,4'!P217</f>
    </oc>
    <nc r="P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0,4'!P217</f>
    </nc>
  </rcc>
  <rcc rId="21596" sId="1">
    <oc r="Q220">
      <f>'по 6-10'!Q220+'по 0,4'!Q217</f>
    </oc>
    <nc r="Q22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0,4'!Q217</f>
    </nc>
  </rcc>
  <rcc rId="21597" sId="1">
    <oc r="C221" t="inlineStr">
      <is>
        <t>Мехельта-35</t>
      </is>
    </oc>
    <nc r="C221" t="inlineStr">
      <is>
        <t>Прогресс-35</t>
      </is>
    </nc>
  </rcc>
  <rcc rId="21598" sId="1">
    <oc r="D221">
      <f>'по 6-10'!D221+'по 0,4'!D218</f>
    </oc>
    <nc r="D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0,4'!D218</f>
    </nc>
  </rcc>
  <rcc rId="21599" sId="1">
    <oc r="E221">
      <f>'по 6-10'!E221+'по 0,4'!E218</f>
    </oc>
    <nc r="E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0,4'!E218</f>
    </nc>
  </rcc>
  <rcc rId="21600" sId="1">
    <oc r="F221">
      <f>'по 6-10'!F221+'по 0,4'!F218</f>
    </oc>
    <nc r="F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0,4'!F218</f>
    </nc>
  </rcc>
  <rcc rId="21601" sId="1">
    <oc r="G221">
      <f>'по 6-10'!G221+'по 0,4'!G218</f>
    </oc>
    <nc r="G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0,4'!G218</f>
    </nc>
  </rcc>
  <rcc rId="21602" sId="1">
    <oc r="H221">
      <f>'по 6-10'!H221+'по 0,4'!H218</f>
    </oc>
    <nc r="H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0,4'!H218</f>
    </nc>
  </rcc>
  <rcc rId="21603" sId="1">
    <oc r="I221">
      <f>'по 6-10'!I221+'по 0,4'!I218</f>
    </oc>
    <nc r="I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0,4'!I218</f>
    </nc>
  </rcc>
  <rcc rId="21604" sId="1">
    <oc r="J221">
      <f>'по 6-10'!J221+'по 0,4'!J218</f>
    </oc>
    <nc r="J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0,4'!J218</f>
    </nc>
  </rcc>
  <rcc rId="21605" sId="1">
    <oc r="K221">
      <f>'по 6-10'!K221+'по 0,4'!K218</f>
    </oc>
    <nc r="K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0,4'!K218</f>
    </nc>
  </rcc>
  <rcc rId="21606" sId="1">
    <oc r="L221">
      <f>'по 6-10'!L221+'по 0,4'!L218</f>
    </oc>
    <nc r="L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0,4'!L218</f>
    </nc>
  </rcc>
  <rcc rId="21607" sId="1">
    <oc r="M221">
      <f>'по 6-10'!M221+'по 0,4'!M218</f>
    </oc>
    <nc r="M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0,4'!M218</f>
    </nc>
  </rcc>
  <rcc rId="21608" sId="1">
    <oc r="N221">
      <f>'по 6-10'!N221+'по 0,4'!N218</f>
    </oc>
    <nc r="N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0,4'!N218</f>
    </nc>
  </rcc>
  <rcc rId="21609" sId="1">
    <oc r="O221">
      <f>'по 6-10'!O221+'по 0,4'!O218</f>
    </oc>
    <nc r="O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0,4'!O218</f>
    </nc>
  </rcc>
  <rcc rId="21610" sId="1">
    <oc r="P221">
      <f>'по 6-10'!P221+'по 0,4'!P218</f>
    </oc>
    <nc r="P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0,4'!P218</f>
    </nc>
  </rcc>
  <rcc rId="21611" sId="1">
    <oc r="Q221">
      <f>'по 6-10'!Q221+'по 0,4'!Q218</f>
    </oc>
    <nc r="Q22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0,4'!Q218</f>
    </nc>
  </rcc>
  <rcc rId="21612" sId="1">
    <oc r="C222" t="inlineStr">
      <is>
        <t>Цуриб-35</t>
      </is>
    </oc>
    <nc r="C222" t="inlineStr">
      <is>
        <t>Мехельта-35</t>
      </is>
    </nc>
  </rcc>
  <rcc rId="21613" sId="1">
    <oc r="D222">
      <f>'по 6-10'!D222+'по 0,4'!D219</f>
    </oc>
    <nc r="D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0,4'!D219</f>
    </nc>
  </rcc>
  <rcc rId="21614" sId="1">
    <oc r="E222">
      <f>'по 6-10'!E222+'по 0,4'!E219</f>
    </oc>
    <nc r="E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0,4'!E219</f>
    </nc>
  </rcc>
  <rcc rId="21615" sId="1">
    <oc r="F222">
      <f>'по 6-10'!F222+'по 0,4'!F219</f>
    </oc>
    <nc r="F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0,4'!F219</f>
    </nc>
  </rcc>
  <rcc rId="21616" sId="1">
    <oc r="G222">
      <f>'по 6-10'!G222+'по 0,4'!G219</f>
    </oc>
    <nc r="G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0,4'!G219</f>
    </nc>
  </rcc>
  <rcc rId="21617" sId="1">
    <oc r="H222">
      <f>'по 6-10'!H222+'по 0,4'!H219</f>
    </oc>
    <nc r="H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0,4'!H219</f>
    </nc>
  </rcc>
  <rcc rId="21618" sId="1">
    <oc r="I222">
      <f>'по 6-10'!I222+'по 0,4'!I219</f>
    </oc>
    <nc r="I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0,4'!I219</f>
    </nc>
  </rcc>
  <rcc rId="21619" sId="1">
    <oc r="J222">
      <f>'по 6-10'!J222+'по 0,4'!J219</f>
    </oc>
    <nc r="J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0,4'!J219</f>
    </nc>
  </rcc>
  <rcc rId="21620" sId="1">
    <oc r="K222">
      <f>'по 6-10'!K222+'по 0,4'!K219</f>
    </oc>
    <nc r="K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0,4'!K219</f>
    </nc>
  </rcc>
  <rcc rId="21621" sId="1">
    <oc r="L222">
      <f>'по 6-10'!L222+'по 0,4'!L219</f>
    </oc>
    <nc r="L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0,4'!L219</f>
    </nc>
  </rcc>
  <rcc rId="21622" sId="1">
    <oc r="M222">
      <f>'по 6-10'!M222+'по 0,4'!M219</f>
    </oc>
    <nc r="M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0,4'!M219</f>
    </nc>
  </rcc>
  <rcc rId="21623" sId="1">
    <oc r="N222">
      <f>'по 6-10'!N222+'по 0,4'!N219</f>
    </oc>
    <nc r="N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0,4'!N219</f>
    </nc>
  </rcc>
  <rcc rId="21624" sId="1">
    <oc r="O222">
      <f>'по 6-10'!O222+'по 0,4'!O219</f>
    </oc>
    <nc r="O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0,4'!O219</f>
    </nc>
  </rcc>
  <rcc rId="21625" sId="1">
    <oc r="P222">
      <f>'по 6-10'!P222+'по 0,4'!P219</f>
    </oc>
    <nc r="P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0,4'!P219</f>
    </nc>
  </rcc>
  <rcc rId="21626" sId="1">
    <oc r="Q222">
      <f>'по 6-10'!Q222+'по 0,4'!Q219</f>
    </oc>
    <nc r="Q22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0,4'!Q219</f>
    </nc>
  </rcc>
  <rcc rId="21627" sId="1">
    <oc r="C223" t="inlineStr">
      <is>
        <t>Согратль-35</t>
      </is>
    </oc>
    <nc r="C223" t="inlineStr">
      <is>
        <t>Цуриб-35</t>
      </is>
    </nc>
  </rcc>
  <rcc rId="21628" sId="1">
    <oc r="D223">
      <f>'по 6-10'!D223+'по 0,4'!D220</f>
    </oc>
    <nc r="D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0,4'!D220</f>
    </nc>
  </rcc>
  <rcc rId="21629" sId="1">
    <oc r="E223">
      <f>'по 6-10'!E223+'по 0,4'!E220</f>
    </oc>
    <nc r="E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0,4'!E220</f>
    </nc>
  </rcc>
  <rcc rId="21630" sId="1">
    <oc r="F223">
      <f>'по 6-10'!F223+'по 0,4'!F220</f>
    </oc>
    <nc r="F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0,4'!F220</f>
    </nc>
  </rcc>
  <rcc rId="21631" sId="1">
    <oc r="G223">
      <f>'по 6-10'!G223+'по 0,4'!G220</f>
    </oc>
    <nc r="G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0,4'!G220</f>
    </nc>
  </rcc>
  <rcc rId="21632" sId="1">
    <oc r="H223">
      <f>'по 6-10'!H223+'по 0,4'!H220</f>
    </oc>
    <nc r="H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0,4'!H220</f>
    </nc>
  </rcc>
  <rcc rId="21633" sId="1">
    <oc r="I223">
      <f>'по 6-10'!I223+'по 0,4'!I220</f>
    </oc>
    <nc r="I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0,4'!I220</f>
    </nc>
  </rcc>
  <rcc rId="21634" sId="1">
    <oc r="J223">
      <f>'по 6-10'!J223+'по 0,4'!J220</f>
    </oc>
    <nc r="J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0,4'!J220</f>
    </nc>
  </rcc>
  <rcc rId="21635" sId="1">
    <oc r="K223">
      <f>'по 6-10'!K223+'по 0,4'!K220</f>
    </oc>
    <nc r="K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0,4'!K220</f>
    </nc>
  </rcc>
  <rcc rId="21636" sId="1">
    <oc r="L223">
      <f>'по 6-10'!L223+'по 0,4'!L220</f>
    </oc>
    <nc r="L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0,4'!L220</f>
    </nc>
  </rcc>
  <rcc rId="21637" sId="1">
    <oc r="M223">
      <f>'по 6-10'!M223+'по 0,4'!M220</f>
    </oc>
    <nc r="M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0,4'!M220</f>
    </nc>
  </rcc>
  <rcc rId="21638" sId="1">
    <oc r="N223">
      <f>'по 6-10'!N223+'по 0,4'!N220</f>
    </oc>
    <nc r="N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0,4'!N220</f>
    </nc>
  </rcc>
  <rcc rId="21639" sId="1">
    <oc r="O223">
      <f>'по 6-10'!O223+'по 0,4'!O220</f>
    </oc>
    <nc r="O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0,4'!O220</f>
    </nc>
  </rcc>
  <rcc rId="21640" sId="1">
    <oc r="P223">
      <f>'по 6-10'!P223+'по 0,4'!P220</f>
    </oc>
    <nc r="P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0,4'!P220</f>
    </nc>
  </rcc>
  <rcc rId="21641" sId="1">
    <oc r="Q223">
      <f>'по 6-10'!Q223+'по 0,4'!Q220</f>
    </oc>
    <nc r="Q22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0,4'!Q220</f>
    </nc>
  </rcc>
  <rcc rId="21642" sId="1">
    <oc r="C224" t="inlineStr">
      <is>
        <t>Унцукуль-35</t>
      </is>
    </oc>
    <nc r="C224" t="inlineStr">
      <is>
        <t>Согратль-35</t>
      </is>
    </nc>
  </rcc>
  <rcc rId="21643" sId="1">
    <oc r="D224">
      <f>'по 6-10'!D224+'по 0,4'!D221</f>
    </oc>
    <nc r="D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0,4'!D221</f>
    </nc>
  </rcc>
  <rcc rId="21644" sId="1">
    <oc r="E224">
      <f>'по 6-10'!E224+'по 0,4'!E221</f>
    </oc>
    <nc r="E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0,4'!E221</f>
    </nc>
  </rcc>
  <rcc rId="21645" sId="1">
    <oc r="F224">
      <f>'по 6-10'!F224+'по 0,4'!F221</f>
    </oc>
    <nc r="F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0,4'!F221</f>
    </nc>
  </rcc>
  <rcc rId="21646" sId="1">
    <oc r="G224">
      <f>'по 6-10'!G224+'по 0,4'!G221</f>
    </oc>
    <nc r="G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0,4'!G221</f>
    </nc>
  </rcc>
  <rcc rId="21647" sId="1">
    <oc r="H224">
      <f>'по 6-10'!H224+'по 0,4'!H221</f>
    </oc>
    <nc r="H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0,4'!H221</f>
    </nc>
  </rcc>
  <rcc rId="21648" sId="1">
    <oc r="I224">
      <f>'по 6-10'!I224+'по 0,4'!I221</f>
    </oc>
    <nc r="I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0,4'!I221</f>
    </nc>
  </rcc>
  <rcc rId="21649" sId="1">
    <oc r="J224">
      <f>'по 6-10'!J224+'по 0,4'!J221</f>
    </oc>
    <nc r="J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0,4'!J221</f>
    </nc>
  </rcc>
  <rcc rId="21650" sId="1">
    <oc r="K224">
      <f>'по 6-10'!K224+'по 0,4'!K221</f>
    </oc>
    <nc r="K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0,4'!K221</f>
    </nc>
  </rcc>
  <rcc rId="21651" sId="1">
    <oc r="L224">
      <f>'по 6-10'!L224+'по 0,4'!L221</f>
    </oc>
    <nc r="L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0,4'!L221</f>
    </nc>
  </rcc>
  <rcc rId="21652" sId="1">
    <oc r="M224">
      <f>'по 6-10'!M224+'по 0,4'!M221</f>
    </oc>
    <nc r="M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0,4'!M221</f>
    </nc>
  </rcc>
  <rcc rId="21653" sId="1">
    <oc r="N224">
      <f>'по 6-10'!N224+'по 0,4'!N221</f>
    </oc>
    <nc r="N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0,4'!N221</f>
    </nc>
  </rcc>
  <rcc rId="21654" sId="1">
    <oc r="O224">
      <f>'по 6-10'!O224+'по 0,4'!O221</f>
    </oc>
    <nc r="O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0,4'!O221</f>
    </nc>
  </rcc>
  <rcc rId="21655" sId="1">
    <oc r="P224">
      <f>'по 6-10'!P224+'по 0,4'!P221</f>
    </oc>
    <nc r="P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0,4'!P221</f>
    </nc>
  </rcc>
  <rcc rId="21656" sId="1">
    <oc r="Q224">
      <f>'по 6-10'!Q224+'по 0,4'!Q221</f>
    </oc>
    <nc r="Q22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0,4'!Q221</f>
    </nc>
  </rcc>
  <rcc rId="21657" sId="1">
    <oc r="C225" t="inlineStr">
      <is>
        <t>Шамильское-110</t>
      </is>
    </oc>
    <nc r="C225" t="inlineStr">
      <is>
        <t>Унцукуль-35</t>
      </is>
    </nc>
  </rcc>
  <rcc rId="21658" sId="1">
    <oc r="D225">
      <f>'по 6-10'!D225+'по 0,4'!D222</f>
    </oc>
    <nc r="D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0,4'!D222</f>
    </nc>
  </rcc>
  <rcc rId="21659" sId="1">
    <oc r="E225">
      <f>'по 6-10'!E225+'по 0,4'!E222</f>
    </oc>
    <nc r="E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0,4'!E222</f>
    </nc>
  </rcc>
  <rcc rId="21660" sId="1">
    <oc r="F225">
      <f>'по 6-10'!F225+'по 0,4'!F222</f>
    </oc>
    <nc r="F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0,4'!F222</f>
    </nc>
  </rcc>
  <rcc rId="21661" sId="1">
    <oc r="G225">
      <f>'по 6-10'!G225+'по 0,4'!G222</f>
    </oc>
    <nc r="G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0,4'!G222</f>
    </nc>
  </rcc>
  <rcc rId="21662" sId="1">
    <oc r="H225">
      <f>'по 6-10'!H225+'по 0,4'!H222</f>
    </oc>
    <nc r="H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0,4'!H222</f>
    </nc>
  </rcc>
  <rcc rId="21663" sId="1">
    <oc r="I225">
      <f>'по 6-10'!I225+'по 0,4'!I222</f>
    </oc>
    <nc r="I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0,4'!I222</f>
    </nc>
  </rcc>
  <rcc rId="21664" sId="1">
    <oc r="J225">
      <f>'по 6-10'!J225+'по 0,4'!J222</f>
    </oc>
    <nc r="J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0,4'!J222</f>
    </nc>
  </rcc>
  <rcc rId="21665" sId="1">
    <oc r="K225">
      <f>'по 6-10'!K225+'по 0,4'!K222</f>
    </oc>
    <nc r="K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0,4'!K222</f>
    </nc>
  </rcc>
  <rcc rId="21666" sId="1">
    <oc r="L225">
      <f>'по 6-10'!L225+'по 0,4'!L222</f>
    </oc>
    <nc r="L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0,4'!L222</f>
    </nc>
  </rcc>
  <rcc rId="21667" sId="1">
    <oc r="M225">
      <f>'по 6-10'!M225+'по 0,4'!M222</f>
    </oc>
    <nc r="M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0,4'!M222</f>
    </nc>
  </rcc>
  <rcc rId="21668" sId="1">
    <oc r="N225">
      <f>'по 6-10'!N225+'по 0,4'!N222</f>
    </oc>
    <nc r="N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0,4'!N222</f>
    </nc>
  </rcc>
  <rcc rId="21669" sId="1">
    <oc r="O225">
      <f>'по 6-10'!O225+'по 0,4'!O222</f>
    </oc>
    <nc r="O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0,4'!O222</f>
    </nc>
  </rcc>
  <rcc rId="21670" sId="1">
    <oc r="P225">
      <f>'по 6-10'!P225+'по 0,4'!P222</f>
    </oc>
    <nc r="P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0,4'!P222</f>
    </nc>
  </rcc>
  <rcc rId="21671" sId="1">
    <oc r="Q225">
      <f>'по 6-10'!Q225+'по 0,4'!Q222</f>
    </oc>
    <nc r="Q22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0,4'!Q222</f>
    </nc>
  </rcc>
  <rcc rId="21672" sId="1">
    <oc r="C226" t="inlineStr">
      <is>
        <t>Тлярата-35</t>
      </is>
    </oc>
    <nc r="C226" t="inlineStr">
      <is>
        <t>Шамильское-110</t>
      </is>
    </nc>
  </rcc>
  <rcc rId="21673" sId="1">
    <oc r="D226">
      <f>'по 6-10'!D226+'по 0,4'!D223</f>
    </oc>
    <nc r="D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0,4'!D223</f>
    </nc>
  </rcc>
  <rcc rId="21674" sId="1">
    <oc r="E226">
      <f>'по 6-10'!E226+'по 0,4'!E223</f>
    </oc>
    <nc r="E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0,4'!E223</f>
    </nc>
  </rcc>
  <rcc rId="21675" sId="1">
    <oc r="F226">
      <f>'по 6-10'!F226+'по 0,4'!F223</f>
    </oc>
    <nc r="F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0,4'!F223</f>
    </nc>
  </rcc>
  <rcc rId="21676" sId="1">
    <oc r="G226">
      <f>'по 6-10'!G226+'по 0,4'!G223</f>
    </oc>
    <nc r="G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0,4'!G223</f>
    </nc>
  </rcc>
  <rcc rId="21677" sId="1">
    <oc r="H226">
      <f>'по 6-10'!H226+'по 0,4'!H223</f>
    </oc>
    <nc r="H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0,4'!H223</f>
    </nc>
  </rcc>
  <rcc rId="21678" sId="1">
    <oc r="I226">
      <f>'по 6-10'!I226+'по 0,4'!I223</f>
    </oc>
    <nc r="I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0,4'!I223</f>
    </nc>
  </rcc>
  <rcc rId="21679" sId="1">
    <oc r="J226">
      <f>'по 6-10'!J226+'по 0,4'!J223</f>
    </oc>
    <nc r="J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0,4'!J223</f>
    </nc>
  </rcc>
  <rcc rId="21680" sId="1">
    <oc r="K226">
      <f>'по 6-10'!K226+'по 0,4'!K223</f>
    </oc>
    <nc r="K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0,4'!K223</f>
    </nc>
  </rcc>
  <rcc rId="21681" sId="1">
    <oc r="L226">
      <f>'по 6-10'!L226+'по 0,4'!L223</f>
    </oc>
    <nc r="L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0,4'!L223</f>
    </nc>
  </rcc>
  <rcc rId="21682" sId="1">
    <oc r="M226">
      <f>'по 6-10'!M226+'по 0,4'!M223</f>
    </oc>
    <nc r="M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0,4'!M223</f>
    </nc>
  </rcc>
  <rcc rId="21683" sId="1">
    <oc r="N226">
      <f>'по 6-10'!N226+'по 0,4'!N223</f>
    </oc>
    <nc r="N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0,4'!N223</f>
    </nc>
  </rcc>
  <rcc rId="21684" sId="1">
    <oc r="O226">
      <f>'по 6-10'!O226+'по 0,4'!O223</f>
    </oc>
    <nc r="O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0,4'!O223</f>
    </nc>
  </rcc>
  <rcc rId="21685" sId="1">
    <oc r="P226">
      <f>'по 6-10'!P226+'по 0,4'!P223</f>
    </oc>
    <nc r="P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0,4'!P223</f>
    </nc>
  </rcc>
  <rcc rId="21686" sId="1">
    <oc r="Q226">
      <f>'по 6-10'!Q226+'по 0,4'!Q223</f>
    </oc>
    <nc r="Q22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0,4'!Q223</f>
    </nc>
  </rcc>
  <rcc rId="21687" sId="1">
    <oc r="C227" t="inlineStr">
      <is>
        <t>Бежта-35</t>
      </is>
    </oc>
    <nc r="C227" t="inlineStr">
      <is>
        <t>Тлярата-35</t>
      </is>
    </nc>
  </rcc>
  <rcc rId="21688" sId="1">
    <oc r="D227">
      <f>'по 6-10'!D227+'по 0,4'!D224</f>
    </oc>
    <nc r="D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0,4'!D224</f>
    </nc>
  </rcc>
  <rcc rId="21689" sId="1">
    <oc r="E227">
      <f>'по 6-10'!E227+'по 0,4'!E224</f>
    </oc>
    <nc r="E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0,4'!E224</f>
    </nc>
  </rcc>
  <rcc rId="21690" sId="1">
    <oc r="F227">
      <f>'по 6-10'!F227+'по 0,4'!F224</f>
    </oc>
    <nc r="F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0,4'!F224</f>
    </nc>
  </rcc>
  <rcc rId="21691" sId="1">
    <oc r="G227">
      <f>'по 6-10'!G227+'по 0,4'!G224</f>
    </oc>
    <nc r="G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0,4'!G224</f>
    </nc>
  </rcc>
  <rcc rId="21692" sId="1">
    <oc r="H227">
      <f>'по 6-10'!H227+'по 0,4'!H224</f>
    </oc>
    <nc r="H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0,4'!H224</f>
    </nc>
  </rcc>
  <rcc rId="21693" sId="1">
    <oc r="I227">
      <f>'по 6-10'!I227+'по 0,4'!I224</f>
    </oc>
    <nc r="I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0,4'!I224</f>
    </nc>
  </rcc>
  <rcc rId="21694" sId="1">
    <oc r="J227">
      <f>'по 6-10'!J227+'по 0,4'!J224</f>
    </oc>
    <nc r="J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0,4'!J224</f>
    </nc>
  </rcc>
  <rcc rId="21695" sId="1">
    <oc r="K227">
      <f>'по 6-10'!K227+'по 0,4'!K224</f>
    </oc>
    <nc r="K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0,4'!K224</f>
    </nc>
  </rcc>
  <rcc rId="21696" sId="1">
    <oc r="L227">
      <f>'по 6-10'!L227+'по 0,4'!L224</f>
    </oc>
    <nc r="L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0,4'!L224</f>
    </nc>
  </rcc>
  <rcc rId="21697" sId="1">
    <oc r="M227">
      <f>'по 6-10'!M227+'по 0,4'!M224</f>
    </oc>
    <nc r="M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0,4'!M224</f>
    </nc>
  </rcc>
  <rcc rId="21698" sId="1">
    <oc r="N227">
      <f>'по 6-10'!N227+'по 0,4'!N224</f>
    </oc>
    <nc r="N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0,4'!N224</f>
    </nc>
  </rcc>
  <rcc rId="21699" sId="1">
    <oc r="O227">
      <f>'по 6-10'!O227+'по 0,4'!O224</f>
    </oc>
    <nc r="O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0,4'!O224</f>
    </nc>
  </rcc>
  <rcc rId="21700" sId="1">
    <oc r="P227">
      <f>'по 6-10'!P227+'по 0,4'!P224</f>
    </oc>
    <nc r="P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0,4'!P224</f>
    </nc>
  </rcc>
  <rcc rId="21701" sId="1">
    <oc r="Q227">
      <f>'по 6-10'!Q227+'по 0,4'!Q224</f>
    </oc>
    <nc r="Q22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0,4'!Q224</f>
    </nc>
  </rcc>
  <rcc rId="21702" sId="1">
    <oc r="C228" t="inlineStr">
      <is>
        <t>Анцух-35</t>
      </is>
    </oc>
    <nc r="C228" t="inlineStr">
      <is>
        <t>Бежта-35</t>
      </is>
    </nc>
  </rcc>
  <rcc rId="21703" sId="1">
    <oc r="D228">
      <f>'по 6-10'!D228+'по 0,4'!D225</f>
    </oc>
    <nc r="D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0,4'!D225</f>
    </nc>
  </rcc>
  <rcc rId="21704" sId="1">
    <oc r="E228">
      <f>'по 6-10'!E228+'по 0,4'!E225</f>
    </oc>
    <nc r="E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0,4'!E225</f>
    </nc>
  </rcc>
  <rcc rId="21705" sId="1">
    <oc r="F228">
      <f>'по 6-10'!F228+'по 0,4'!F225</f>
    </oc>
    <nc r="F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0,4'!F225</f>
    </nc>
  </rcc>
  <rcc rId="21706" sId="1">
    <oc r="G228">
      <f>'по 6-10'!G228+'по 0,4'!G225</f>
    </oc>
    <nc r="G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0,4'!G225</f>
    </nc>
  </rcc>
  <rcc rId="21707" sId="1">
    <oc r="H228">
      <f>'по 6-10'!H228+'по 0,4'!H225</f>
    </oc>
    <nc r="H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0,4'!H225</f>
    </nc>
  </rcc>
  <rcc rId="21708" sId="1">
    <oc r="I228">
      <f>'по 6-10'!I228+'по 0,4'!I225</f>
    </oc>
    <nc r="I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0,4'!I225</f>
    </nc>
  </rcc>
  <rcc rId="21709" sId="1">
    <oc r="J228">
      <f>'по 6-10'!J228+'по 0,4'!J225</f>
    </oc>
    <nc r="J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0,4'!J225</f>
    </nc>
  </rcc>
  <rcc rId="21710" sId="1">
    <oc r="K228">
      <f>'по 6-10'!K228+'по 0,4'!K225</f>
    </oc>
    <nc r="K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0,4'!K225</f>
    </nc>
  </rcc>
  <rcc rId="21711" sId="1">
    <oc r="L228">
      <f>'по 6-10'!L228+'по 0,4'!L225</f>
    </oc>
    <nc r="L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0,4'!L225</f>
    </nc>
  </rcc>
  <rcc rId="21712" sId="1">
    <oc r="M228">
      <f>'по 6-10'!M228+'по 0,4'!M225</f>
    </oc>
    <nc r="M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0,4'!M225</f>
    </nc>
  </rcc>
  <rcc rId="21713" sId="1">
    <oc r="N228">
      <f>'по 6-10'!N228+'по 0,4'!N225</f>
    </oc>
    <nc r="N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0,4'!N225</f>
    </nc>
  </rcc>
  <rcc rId="21714" sId="1">
    <oc r="O228">
      <f>'по 6-10'!O228+'по 0,4'!O225</f>
    </oc>
    <nc r="O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0,4'!O225</f>
    </nc>
  </rcc>
  <rcc rId="21715" sId="1">
    <oc r="P228">
      <f>'по 6-10'!P228+'по 0,4'!P225</f>
    </oc>
    <nc r="P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0,4'!P225</f>
    </nc>
  </rcc>
  <rcc rId="21716" sId="1">
    <oc r="Q228">
      <f>'по 6-10'!Q228+'по 0,4'!Q225</f>
    </oc>
    <nc r="Q22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0,4'!Q225</f>
    </nc>
  </rcc>
  <rcc rId="21717" sId="1">
    <oc r="C229" t="inlineStr">
      <is>
        <t>Заиб</t>
      </is>
    </oc>
    <nc r="C229" t="inlineStr">
      <is>
        <t>Анцух-35</t>
      </is>
    </nc>
  </rcc>
  <rcc rId="21718" sId="1">
    <oc r="D229">
      <f>'по 6-10'!D229+'по 0,4'!D226</f>
    </oc>
    <nc r="D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0,4'!D226</f>
    </nc>
  </rcc>
  <rcc rId="21719" sId="1">
    <oc r="E229">
      <f>'по 6-10'!E229+'по 0,4'!E226</f>
    </oc>
    <nc r="E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0,4'!E226</f>
    </nc>
  </rcc>
  <rcc rId="21720" sId="1">
    <oc r="F229">
      <f>'по 6-10'!F229+'по 0,4'!F226</f>
    </oc>
    <nc r="F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0,4'!F226</f>
    </nc>
  </rcc>
  <rcc rId="21721" sId="1">
    <oc r="G229">
      <f>'по 6-10'!G229+'по 0,4'!G226</f>
    </oc>
    <nc r="G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0,4'!G226</f>
    </nc>
  </rcc>
  <rcc rId="21722" sId="1">
    <oc r="H229">
      <f>'по 6-10'!H229+'по 0,4'!H226</f>
    </oc>
    <nc r="H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0,4'!H226</f>
    </nc>
  </rcc>
  <rcc rId="21723" sId="1">
    <oc r="I229">
      <f>'по 6-10'!I229+'по 0,4'!I226</f>
    </oc>
    <nc r="I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0,4'!I226</f>
    </nc>
  </rcc>
  <rcc rId="21724" sId="1">
    <oc r="J229">
      <f>'по 6-10'!J229+'по 0,4'!J226</f>
    </oc>
    <nc r="J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0,4'!J226</f>
    </nc>
  </rcc>
  <rcc rId="21725" sId="1">
    <oc r="K229">
      <f>'по 6-10'!K229+'по 0,4'!K226</f>
    </oc>
    <nc r="K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0,4'!K226</f>
    </nc>
  </rcc>
  <rcc rId="21726" sId="1">
    <oc r="L229">
      <f>'по 6-10'!L229+'по 0,4'!L226</f>
    </oc>
    <nc r="L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0,4'!L226</f>
    </nc>
  </rcc>
  <rcc rId="21727" sId="1">
    <oc r="M229">
      <f>'по 6-10'!M229+'по 0,4'!M226</f>
    </oc>
    <nc r="M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0,4'!M226</f>
    </nc>
  </rcc>
  <rcc rId="21728" sId="1">
    <oc r="N229">
      <f>'по 6-10'!N229+'по 0,4'!N226</f>
    </oc>
    <nc r="N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0,4'!N226</f>
    </nc>
  </rcc>
  <rcc rId="21729" sId="1">
    <oc r="O229">
      <f>'по 6-10'!O229+'по 0,4'!O226</f>
    </oc>
    <nc r="O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0,4'!O226</f>
    </nc>
  </rcc>
  <rcc rId="21730" sId="1">
    <oc r="P229">
      <f>'по 6-10'!P229+'по 0,4'!P226</f>
    </oc>
    <nc r="P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0,4'!P226</f>
    </nc>
  </rcc>
  <rcc rId="21731" sId="1">
    <oc r="Q229">
      <f>'по 6-10'!Q229+'по 0,4'!Q226</f>
    </oc>
    <nc r="Q22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6-10'!Q229+'C:\Documents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0,4'!Q226</f>
    </nc>
  </rcc>
  <rcc rId="21732" sId="1">
    <oc r="C230" t="inlineStr">
      <is>
        <t>Гидатль-35</t>
      </is>
    </oc>
    <nc r="C230" t="inlineStr">
      <is>
        <t>Заиб</t>
      </is>
    </nc>
  </rcc>
  <rcc rId="21733" sId="1">
    <oc r="D230">
      <f>'по 6-10'!D230+'по 0,4'!D227</f>
    </oc>
    <nc r="D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0,4'!D227</f>
    </nc>
  </rcc>
  <rcc rId="21734" sId="1">
    <oc r="E230">
      <f>'по 6-10'!E230+'по 0,4'!E227</f>
    </oc>
    <nc r="E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0,4'!E227</f>
    </nc>
  </rcc>
  <rcc rId="21735" sId="1">
    <oc r="F230">
      <f>'по 6-10'!F230+'по 0,4'!F227</f>
    </oc>
    <nc r="F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0,4'!F227</f>
    </nc>
  </rcc>
  <rcc rId="21736" sId="1">
    <oc r="G230">
      <f>'по 6-10'!G230+'по 0,4'!G227</f>
    </oc>
    <nc r="G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0,4'!G227</f>
    </nc>
  </rcc>
  <rcc rId="21737" sId="1">
    <oc r="H230">
      <f>'по 6-10'!H230+'по 0,4'!H227</f>
    </oc>
    <nc r="H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0,4'!H227</f>
    </nc>
  </rcc>
  <rcc rId="21738" sId="1">
    <oc r="I230">
      <f>'по 6-10'!I230+'по 0,4'!I227</f>
    </oc>
    <nc r="I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0,4'!I227</f>
    </nc>
  </rcc>
  <rcc rId="21739" sId="1">
    <oc r="J230">
      <f>'по 6-10'!J230+'по 0,4'!J227</f>
    </oc>
    <nc r="J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0,4'!J227</f>
    </nc>
  </rcc>
  <rcc rId="21740" sId="1">
    <oc r="K230">
      <f>'по 6-10'!K230+'по 0,4'!K227</f>
    </oc>
    <nc r="K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0,4'!K227</f>
    </nc>
  </rcc>
  <rcc rId="21741" sId="1">
    <oc r="L230">
      <f>'по 6-10'!L230+'по 0,4'!L227</f>
    </oc>
    <nc r="L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0,4'!L227</f>
    </nc>
  </rcc>
  <rcc rId="21742" sId="1">
    <oc r="M230">
      <f>'по 6-10'!M230+'по 0,4'!M227</f>
    </oc>
    <nc r="M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0,4'!M227</f>
    </nc>
  </rcc>
  <rcc rId="21743" sId="1">
    <oc r="N230">
      <f>'по 6-10'!N230+'по 0,4'!N227</f>
    </oc>
    <nc r="N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0,4'!N227</f>
    </nc>
  </rcc>
  <rcc rId="21744" sId="1">
    <oc r="O230">
      <f>'по 6-10'!O230+'по 0,4'!O227</f>
    </oc>
    <nc r="O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0,4'!O227</f>
    </nc>
  </rcc>
  <rcc rId="21745" sId="1">
    <oc r="P230">
      <f>'по 6-10'!P230+'по 0,4'!P227</f>
    </oc>
    <nc r="P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0,4'!P227</f>
    </nc>
  </rcc>
  <rcc rId="21746" sId="1">
    <oc r="Q230">
      <f>'по 6-10'!Q230+'по 0,4'!Q227</f>
    </oc>
    <nc r="Q23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0,4'!Q227</f>
    </nc>
  </rcc>
  <rcc rId="21747" sId="1">
    <oc r="C231" t="inlineStr">
      <is>
        <t>Анди-35</t>
      </is>
    </oc>
    <nc r="C231" t="inlineStr">
      <is>
        <t>Гидатль-35</t>
      </is>
    </nc>
  </rcc>
  <rcc rId="21748" sId="1">
    <oc r="D231">
      <f>'по 6-10'!D231+'по 0,4'!D228</f>
    </oc>
    <nc r="D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0,4'!D228</f>
    </nc>
  </rcc>
  <rcc rId="21749" sId="1">
    <oc r="E231">
      <f>'по 6-10'!E231+'по 0,4'!E228</f>
    </oc>
    <nc r="E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0,4'!E228</f>
    </nc>
  </rcc>
  <rcc rId="21750" sId="1">
    <oc r="F231">
      <f>'по 6-10'!F231+'по 0,4'!F228</f>
    </oc>
    <nc r="F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0,4'!F228</f>
    </nc>
  </rcc>
  <rcc rId="21751" sId="1">
    <oc r="G231">
      <f>'по 6-10'!G231+'по 0,4'!G228</f>
    </oc>
    <nc r="G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0,4'!G228</f>
    </nc>
  </rcc>
  <rcc rId="21752" sId="1">
    <oc r="H231">
      <f>'по 6-10'!H231+'по 0,4'!H228</f>
    </oc>
    <nc r="H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0,4'!H228</f>
    </nc>
  </rcc>
  <rcc rId="21753" sId="1">
    <oc r="I231">
      <f>'по 6-10'!I231+'по 0,4'!I228</f>
    </oc>
    <nc r="I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0,4'!I228</f>
    </nc>
  </rcc>
  <rcc rId="21754" sId="1">
    <oc r="J231">
      <f>'по 6-10'!J231+'по 0,4'!J228</f>
    </oc>
    <nc r="J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0,4'!J228</f>
    </nc>
  </rcc>
  <rcc rId="21755" sId="1">
    <oc r="K231">
      <f>'по 6-10'!K231+'по 0,4'!K228</f>
    </oc>
    <nc r="K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0,4'!K228</f>
    </nc>
  </rcc>
  <rcc rId="21756" sId="1">
    <oc r="L231">
      <f>'по 6-10'!L231+'по 0,4'!L228</f>
    </oc>
    <nc r="L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0,4'!L228</f>
    </nc>
  </rcc>
  <rcc rId="21757" sId="1">
    <oc r="M231">
      <f>'по 6-10'!M231+'по 0,4'!M228</f>
    </oc>
    <nc r="M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0,4'!M228</f>
    </nc>
  </rcc>
  <rcc rId="21758" sId="1">
    <oc r="N231">
      <f>'по 6-10'!N231+'по 0,4'!N228</f>
    </oc>
    <nc r="N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0,4'!N228</f>
    </nc>
  </rcc>
  <rcc rId="21759" sId="1">
    <oc r="O231">
      <f>'по 6-10'!O231+'по 0,4'!O228</f>
    </oc>
    <nc r="O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0,4'!O228</f>
    </nc>
  </rcc>
  <rcc rId="21760" sId="1">
    <oc r="P231">
      <f>'по 6-10'!P231+'по 0,4'!P228</f>
    </oc>
    <nc r="P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0,4'!P228</f>
    </nc>
  </rcc>
  <rcc rId="21761" sId="1">
    <oc r="Q231">
      <f>'по 6-10'!Q231+'по 0,4'!Q228</f>
    </oc>
    <nc r="Q23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0,4'!Q228</f>
    </nc>
  </rcc>
  <rcc rId="21762" sId="1">
    <oc r="C232" t="inlineStr">
      <is>
        <t>Аргвани</t>
      </is>
    </oc>
    <nc r="C232" t="inlineStr">
      <is>
        <t>Анди-35</t>
      </is>
    </nc>
  </rcc>
  <rcc rId="21763" sId="1">
    <oc r="D232">
      <f>'по 6-10'!D232+'по 0,4'!D229</f>
    </oc>
    <nc r="D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0,4'!D229</f>
    </nc>
  </rcc>
  <rcc rId="21764" sId="1">
    <oc r="E232">
      <f>'по 6-10'!E232+'по 0,4'!E229</f>
    </oc>
    <nc r="E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0,4'!E229</f>
    </nc>
  </rcc>
  <rcc rId="21765" sId="1">
    <oc r="F232">
      <f>'по 6-10'!F232+'по 0,4'!F229</f>
    </oc>
    <nc r="F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0,4'!F229</f>
    </nc>
  </rcc>
  <rcc rId="21766" sId="1">
    <oc r="G232">
      <f>'по 6-10'!G232+'по 0,4'!G229</f>
    </oc>
    <nc r="G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0,4'!G229</f>
    </nc>
  </rcc>
  <rcc rId="21767" sId="1">
    <oc r="H232">
      <f>'по 6-10'!H232+'по 0,4'!H229</f>
    </oc>
    <nc r="H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0,4'!H229</f>
    </nc>
  </rcc>
  <rcc rId="21768" sId="1">
    <oc r="I232">
      <f>'по 6-10'!I232+'по 0,4'!I229</f>
    </oc>
    <nc r="I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0,4'!I229</f>
    </nc>
  </rcc>
  <rcc rId="21769" sId="1">
    <oc r="J232">
      <f>'по 6-10'!J232+'по 0,4'!J229</f>
    </oc>
    <nc r="J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0,4'!J229</f>
    </nc>
  </rcc>
  <rcc rId="21770" sId="1">
    <oc r="K232">
      <f>'по 6-10'!K232+'по 0,4'!K229</f>
    </oc>
    <nc r="K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0,4'!K229</f>
    </nc>
  </rcc>
  <rcc rId="21771" sId="1">
    <oc r="L232">
      <f>'по 6-10'!L232+'по 0,4'!L229</f>
    </oc>
    <nc r="L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0,4'!L229</f>
    </nc>
  </rcc>
  <rcc rId="21772" sId="1">
    <oc r="M232">
      <f>'по 6-10'!M232+'по 0,4'!M229</f>
    </oc>
    <nc r="M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0,4'!M229</f>
    </nc>
  </rcc>
  <rcc rId="21773" sId="1">
    <oc r="N232">
      <f>'по 6-10'!N232+'по 0,4'!N229</f>
    </oc>
    <nc r="N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0,4'!N229</f>
    </nc>
  </rcc>
  <rcc rId="21774" sId="1">
    <oc r="O232">
      <f>'по 6-10'!O232+'по 0,4'!O229</f>
    </oc>
    <nc r="O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0,4'!O229</f>
    </nc>
  </rcc>
  <rcc rId="21775" sId="1">
    <oc r="P232">
      <f>'по 6-10'!P232+'по 0,4'!P229</f>
    </oc>
    <nc r="P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0,4'!P229</f>
    </nc>
  </rcc>
  <rcc rId="21776" sId="1">
    <oc r="Q232">
      <f>'по 6-10'!Q232+'по 0,4'!Q229</f>
    </oc>
    <nc r="Q23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0,4'!Q229</f>
    </nc>
  </rcc>
  <rcc rId="21777" sId="1">
    <oc r="C233" t="inlineStr">
      <is>
        <t xml:space="preserve">Шаури </t>
      </is>
    </oc>
    <nc r="C233" t="inlineStr">
      <is>
        <t>Аргвани</t>
      </is>
    </nc>
  </rcc>
  <rcc rId="21778" sId="1">
    <oc r="D233">
      <f>'по 6-10'!D233+'по 0,4'!D230</f>
    </oc>
    <nc r="D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0,4'!D230</f>
    </nc>
  </rcc>
  <rcc rId="21779" sId="1">
    <oc r="E233">
      <f>'по 6-10'!E233+'по 0,4'!E230</f>
    </oc>
    <nc r="E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0,4'!E230</f>
    </nc>
  </rcc>
  <rcc rId="21780" sId="1">
    <oc r="F233">
      <f>'по 6-10'!F233+'по 0,4'!F230</f>
    </oc>
    <nc r="F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0,4'!F230</f>
    </nc>
  </rcc>
  <rcc rId="21781" sId="1">
    <oc r="G233">
      <f>'по 6-10'!G233+'по 0,4'!G230</f>
    </oc>
    <nc r="G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0,4'!G230</f>
    </nc>
  </rcc>
  <rcc rId="21782" sId="1">
    <oc r="H233">
      <f>'по 6-10'!H233+'по 0,4'!H230</f>
    </oc>
    <nc r="H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0,4'!H230</f>
    </nc>
  </rcc>
  <rcc rId="21783" sId="1">
    <oc r="I233">
      <f>'по 6-10'!I233+'по 0,4'!I230</f>
    </oc>
    <nc r="I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0,4'!I230</f>
    </nc>
  </rcc>
  <rcc rId="21784" sId="1">
    <oc r="J233">
      <f>'по 6-10'!J233+'по 0,4'!J230</f>
    </oc>
    <nc r="J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0,4'!J230</f>
    </nc>
  </rcc>
  <rcc rId="21785" sId="1">
    <oc r="K233">
      <f>'по 6-10'!K233+'по 0,4'!K230</f>
    </oc>
    <nc r="K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0,4'!K230</f>
    </nc>
  </rcc>
  <rcc rId="21786" sId="1">
    <oc r="L233">
      <f>'по 6-10'!L233+'по 0,4'!L230</f>
    </oc>
    <nc r="L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0,4'!L230</f>
    </nc>
  </rcc>
  <rcc rId="21787" sId="1">
    <oc r="M233">
      <f>'по 6-10'!M233+'по 0,4'!M230</f>
    </oc>
    <nc r="M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0,4'!M230</f>
    </nc>
  </rcc>
  <rcc rId="21788" sId="1">
    <oc r="N233">
      <f>'по 6-10'!N233+'по 0,4'!N230</f>
    </oc>
    <nc r="N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0,4'!N230</f>
    </nc>
  </rcc>
  <rcc rId="21789" sId="1">
    <oc r="O233">
      <f>'по 6-10'!O233+'по 0,4'!O230</f>
    </oc>
    <nc r="O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0,4'!O230</f>
    </nc>
  </rcc>
  <rcc rId="21790" sId="1">
    <oc r="P233">
      <f>'по 6-10'!P233+'по 0,4'!P230</f>
    </oc>
    <nc r="P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0,4'!P230</f>
    </nc>
  </rcc>
  <rcc rId="21791" sId="1">
    <oc r="Q233">
      <f>'по 6-10'!Q233+'по 0,4'!Q230</f>
    </oc>
    <nc r="Q23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0,4'!Q230</f>
    </nc>
  </rcc>
  <rcc rId="21792" sId="1">
    <oc r="C234" t="inlineStr">
      <is>
        <t>ГКЗ</t>
      </is>
    </oc>
    <nc r="C234" t="inlineStr">
      <is>
        <t xml:space="preserve">Шаури </t>
      </is>
    </nc>
  </rcc>
  <rcc rId="21793" sId="1">
    <oc r="D234">
      <f>'по 6-10'!D234+'по 0,4'!D231</f>
    </oc>
    <nc r="D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0,4'!D231</f>
    </nc>
  </rcc>
  <rcc rId="21794" sId="1">
    <oc r="E234">
      <f>'по 6-10'!E234+'по 0,4'!E231</f>
    </oc>
    <nc r="E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0,4'!E231</f>
    </nc>
  </rcc>
  <rcc rId="21795" sId="1">
    <oc r="F234">
      <f>'по 6-10'!F234+'по 0,4'!F231</f>
    </oc>
    <nc r="F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0,4'!F231</f>
    </nc>
  </rcc>
  <rcc rId="21796" sId="1">
    <oc r="G234">
      <f>'по 6-10'!G234+'по 0,4'!G231</f>
    </oc>
    <nc r="G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0,4'!G231</f>
    </nc>
  </rcc>
  <rcc rId="21797" sId="1">
    <oc r="H234">
      <f>'по 6-10'!H234+'по 0,4'!H231</f>
    </oc>
    <nc r="H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0,4'!H231</f>
    </nc>
  </rcc>
  <rcc rId="21798" sId="1">
    <oc r="I234">
      <f>'по 6-10'!I234+'по 0,4'!I231</f>
    </oc>
    <nc r="I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0,4'!I231</f>
    </nc>
  </rcc>
  <rcc rId="21799" sId="1">
    <oc r="J234">
      <f>'по 6-10'!J234+'по 0,4'!J231</f>
    </oc>
    <nc r="J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0,4'!J231</f>
    </nc>
  </rcc>
  <rcc rId="21800" sId="1">
    <oc r="K234">
      <f>'по 6-10'!K234+'по 0,4'!K231</f>
    </oc>
    <nc r="K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0,4'!K231</f>
    </nc>
  </rcc>
  <rcc rId="21801" sId="1">
    <oc r="L234">
      <f>'по 6-10'!L234+'по 0,4'!L231</f>
    </oc>
    <nc r="L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0,4'!L231</f>
    </nc>
  </rcc>
  <rcc rId="21802" sId="1">
    <oc r="M234">
      <f>'по 6-10'!M234+'по 0,4'!M231</f>
    </oc>
    <nc r="M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0,4'!M231</f>
    </nc>
  </rcc>
  <rcc rId="21803" sId="1">
    <oc r="N234">
      <f>'по 6-10'!N234+'по 0,4'!N231</f>
    </oc>
    <nc r="N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0,4'!N231</f>
    </nc>
  </rcc>
  <rcc rId="21804" sId="1">
    <oc r="O234">
      <f>'по 6-10'!O234+'по 0,4'!O231</f>
    </oc>
    <nc r="O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0,4'!O231</f>
    </nc>
  </rcc>
  <rcc rId="21805" sId="1">
    <oc r="P234">
      <f>'по 6-10'!P234+'по 0,4'!P231</f>
    </oc>
    <nc r="P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0,4'!P231</f>
    </nc>
  </rcc>
  <rcc rId="21806" sId="1">
    <oc r="Q234">
      <f>'по 6-10'!Q234+'по 0,4'!Q231</f>
    </oc>
    <nc r="Q234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6-10'!Q234+'C:\Documents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0,4'!Q231</f>
    </nc>
  </rcc>
  <rcc rId="21807" sId="1">
    <oc r="C235" t="inlineStr">
      <is>
        <t>Игали-35</t>
      </is>
    </oc>
    <nc r="C235" t="inlineStr">
      <is>
        <t>ГКЗ</t>
      </is>
    </nc>
  </rcc>
  <rcc rId="21808" sId="1">
    <oc r="D235">
      <f>'по 6-10'!D235+'по 0,4'!D232</f>
    </oc>
    <nc r="D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0,4'!D232</f>
    </nc>
  </rcc>
  <rcc rId="21809" sId="1">
    <oc r="E235">
      <f>'по 6-10'!E235+'по 0,4'!E232</f>
    </oc>
    <nc r="E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0,4'!E232</f>
    </nc>
  </rcc>
  <rcc rId="21810" sId="1">
    <oc r="F235">
      <f>'по 6-10'!F235+'по 0,4'!F232</f>
    </oc>
    <nc r="F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0,4'!F232</f>
    </nc>
  </rcc>
  <rcc rId="21811" sId="1">
    <oc r="G235">
      <f>'по 6-10'!G235+'по 0,4'!G232</f>
    </oc>
    <nc r="G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0,4'!G232</f>
    </nc>
  </rcc>
  <rcc rId="21812" sId="1">
    <oc r="H235">
      <f>'по 6-10'!H235+'по 0,4'!H232</f>
    </oc>
    <nc r="H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0,4'!H232</f>
    </nc>
  </rcc>
  <rcc rId="21813" sId="1">
    <oc r="I235">
      <f>'по 6-10'!I235+'по 0,4'!I232</f>
    </oc>
    <nc r="I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0,4'!I232</f>
    </nc>
  </rcc>
  <rcc rId="21814" sId="1">
    <oc r="J235">
      <f>'по 6-10'!J235+'по 0,4'!J232</f>
    </oc>
    <nc r="J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0,4'!J232</f>
    </nc>
  </rcc>
  <rcc rId="21815" sId="1">
    <oc r="K235">
      <f>'по 6-10'!K235+'по 0,4'!K232</f>
    </oc>
    <nc r="K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0,4'!K232</f>
    </nc>
  </rcc>
  <rcc rId="21816" sId="1">
    <oc r="L235">
      <f>'по 6-10'!L235+'по 0,4'!L232</f>
    </oc>
    <nc r="L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0,4'!L232</f>
    </nc>
  </rcc>
  <rcc rId="21817" sId="1">
    <oc r="M235">
      <f>'по 6-10'!M235+'по 0,4'!M232</f>
    </oc>
    <nc r="M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0,4'!M232</f>
    </nc>
  </rcc>
  <rcc rId="21818" sId="1">
    <oc r="N235">
      <f>'по 6-10'!N235+'по 0,4'!N232</f>
    </oc>
    <nc r="N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0,4'!N232</f>
    </nc>
  </rcc>
  <rcc rId="21819" sId="1">
    <oc r="O235">
      <f>'по 6-10'!O235+'по 0,4'!O232</f>
    </oc>
    <nc r="O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0,4'!O232</f>
    </nc>
  </rcc>
  <rcc rId="21820" sId="1">
    <oc r="P235">
      <f>'по 6-10'!P235+'по 0,4'!P232</f>
    </oc>
    <nc r="P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0,4'!P232</f>
    </nc>
  </rcc>
  <rcc rId="21821" sId="1">
    <oc r="Q235">
      <f>'по 6-10'!Q235+'по 0,4'!Q232</f>
    </oc>
    <nc r="Q235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6-10'!Q235+'C:\Documents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0,4'!Q232</f>
    </nc>
  </rcc>
  <rcc rId="21822" sId="1">
    <oc r="C236" t="inlineStr">
      <is>
        <t>Наци</t>
      </is>
    </oc>
    <nc r="C236" t="inlineStr">
      <is>
        <t>Игали-35</t>
      </is>
    </nc>
  </rcc>
  <rcc rId="21823" sId="1">
    <oc r="D236">
      <f>'по 6-10'!D236+'по 0,4'!D233</f>
    </oc>
    <nc r="D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0,4'!D233</f>
    </nc>
  </rcc>
  <rcc rId="21824" sId="1">
    <oc r="E236">
      <f>'по 6-10'!E236+'по 0,4'!E233</f>
    </oc>
    <nc r="E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0,4'!E233</f>
    </nc>
  </rcc>
  <rcc rId="21825" sId="1">
    <oc r="F236">
      <f>'по 6-10'!F236+'по 0,4'!F233</f>
    </oc>
    <nc r="F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0,4'!F233</f>
    </nc>
  </rcc>
  <rcc rId="21826" sId="1">
    <oc r="G236">
      <f>'по 6-10'!G236+'по 0,4'!G233</f>
    </oc>
    <nc r="G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0,4'!G233</f>
    </nc>
  </rcc>
  <rcc rId="21827" sId="1">
    <oc r="H236">
      <f>'по 6-10'!H236+'по 0,4'!H233</f>
    </oc>
    <nc r="H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0,4'!H233</f>
    </nc>
  </rcc>
  <rcc rId="21828" sId="1">
    <oc r="I236">
      <f>'по 6-10'!I236+'по 0,4'!I233</f>
    </oc>
    <nc r="I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0,4'!I233</f>
    </nc>
  </rcc>
  <rcc rId="21829" sId="1">
    <oc r="J236">
      <f>'по 6-10'!J236+'по 0,4'!J233</f>
    </oc>
    <nc r="J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0,4'!J233</f>
    </nc>
  </rcc>
  <rcc rId="21830" sId="1">
    <oc r="K236">
      <f>'по 6-10'!K236+'по 0,4'!K233</f>
    </oc>
    <nc r="K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0,4'!K233</f>
    </nc>
  </rcc>
  <rcc rId="21831" sId="1">
    <oc r="L236">
      <f>'по 6-10'!L236+'по 0,4'!L233</f>
    </oc>
    <nc r="L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0,4'!L233</f>
    </nc>
  </rcc>
  <rcc rId="21832" sId="1">
    <oc r="M236">
      <f>'по 6-10'!M236+'по 0,4'!M233</f>
    </oc>
    <nc r="M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0,4'!M233</f>
    </nc>
  </rcc>
  <rcc rId="21833" sId="1">
    <oc r="N236">
      <f>'по 6-10'!N236+'по 0,4'!N233</f>
    </oc>
    <nc r="N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0,4'!N233</f>
    </nc>
  </rcc>
  <rcc rId="21834" sId="1">
    <oc r="O236">
      <f>'по 6-10'!O236+'по 0,4'!O233</f>
    </oc>
    <nc r="O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0,4'!O233</f>
    </nc>
  </rcc>
  <rcc rId="21835" sId="1">
    <oc r="P236">
      <f>'по 6-10'!P236+'по 0,4'!P233</f>
    </oc>
    <nc r="P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0,4'!P233</f>
    </nc>
  </rcc>
  <rcc rId="21836" sId="1">
    <oc r="Q236">
      <f>'по 6-10'!Q236+'по 0,4'!Q233</f>
    </oc>
    <nc r="Q236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6-10'!Q236+'C:\Documents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0,4'!Q233</f>
    </nc>
  </rcc>
  <rcc rId="21837" sId="1">
    <oc r="C237" t="inlineStr">
      <is>
        <t>Зуберха</t>
      </is>
    </oc>
    <nc r="C237" t="inlineStr">
      <is>
        <t>Наци</t>
      </is>
    </nc>
  </rcc>
  <rcc rId="21838" sId="1">
    <oc r="D237">
      <f>'по 6-10'!D237+'по 0,4'!D234</f>
    </oc>
    <nc r="D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0,4'!D234</f>
    </nc>
  </rcc>
  <rcc rId="21839" sId="1">
    <oc r="E237">
      <f>'по 6-10'!E237+'по 0,4'!E234</f>
    </oc>
    <nc r="E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0,4'!E234</f>
    </nc>
  </rcc>
  <rcc rId="21840" sId="1">
    <oc r="F237">
      <f>'по 6-10'!F237+'по 0,4'!F234</f>
    </oc>
    <nc r="F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0,4'!F234</f>
    </nc>
  </rcc>
  <rcc rId="21841" sId="1">
    <oc r="G237">
      <f>'по 6-10'!G237+'по 0,4'!G234</f>
    </oc>
    <nc r="G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0,4'!G234</f>
    </nc>
  </rcc>
  <rcc rId="21842" sId="1">
    <oc r="H237">
      <f>'по 6-10'!H237+'по 0,4'!H234</f>
    </oc>
    <nc r="H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0,4'!H234</f>
    </nc>
  </rcc>
  <rcc rId="21843" sId="1">
    <oc r="I237">
      <f>'по 6-10'!I237+'по 0,4'!I234</f>
    </oc>
    <nc r="I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0,4'!I234</f>
    </nc>
  </rcc>
  <rcc rId="21844" sId="1">
    <oc r="J237">
      <f>'по 6-10'!J237+'по 0,4'!J234</f>
    </oc>
    <nc r="J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0,4'!J234</f>
    </nc>
  </rcc>
  <rcc rId="21845" sId="1">
    <oc r="K237">
      <f>'по 6-10'!K237+'по 0,4'!K234</f>
    </oc>
    <nc r="K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0,4'!K234</f>
    </nc>
  </rcc>
  <rcc rId="21846" sId="1">
    <oc r="L237">
      <f>'по 6-10'!L237+'по 0,4'!L234</f>
    </oc>
    <nc r="L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0,4'!L234</f>
    </nc>
  </rcc>
  <rcc rId="21847" sId="1">
    <oc r="M237">
      <f>'по 6-10'!M237+'по 0,4'!M234</f>
    </oc>
    <nc r="M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0,4'!M234</f>
    </nc>
  </rcc>
  <rcc rId="21848" sId="1">
    <oc r="N237">
      <f>'по 6-10'!N237+'по 0,4'!N234</f>
    </oc>
    <nc r="N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0,4'!N234</f>
    </nc>
  </rcc>
  <rcc rId="21849" sId="1">
    <oc r="O237">
      <f>'по 6-10'!O237+'по 0,4'!O234</f>
    </oc>
    <nc r="O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0,4'!O234</f>
    </nc>
  </rcc>
  <rcc rId="21850" sId="1">
    <oc r="P237">
      <f>'по 6-10'!P237+'по 0,4'!P234</f>
    </oc>
    <nc r="P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0,4'!P234</f>
    </nc>
  </rcc>
  <rcc rId="21851" sId="1">
    <oc r="Q237">
      <f>'по 6-10'!Q237+'по 0,4'!Q234</f>
    </oc>
    <nc r="Q237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6-10'!Q237+'C:\Documents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0,4'!Q234</f>
    </nc>
  </rcc>
  <rcc rId="21852" sId="1">
    <oc r="C238" t="inlineStr">
      <is>
        <t>Кидеро</t>
      </is>
    </oc>
    <nc r="C238" t="inlineStr">
      <is>
        <t>Зуберха</t>
      </is>
    </nc>
  </rcc>
  <rcc rId="21853" sId="1">
    <oc r="D238">
      <f>'по 6-10'!D238+'по 0,4'!D235</f>
    </oc>
    <nc r="D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0,4'!D235</f>
    </nc>
  </rcc>
  <rcc rId="21854" sId="1">
    <oc r="E238">
      <f>'по 6-10'!E238+'по 0,4'!E235</f>
    </oc>
    <nc r="E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0,4'!E235</f>
    </nc>
  </rcc>
  <rcc rId="21855" sId="1">
    <oc r="F238">
      <f>'по 6-10'!F238+'по 0,4'!F235</f>
    </oc>
    <nc r="F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0,4'!F235</f>
    </nc>
  </rcc>
  <rcc rId="21856" sId="1">
    <oc r="G238">
      <f>'по 6-10'!G238+'по 0,4'!G235</f>
    </oc>
    <nc r="G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0,4'!G235</f>
    </nc>
  </rcc>
  <rcc rId="21857" sId="1">
    <oc r="H238">
      <f>'по 6-10'!H238+'по 0,4'!H235</f>
    </oc>
    <nc r="H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0,4'!H235</f>
    </nc>
  </rcc>
  <rcc rId="21858" sId="1">
    <oc r="I238">
      <f>'по 6-10'!I238+'по 0,4'!I235</f>
    </oc>
    <nc r="I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0,4'!I235</f>
    </nc>
  </rcc>
  <rcc rId="21859" sId="1">
    <oc r="J238">
      <f>'по 6-10'!J238+'по 0,4'!J235</f>
    </oc>
    <nc r="J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0,4'!J235</f>
    </nc>
  </rcc>
  <rcc rId="21860" sId="1">
    <oc r="K238">
      <f>'по 6-10'!K238+'по 0,4'!K235</f>
    </oc>
    <nc r="K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0,4'!K235</f>
    </nc>
  </rcc>
  <rcc rId="21861" sId="1">
    <oc r="L238">
      <f>'по 6-10'!L238+'по 0,4'!L235</f>
    </oc>
    <nc r="L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0,4'!L235</f>
    </nc>
  </rcc>
  <rcc rId="21862" sId="1">
    <oc r="M238">
      <f>'по 6-10'!M238+'по 0,4'!M235</f>
    </oc>
    <nc r="M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0,4'!M235</f>
    </nc>
  </rcc>
  <rcc rId="21863" sId="1">
    <oc r="N238">
      <f>'по 6-10'!N238+'по 0,4'!N235</f>
    </oc>
    <nc r="N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0,4'!N235</f>
    </nc>
  </rcc>
  <rcc rId="21864" sId="1">
    <oc r="O238">
      <f>'по 6-10'!O238+'по 0,4'!O235</f>
    </oc>
    <nc r="O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0,4'!O235</f>
    </nc>
  </rcc>
  <rcc rId="21865" sId="1">
    <oc r="P238">
      <f>'по 6-10'!P238+'по 0,4'!P235</f>
    </oc>
    <nc r="P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0,4'!P235</f>
    </nc>
  </rcc>
  <rcc rId="21866" sId="1">
    <oc r="Q238">
      <f>'по 6-10'!Q238+'по 0,4'!Q235</f>
    </oc>
    <nc r="Q238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6-10'!Q238+'C:\Documents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0,4'!Q235</f>
    </nc>
  </rcc>
  <rcc rId="21867" sId="1">
    <oc r="C239" t="inlineStr">
      <is>
        <t>ЦРП</t>
      </is>
    </oc>
    <nc r="C239" t="inlineStr">
      <is>
        <t>Кидеро</t>
      </is>
    </nc>
  </rcc>
  <rcc rId="21868" sId="1">
    <oc r="D239">
      <f>'по 6-10'!D239+'по 0,4'!D236</f>
    </oc>
    <nc r="D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0,4'!D236</f>
    </nc>
  </rcc>
  <rcc rId="21869" sId="1">
    <oc r="E239">
      <f>'по 6-10'!E239+'по 0,4'!E236</f>
    </oc>
    <nc r="E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0,4'!E236</f>
    </nc>
  </rcc>
  <rcc rId="21870" sId="1">
    <oc r="F239">
      <f>'по 6-10'!F239+'по 0,4'!F236</f>
    </oc>
    <nc r="F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0,4'!F236</f>
    </nc>
  </rcc>
  <rcc rId="21871" sId="1">
    <oc r="G239">
      <f>'по 6-10'!G239+'по 0,4'!G236</f>
    </oc>
    <nc r="G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0,4'!G236</f>
    </nc>
  </rcc>
  <rcc rId="21872" sId="1">
    <oc r="H239">
      <f>'по 6-10'!H239+'по 0,4'!H236</f>
    </oc>
    <nc r="H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0,4'!H236</f>
    </nc>
  </rcc>
  <rcc rId="21873" sId="1">
    <oc r="I239">
      <f>'по 6-10'!I239+'по 0,4'!I236</f>
    </oc>
    <nc r="I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0,4'!I236</f>
    </nc>
  </rcc>
  <rcc rId="21874" sId="1">
    <oc r="J239">
      <f>'по 6-10'!J239+'по 0,4'!J236</f>
    </oc>
    <nc r="J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0,4'!J236</f>
    </nc>
  </rcc>
  <rcc rId="21875" sId="1">
    <oc r="K239">
      <f>'по 6-10'!K239+'по 0,4'!K236</f>
    </oc>
    <nc r="K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0,4'!K236</f>
    </nc>
  </rcc>
  <rcc rId="21876" sId="1">
    <oc r="L239">
      <f>'по 6-10'!L239+'по 0,4'!L236</f>
    </oc>
    <nc r="L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0,4'!L236</f>
    </nc>
  </rcc>
  <rcc rId="21877" sId="1">
    <oc r="M239">
      <f>'по 6-10'!M239+'по 0,4'!M236</f>
    </oc>
    <nc r="M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0,4'!M236</f>
    </nc>
  </rcc>
  <rcc rId="21878" sId="1">
    <oc r="N239">
      <f>'по 6-10'!N239+'по 0,4'!N236</f>
    </oc>
    <nc r="N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0,4'!N236</f>
    </nc>
  </rcc>
  <rcc rId="21879" sId="1">
    <oc r="O239">
      <f>'по 6-10'!O239+'по 0,4'!O236</f>
    </oc>
    <nc r="O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0,4'!O236</f>
    </nc>
  </rcc>
  <rcc rId="21880" sId="1">
    <oc r="P239">
      <f>'по 6-10'!P239+'по 0,4'!P236</f>
    </oc>
    <nc r="P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0,4'!P236</f>
    </nc>
  </rcc>
  <rcc rId="21881" sId="1">
    <oc r="Q239">
      <f>'по 6-10'!Q239+'по 0,4'!Q236</f>
    </oc>
    <nc r="Q239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6-10'!Q239+'C:\Documents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0,4'!Q236</f>
    </nc>
  </rcc>
  <rcc rId="21882" sId="1">
    <oc r="D240">
      <f>'по 6-10'!D240+'по 0,4'!D237</f>
    </oc>
    <nc r="D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0,4'!D237</f>
    </nc>
  </rcc>
  <rcc rId="21883" sId="1">
    <oc r="E240">
      <f>'по 6-10'!E240+'по 0,4'!E237</f>
    </oc>
    <nc r="E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0,4'!E237</f>
    </nc>
  </rcc>
  <rcc rId="21884" sId="1">
    <oc r="F240">
      <f>'по 6-10'!F240+'по 0,4'!F237</f>
    </oc>
    <nc r="F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0,4'!F237</f>
    </nc>
  </rcc>
  <rcc rId="21885" sId="1">
    <oc r="G240">
      <f>'по 6-10'!G240+'по 0,4'!G237</f>
    </oc>
    <nc r="G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0,4'!G237</f>
    </nc>
  </rcc>
  <rcc rId="21886" sId="1">
    <oc r="H240">
      <f>'по 6-10'!H240+'по 0,4'!H237</f>
    </oc>
    <nc r="H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0,4'!H237</f>
    </nc>
  </rcc>
  <rcc rId="21887" sId="1">
    <oc r="I240">
      <f>'по 6-10'!I240+'по 0,4'!I237</f>
    </oc>
    <nc r="I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0,4'!I237</f>
    </nc>
  </rcc>
  <rcc rId="21888" sId="1">
    <oc r="J240">
      <f>'по 6-10'!J240+'по 0,4'!J237</f>
    </oc>
    <nc r="J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0,4'!J237</f>
    </nc>
  </rcc>
  <rcc rId="21889" sId="1">
    <oc r="K240">
      <f>'по 6-10'!K240+'по 0,4'!K237</f>
    </oc>
    <nc r="K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0,4'!K237</f>
    </nc>
  </rcc>
  <rcc rId="21890" sId="1">
    <oc r="L240">
      <f>'по 6-10'!L240+'по 0,4'!L237</f>
    </oc>
    <nc r="L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0,4'!L237</f>
    </nc>
  </rcc>
  <rcc rId="21891" sId="1">
    <oc r="M240">
      <f>'по 6-10'!M240+'по 0,4'!M237</f>
    </oc>
    <nc r="M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0,4'!M237</f>
    </nc>
  </rcc>
  <rcc rId="21892" sId="1">
    <oc r="N240">
      <f>'по 6-10'!N240+'по 0,4'!N237</f>
    </oc>
    <nc r="N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0,4'!N237</f>
    </nc>
  </rcc>
  <rcc rId="21893" sId="1">
    <oc r="O240">
      <f>'по 6-10'!O240+'по 0,4'!O237</f>
    </oc>
    <nc r="O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0,4'!O237</f>
    </nc>
  </rcc>
  <rcc rId="21894" sId="1">
    <oc r="P240">
      <f>'по 6-10'!P240+'по 0,4'!P237</f>
    </oc>
    <nc r="P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0,4'!P237</f>
    </nc>
  </rcc>
  <rcc rId="21895" sId="1">
    <oc r="Q240">
      <f>'по 6-10'!Q240+'по 0,4'!Q237</f>
    </oc>
    <nc r="Q240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6-10'!Q240+'C:\Documents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0,4'!Q237</f>
    </nc>
  </rcc>
  <rcc rId="21896" sId="1">
    <oc r="D241">
      <f>'по 6-10'!D241+'по 0,4'!D238</f>
    </oc>
    <nc r="D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0,4'!D238</f>
    </nc>
  </rcc>
  <rcc rId="21897" sId="1">
    <oc r="E241">
      <f>'по 6-10'!E241+'по 0,4'!E238</f>
    </oc>
    <nc r="E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0,4'!E238</f>
    </nc>
  </rcc>
  <rcc rId="21898" sId="1">
    <oc r="F241">
      <f>'по 6-10'!F241+'по 0,4'!F238</f>
    </oc>
    <nc r="F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0,4'!F238</f>
    </nc>
  </rcc>
  <rcc rId="21899" sId="1">
    <oc r="G241">
      <f>'по 6-10'!G241+'по 0,4'!G238</f>
    </oc>
    <nc r="G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0,4'!G238</f>
    </nc>
  </rcc>
  <rcc rId="21900" sId="1">
    <oc r="H241">
      <f>'по 6-10'!H241+'по 0,4'!H238</f>
    </oc>
    <nc r="H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0,4'!H238</f>
    </nc>
  </rcc>
  <rcc rId="21901" sId="1">
    <oc r="I241">
      <f>'по 6-10'!I241+'по 0,4'!I238</f>
    </oc>
    <nc r="I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0,4'!I238</f>
    </nc>
  </rcc>
  <rcc rId="21902" sId="1">
    <oc r="J241">
      <f>'по 6-10'!J241+'по 0,4'!J238</f>
    </oc>
    <nc r="J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0,4'!J238</f>
    </nc>
  </rcc>
  <rcc rId="21903" sId="1">
    <oc r="K241">
      <f>'по 6-10'!K241+'по 0,4'!K238</f>
    </oc>
    <nc r="K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0,4'!K238</f>
    </nc>
  </rcc>
  <rcc rId="21904" sId="1">
    <oc r="L241">
      <f>'по 6-10'!L241+'по 0,4'!L238</f>
    </oc>
    <nc r="L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0,4'!L238</f>
    </nc>
  </rcc>
  <rcc rId="21905" sId="1">
    <oc r="M241">
      <f>'по 6-10'!M241+'по 0,4'!M238</f>
    </oc>
    <nc r="M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0,4'!M238</f>
    </nc>
  </rcc>
  <rcc rId="21906" sId="1">
    <oc r="N241">
      <f>'по 6-10'!N241+'по 0,4'!N238</f>
    </oc>
    <nc r="N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0,4'!N238</f>
    </nc>
  </rcc>
  <rcc rId="21907" sId="1">
    <oc r="O241">
      <f>'по 6-10'!O241+'по 0,4'!O238</f>
    </oc>
    <nc r="O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0,4'!O238</f>
    </nc>
  </rcc>
  <rcc rId="21908" sId="1">
    <oc r="P241">
      <f>'по 6-10'!P241+'по 0,4'!P238</f>
    </oc>
    <nc r="P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0,4'!P238</f>
    </nc>
  </rcc>
  <rcc rId="21909" sId="1">
    <oc r="Q241">
      <f>'по 6-10'!Q241+'по 0,4'!Q238</f>
    </oc>
    <nc r="Q241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6-10'!Q241+'C:\Documents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0,4'!Q238</f>
    </nc>
  </rcc>
  <rcc rId="21910" sId="1">
    <oc r="D242">
      <f>'по 6-10'!D242+'по 0,4'!D239</f>
    </oc>
    <nc r="D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0,4'!D239</f>
    </nc>
  </rcc>
  <rcc rId="21911" sId="1">
    <oc r="E242">
      <f>'по 6-10'!E242+'по 0,4'!E239</f>
    </oc>
    <nc r="E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0,4'!E239</f>
    </nc>
  </rcc>
  <rcc rId="21912" sId="1">
    <oc r="F242">
      <f>'по 6-10'!F242+'по 0,4'!F239</f>
    </oc>
    <nc r="F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0,4'!F239</f>
    </nc>
  </rcc>
  <rcc rId="21913" sId="1">
    <oc r="G242">
      <f>'по 6-10'!G242+'по 0,4'!G239</f>
    </oc>
    <nc r="G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0,4'!G239</f>
    </nc>
  </rcc>
  <rcc rId="21914" sId="1">
    <oc r="H242">
      <f>'по 6-10'!H242+'по 0,4'!H239</f>
    </oc>
    <nc r="H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0,4'!H239</f>
    </nc>
  </rcc>
  <rcc rId="21915" sId="1">
    <oc r="I242">
      <f>'по 6-10'!I242+'по 0,4'!I239</f>
    </oc>
    <nc r="I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0,4'!I239</f>
    </nc>
  </rcc>
  <rcc rId="21916" sId="1">
    <oc r="J242">
      <f>'по 6-10'!J242+'по 0,4'!J239</f>
    </oc>
    <nc r="J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0,4'!J239</f>
    </nc>
  </rcc>
  <rcc rId="21917" sId="1">
    <oc r="K242">
      <f>'по 6-10'!K242+'по 0,4'!K239</f>
    </oc>
    <nc r="K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0,4'!K239</f>
    </nc>
  </rcc>
  <rcc rId="21918" sId="1">
    <oc r="L242">
      <f>'по 6-10'!L242+'по 0,4'!L239</f>
    </oc>
    <nc r="L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0,4'!L239</f>
    </nc>
  </rcc>
  <rcc rId="21919" sId="1">
    <oc r="M242">
      <f>'по 6-10'!M242+'по 0,4'!M239</f>
    </oc>
    <nc r="M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0,4'!M239</f>
    </nc>
  </rcc>
  <rcc rId="21920" sId="1">
    <oc r="N242">
      <f>'по 6-10'!N242+'по 0,4'!N239</f>
    </oc>
    <nc r="N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0,4'!N239</f>
    </nc>
  </rcc>
  <rcc rId="21921" sId="1">
    <oc r="O242">
      <f>'по 6-10'!O242+'по 0,4'!O239</f>
    </oc>
    <nc r="O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0,4'!O239</f>
    </nc>
  </rcc>
  <rcc rId="21922" sId="1">
    <oc r="P242">
      <f>'по 6-10'!P242+'по 0,4'!P239</f>
    </oc>
    <nc r="P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0,4'!P239</f>
    </nc>
  </rcc>
  <rcc rId="21923" sId="1">
    <oc r="Q242">
      <f>'по 6-10'!Q242+'по 0,4'!Q239</f>
    </oc>
    <nc r="Q242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6-10'!Q242+'C:\Documents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0,4'!Q239</f>
    </nc>
  </rcc>
  <rcc rId="21924" sId="1">
    <oc r="D243">
      <f>'по 6-10'!D243+'по 0,4'!D240</f>
    </oc>
    <nc r="D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6-10'!D243+'C:\Documents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0,4'!D240</f>
    </nc>
  </rcc>
  <rcc rId="21925" sId="1">
    <oc r="E243">
      <f>'по 6-10'!E243+'по 0,4'!E240</f>
    </oc>
    <nc r="E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6-10'!E243+'C:\Documents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0,4'!E240</f>
    </nc>
  </rcc>
  <rcc rId="21926" sId="1">
    <oc r="F243">
      <f>'по 6-10'!F243+'по 0,4'!F240</f>
    </oc>
    <nc r="F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6-10'!F243+'C:\Documents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0,4'!F240</f>
    </nc>
  </rcc>
  <rcc rId="21927" sId="1">
    <oc r="G243">
      <f>'по 6-10'!G243+'по 0,4'!G240</f>
    </oc>
    <nc r="G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6-10'!G243+'C:\Documents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0,4'!G240</f>
    </nc>
  </rcc>
  <rcc rId="21928" sId="1">
    <oc r="H243">
      <f>'по 6-10'!H243+'по 0,4'!H240</f>
    </oc>
    <nc r="H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6-10'!H243+'C:\Documents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0,4'!H240</f>
    </nc>
  </rcc>
  <rcc rId="21929" sId="1">
    <oc r="I243">
      <f>'по 6-10'!I243+'по 0,4'!I240</f>
    </oc>
    <nc r="I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6-10'!I243+'C:\Documents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0,4'!I240</f>
    </nc>
  </rcc>
  <rcc rId="21930" sId="1">
    <oc r="J243">
      <f>'по 6-10'!J243+'по 0,4'!J240</f>
    </oc>
    <nc r="J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6-10'!J243+'C:\Documents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0,4'!J240</f>
    </nc>
  </rcc>
  <rcc rId="21931" sId="1">
    <oc r="K243">
      <f>'по 6-10'!K243+'по 0,4'!K240</f>
    </oc>
    <nc r="K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6-10'!K243+'C:\Documents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0,4'!K240</f>
    </nc>
  </rcc>
  <rcc rId="21932" sId="1">
    <oc r="L243">
      <f>'по 6-10'!L243+'по 0,4'!L240</f>
    </oc>
    <nc r="L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6-10'!L243+'C:\Documents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0,4'!L240</f>
    </nc>
  </rcc>
  <rcc rId="21933" sId="1">
    <oc r="M243">
      <f>'по 6-10'!M243+'по 0,4'!M240</f>
    </oc>
    <nc r="M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6-10'!M243+'C:\Documents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0,4'!M240</f>
    </nc>
  </rcc>
  <rcc rId="21934" sId="1">
    <oc r="N243">
      <f>'по 6-10'!N243+'по 0,4'!N240</f>
    </oc>
    <nc r="N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6-10'!N243+'C:\Documents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0,4'!N240</f>
    </nc>
  </rcc>
  <rcc rId="21935" sId="1">
    <oc r="O243">
      <f>'по 6-10'!O243+'по 0,4'!O240</f>
    </oc>
    <nc r="O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6-10'!O243+'C:\Documents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0,4'!O240</f>
    </nc>
  </rcc>
  <rcc rId="21936" sId="1">
    <oc r="P243">
      <f>'по 6-10'!P243+'по 0,4'!P240</f>
    </oc>
    <nc r="P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6-10'!P243+'C:\Documents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0,4'!P240</f>
    </nc>
  </rcc>
  <rcc rId="21937" sId="1">
    <oc r="Q243">
      <f>'по 6-10'!Q243+'по 0,4'!Q240</f>
    </oc>
    <nc r="Q243">
      <f>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6-10'!Q243+'C:\Documents and Settings\Farida\Рабочий стол\ОТЧЕТЫ\Договора и Заявки по Центрам питания\[Сводная по поданным заявкам и заключенным договорам с присоединенной мощностью за январь_2015.xlsx]по 0,4'!Q240</f>
    </nc>
  </rcc>
  <rcc rId="21938" sId="1">
    <oc r="D244">
      <f>SUM(D204:D243)</f>
    </oc>
    <nc r="D244">
      <f>SUM(D205:D243)</f>
    </nc>
  </rcc>
  <rcc rId="21939" sId="1">
    <oc r="E244">
      <f>SUM(E204:E243)</f>
    </oc>
    <nc r="E244">
      <f>SUM(E205:E243)</f>
    </nc>
  </rcc>
  <rcc rId="21940" sId="1">
    <oc r="F244">
      <f>SUM(F204:F243)</f>
    </oc>
    <nc r="F244">
      <f>SUM(F205:F243)</f>
    </nc>
  </rcc>
  <rcc rId="21941" sId="1">
    <oc r="G244">
      <f>SUM(G204:G243)</f>
    </oc>
    <nc r="G244">
      <f>SUM(G205:G243)</f>
    </nc>
  </rcc>
  <rcc rId="21942" sId="1">
    <oc r="H244">
      <f>SUM(H204:H243)</f>
    </oc>
    <nc r="H244">
      <f>SUM(H205:H243)</f>
    </nc>
  </rcc>
  <rcc rId="21943" sId="1">
    <oc r="I244">
      <f>SUM(I204:I243)</f>
    </oc>
    <nc r="I244">
      <f>SUM(I205:I243)</f>
    </nc>
  </rcc>
  <rcc rId="21944" sId="1">
    <oc r="J244">
      <f>SUM(J204:J243)</f>
    </oc>
    <nc r="J244">
      <f>SUM(J205:J243)</f>
    </nc>
  </rcc>
  <rcc rId="21945" sId="1">
    <oc r="K244">
      <f>SUM(K204:K243)</f>
    </oc>
    <nc r="K244">
      <f>SUM(K205:K243)</f>
    </nc>
  </rcc>
  <rcc rId="21946" sId="1">
    <oc r="L244">
      <f>SUM(L204:L243)</f>
    </oc>
    <nc r="L244">
      <f>SUM(L205:L243)</f>
    </nc>
  </rcc>
  <rcc rId="21947" sId="1">
    <oc r="M244">
      <f>SUM(M204:M243)</f>
    </oc>
    <nc r="M244">
      <f>SUM(M205:M243)</f>
    </nc>
  </rcc>
  <rcc rId="21948" sId="1">
    <oc r="N244">
      <f>SUM(N204:N243)</f>
    </oc>
    <nc r="N244">
      <f>SUM(N205:N243)</f>
    </nc>
  </rcc>
  <rcc rId="21949" sId="1">
    <oc r="O244">
      <f>SUM(O204:O243)</f>
    </oc>
    <nc r="O244">
      <f>SUM(O205:O243)</f>
    </nc>
  </rcc>
  <rcc rId="21950" sId="1">
    <oc r="P244">
      <f>SUM(P204:P243)</f>
    </oc>
    <nc r="P244">
      <f>SUM(P205:P243)</f>
    </nc>
  </rcc>
  <rcc rId="21951" sId="1">
    <oc r="Q244">
      <f>SUM(Q204:Q243)</f>
    </oc>
    <nc r="Q244">
      <f>SUM(Q205:Q243)</f>
    </nc>
  </rcc>
  <rcc rId="21952" sId="1">
    <oc r="D245">
      <f>SUM(D244+D202+D195+D185+D153+D102+D64)</f>
    </oc>
    <nc r="D245">
      <f>SUM(D244+D203+D195+D185+D153+D102+D64)</f>
    </nc>
  </rcc>
  <rcc rId="21953" sId="1">
    <oc r="E245">
      <f>SUM(E244+E202+E195+E185+E153+E102+E64)</f>
    </oc>
    <nc r="E245">
      <f>SUM(E244+E203+E195+E185+E153+E102+E64)</f>
    </nc>
  </rcc>
  <rcc rId="21954" sId="1">
    <oc r="F245">
      <f>SUM(F244+F202+F195+F185+F153+F102+F64)</f>
    </oc>
    <nc r="F245">
      <f>SUM(F244+F203+F195+F185+F153+F102+F64)</f>
    </nc>
  </rcc>
  <rcc rId="21955" sId="1">
    <oc r="G245">
      <f>SUM(G244+G202+G195+G185+G153+G102+G64)</f>
    </oc>
    <nc r="G245">
      <f>SUM(G244+G203+G195+G185+G153+G102+G64)</f>
    </nc>
  </rcc>
  <rcc rId="21956" sId="1">
    <oc r="H245">
      <f>SUM(H244+H202+H195+H185+H153+H102+H64)</f>
    </oc>
    <nc r="H245">
      <f>SUM(H244+H203+H195+H185+H153+H102+H64)</f>
    </nc>
  </rcc>
  <rcc rId="21957" sId="1">
    <oc r="I245">
      <f>SUM(I244+I202+I195+I185+I153+I102+I64)</f>
    </oc>
    <nc r="I245">
      <f>SUM(I244+I203+I195+I185+I153+I102+I64)</f>
    </nc>
  </rcc>
  <rcc rId="21958" sId="1">
    <oc r="J245">
      <f>SUM(J244+J202+J195+J185+J153+J102+J64)</f>
    </oc>
    <nc r="J245">
      <f>SUM(J244+J203+J195+J185+J153+J102+J64)</f>
    </nc>
  </rcc>
  <rcc rId="21959" sId="1">
    <oc r="K245">
      <f>SUM(K244+K202+K195+K185+K153+K102+K64)</f>
    </oc>
    <nc r="K245">
      <f>SUM(K244+K203+K195+K185+K153+K102+K64)</f>
    </nc>
  </rcc>
  <rcc rId="21960" sId="1">
    <oc r="L245">
      <f>SUM(L244+L202+L195+L185+L153+L102+L64)</f>
    </oc>
    <nc r="L245">
      <f>SUM(L244+L203+L195+L185+L153+L102+L64)</f>
    </nc>
  </rcc>
  <rcc rId="21961" sId="1">
    <oc r="M245">
      <f>SUM(M244+M202+M195+M185+M153+M102+M64)</f>
    </oc>
    <nc r="M245">
      <f>SUM(M244+M203+M195+M185+M153+M102+M64)</f>
    </nc>
  </rcc>
  <rcc rId="21962" sId="1">
    <oc r="N245">
      <f>SUM(N244+N202+N195+N185+N153+N102+N64)</f>
    </oc>
    <nc r="N245">
      <f>SUM(N244+N203+N195+N185+N153+N102+N64)</f>
    </nc>
  </rcc>
  <rcc rId="21963" sId="1">
    <oc r="O245">
      <f>SUM(O244+O202+O195+O185+O153+O102+O64)</f>
    </oc>
    <nc r="O245">
      <f>SUM(O244+O203+O195+O185+O153+O102+O64)</f>
    </nc>
  </rcc>
  <rcc rId="21964" sId="1">
    <oc r="P245">
      <f>SUM(P244+P202+P195+P185+P153+P102+P64)</f>
    </oc>
    <nc r="P245">
      <f>SUM(P244+P203+P195+P185+P153+P102+P64)</f>
    </nc>
  </rcc>
  <rcc rId="21965" sId="1">
    <oc r="Q245">
      <f>SUM(Q244+Q202+Q195+Q185+Q153+Q102+Q64)</f>
    </oc>
    <nc r="Q245">
      <f>SUM(Q244+Q203+Q195+Q185+Q153+Q102+Q64)</f>
    </nc>
  </rcc>
  <rcc rId="21966" sId="1">
    <oc r="D246">
      <f>SUM(D245:D245)</f>
    </oc>
    <nc r="D246">
      <f>SUM(D245:D245)</f>
    </nc>
  </rcc>
  <rcc rId="21967" sId="1">
    <oc r="E246">
      <f>SUM(E245:E245)</f>
    </oc>
    <nc r="E246">
      <f>SUM(E245:E245)</f>
    </nc>
  </rcc>
  <rcc rId="21968" sId="1">
    <oc r="F246">
      <f>SUM(F245:F245)</f>
    </oc>
    <nc r="F246">
      <f>SUM(F245:F245)</f>
    </nc>
  </rcc>
  <rcc rId="21969" sId="1">
    <oc r="G246">
      <f>SUM(G245:G245)</f>
    </oc>
    <nc r="G246">
      <f>SUM(G245:G245)</f>
    </nc>
  </rcc>
  <rcc rId="21970" sId="1">
    <oc r="H246">
      <f>SUM(H245:H245)</f>
    </oc>
    <nc r="H246">
      <f>SUM(H245:H245)</f>
    </nc>
  </rcc>
  <rcc rId="21971" sId="1">
    <oc r="I246">
      <f>SUM(I245:I245)</f>
    </oc>
    <nc r="I246">
      <f>SUM(I245:I245)</f>
    </nc>
  </rcc>
  <rcc rId="21972" sId="1">
    <oc r="J246">
      <f>SUM(J245:J245)</f>
    </oc>
    <nc r="J246">
      <f>SUM(J245:J245)</f>
    </nc>
  </rcc>
  <rcc rId="21973" sId="1">
    <oc r="K246">
      <f>SUM(K245:K245)</f>
    </oc>
    <nc r="K246">
      <f>SUM(K245:K245)</f>
    </nc>
  </rcc>
  <rcc rId="21974" sId="1">
    <oc r="L246">
      <f>SUM(L245:L245)</f>
    </oc>
    <nc r="L246">
      <f>SUM(L245:L245)</f>
    </nc>
  </rcc>
  <rcc rId="21975" sId="1">
    <oc r="M246">
      <f>SUM(M245:M245)</f>
    </oc>
    <nc r="M246">
      <f>SUM(M245:M245)</f>
    </nc>
  </rcc>
  <rcc rId="21976" sId="1">
    <oc r="N246">
      <f>SUM(N245:N245)</f>
    </oc>
    <nc r="N246">
      <f>SUM(N245:N245)</f>
    </nc>
  </rcc>
  <rcc rId="21977" sId="1">
    <oc r="O246">
      <f>SUM(O245:O245)</f>
    </oc>
    <nc r="O246">
      <f>SUM(O245:O245)</f>
    </nc>
  </rcc>
  <rcc rId="21978" sId="1">
    <oc r="P246">
      <f>SUM(P245:P245)</f>
    </oc>
    <nc r="P246">
      <f>SUM(P245:P245)</f>
    </nc>
  </rcc>
  <rcc rId="21979" sId="1">
    <oc r="Q246">
      <f>SUM(Q245:Q245)</f>
    </oc>
    <nc r="Q246">
      <f>SUM(Q245:Q245)</f>
    </nc>
  </rcc>
  <rcc rId="21980" sId="1">
    <oc r="D248">
      <v>3284</v>
    </oc>
    <nc r="D248"/>
  </rcc>
  <rcc rId="21981" sId="1">
    <oc r="E248">
      <v>94202</v>
    </oc>
    <nc r="E248"/>
  </rcc>
  <rcc rId="21982" sId="1">
    <oc r="J248">
      <v>2761</v>
    </oc>
    <nc r="J248"/>
  </rcc>
  <rcc rId="21983" sId="1">
    <oc r="K248">
      <v>34006.9</v>
    </oc>
    <nc r="K248"/>
  </rcc>
  <rcc rId="21984" sId="1" odxf="1" dxf="1">
    <oc r="D250">
      <f>D246-D248</f>
    </oc>
    <nc r="D250"/>
    <odxf>
      <numFmt numFmtId="3" formatCode="#,##0"/>
    </odxf>
    <ndxf>
      <numFmt numFmtId="0" formatCode="General"/>
    </ndxf>
  </rcc>
  <rcc rId="21985" sId="1" odxf="1" dxf="1">
    <oc r="E250">
      <f>E246-E248</f>
    </oc>
    <nc r="E250"/>
    <odxf>
      <numFmt numFmtId="164" formatCode="#,##0.00_р_."/>
    </odxf>
    <ndxf>
      <numFmt numFmtId="0" formatCode="General"/>
    </ndxf>
  </rcc>
  <rfmt sheetId="1" sqref="G251" start="0" length="0">
    <dxf/>
  </rfmt>
  <rfmt sheetId="1" sqref="D252" start="0" length="0">
    <dxf>
      <numFmt numFmtId="0" formatCode="General"/>
    </dxf>
  </rfmt>
  <rfmt sheetId="1" sqref="E252" start="0" length="0">
    <dxf>
      <numFmt numFmtId="0" formatCode="General"/>
    </dxf>
  </rfmt>
  <rfmt sheetId="1" sqref="F252" start="0" length="0">
    <dxf>
      <numFmt numFmtId="0" formatCode="General"/>
    </dxf>
  </rfmt>
  <rfmt sheetId="1" sqref="G252" start="0" length="0">
    <dxf>
      <numFmt numFmtId="0" formatCode="General"/>
    </dxf>
  </rfmt>
  <rfmt sheetId="1" sqref="D254" start="0" length="0">
    <dxf>
      <numFmt numFmtId="0" formatCode="General"/>
    </dxf>
  </rfmt>
  <rfmt sheetId="1" sqref="E254" start="0" length="0">
    <dxf>
      <numFmt numFmtId="0" formatCode="General"/>
    </dxf>
  </rfmt>
  <rfmt sheetId="1" sqref="F254" start="0" length="0">
    <dxf>
      <numFmt numFmtId="0" formatCode="General"/>
    </dxf>
  </rfmt>
  <rfmt sheetId="1" sqref="G254" start="0" length="0">
    <dxf>
      <numFmt numFmtId="0" formatCode="General"/>
    </dxf>
  </rfmt>
  <rfmt sheetId="3" sqref="B10" start="0" length="0">
    <dxf/>
  </rfmt>
  <rfmt sheetId="3" sqref="C10" start="0" length="0">
    <dxf/>
  </rfmt>
  <rfmt sheetId="3" sqref="D10" start="0" length="0">
    <dxf/>
  </rfmt>
  <rfmt sheetId="3" sqref="E10" start="0" length="0">
    <dxf/>
  </rfmt>
  <rfmt sheetId="3" sqref="F10" start="0" length="0">
    <dxf/>
  </rfmt>
  <rfmt sheetId="3" sqref="G10" start="0" length="0">
    <dxf/>
  </rfmt>
  <rfmt sheetId="3" sqref="H10" start="0" length="0">
    <dxf/>
  </rfmt>
  <rfmt sheetId="3" sqref="I10" start="0" length="0">
    <dxf/>
  </rfmt>
  <rfmt sheetId="3" sqref="J10" start="0" length="0">
    <dxf/>
  </rfmt>
  <rfmt sheetId="3" sqref="K10" start="0" length="0">
    <dxf/>
  </rfmt>
  <rfmt sheetId="3" sqref="L10" start="0" length="0">
    <dxf/>
  </rfmt>
  <rfmt sheetId="3" sqref="M10" start="0" length="0">
    <dxf/>
  </rfmt>
  <rfmt sheetId="3" sqref="B11" start="0" length="0">
    <dxf/>
  </rfmt>
  <rfmt sheetId="3" sqref="C11" start="0" length="0">
    <dxf/>
  </rfmt>
  <rfmt sheetId="3" sqref="D11" start="0" length="0">
    <dxf/>
  </rfmt>
  <rfmt sheetId="3" sqref="E11" start="0" length="0">
    <dxf/>
  </rfmt>
  <rfmt sheetId="3" sqref="F11" start="0" length="0">
    <dxf/>
  </rfmt>
  <rfmt sheetId="3" sqref="G11" start="0" length="0">
    <dxf/>
  </rfmt>
  <rfmt sheetId="3" sqref="H11" start="0" length="0">
    <dxf/>
  </rfmt>
  <rfmt sheetId="3" sqref="I11" start="0" length="0">
    <dxf/>
  </rfmt>
  <rfmt sheetId="3" sqref="J11" start="0" length="0">
    <dxf/>
  </rfmt>
  <rfmt sheetId="3" sqref="K11" start="0" length="0">
    <dxf/>
  </rfmt>
  <rfmt sheetId="3" sqref="L11" start="0" length="0">
    <dxf/>
  </rfmt>
  <rfmt sheetId="3" sqref="M11" start="0" length="0">
    <dxf/>
  </rfmt>
  <rfmt sheetId="3" sqref="B12" start="0" length="0">
    <dxf/>
  </rfmt>
  <rfmt sheetId="3" sqref="C12" start="0" length="0">
    <dxf/>
  </rfmt>
  <rfmt sheetId="3" sqref="B13" start="0" length="0">
    <dxf/>
  </rfmt>
  <rfmt sheetId="3" sqref="C13" start="0" length="0">
    <dxf/>
  </rfmt>
  <rfmt sheetId="3" sqref="D13" start="0" length="0">
    <dxf/>
  </rfmt>
  <rfmt sheetId="3" sqref="E13" start="0" length="0">
    <dxf/>
  </rfmt>
  <rfmt sheetId="3" sqref="F13" start="0" length="0">
    <dxf/>
  </rfmt>
  <rfmt sheetId="3" sqref="G13" start="0" length="0">
    <dxf/>
  </rfmt>
  <rfmt sheetId="3" sqref="H13" start="0" length="0">
    <dxf/>
  </rfmt>
  <rfmt sheetId="3" sqref="I13" start="0" length="0">
    <dxf/>
  </rfmt>
  <rfmt sheetId="3" sqref="J13" start="0" length="0">
    <dxf/>
  </rfmt>
  <rfmt sheetId="3" sqref="K13" start="0" length="0">
    <dxf/>
  </rfmt>
  <rfmt sheetId="3" sqref="L13" start="0" length="0">
    <dxf/>
  </rfmt>
  <rfmt sheetId="3" sqref="M13" start="0" length="0">
    <dxf/>
  </rfmt>
  <rfmt sheetId="3" sqref="A14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top/>
        <bottom/>
      </border>
    </dxf>
  </rfmt>
  <rcc rId="21986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nc>
    <odxf/>
    <ndxf/>
  </rcc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fmt sheetId="3" sqref="B15" start="0" length="0">
    <dxf/>
  </rfmt>
  <rfmt sheetId="3" sqref="C15" start="0" length="0">
    <dxf/>
  </rfmt>
  <rfmt sheetId="3" sqref="D15" start="0" length="0">
    <dxf/>
  </rfmt>
  <rfmt sheetId="3" sqref="E15" start="0" length="0">
    <dxf/>
  </rfmt>
  <rfmt sheetId="3" sqref="F15" start="0" length="0">
    <dxf/>
  </rfmt>
  <rfmt sheetId="3" sqref="G15" start="0" length="0">
    <dxf/>
  </rfmt>
  <rfmt sheetId="3" sqref="H15" start="0" length="0">
    <dxf/>
  </rfmt>
  <rfmt sheetId="3" sqref="I15" start="0" length="0">
    <dxf/>
  </rfmt>
  <rfmt sheetId="3" sqref="J15" start="0" length="0">
    <dxf/>
  </rfmt>
  <rfmt sheetId="3" sqref="K15" start="0" length="0">
    <dxf/>
  </rfmt>
  <rfmt sheetId="3" sqref="L15" start="0" length="0">
    <dxf/>
  </rfmt>
  <rfmt sheetId="3" sqref="M15" start="0" length="0">
    <dxf/>
  </rfmt>
  <rfmt sheetId="3" sqref="D19" start="0" length="0">
    <dxf/>
  </rfmt>
  <rfmt sheetId="3" sqref="E19" start="0" length="0">
    <dxf/>
  </rfmt>
  <rfmt sheetId="3" sqref="F19" start="0" length="0">
    <dxf/>
  </rfmt>
  <rfmt sheetId="3" sqref="H19" start="0" length="0">
    <dxf/>
  </rfmt>
  <rfmt sheetId="3" sqref="I19" start="0" length="0">
    <dxf/>
  </rfmt>
  <rfmt sheetId="3" sqref="J19" start="0" length="0">
    <dxf/>
  </rfmt>
  <rfmt sheetId="3" sqref="K19" start="0" length="0">
    <dxf/>
  </rfmt>
  <rfmt sheetId="3" sqref="L19" start="0" length="0">
    <dxf/>
  </rfmt>
  <rfmt sheetId="3" sqref="M19" start="0" length="0">
    <dxf/>
  </rfmt>
  <rfmt sheetId="3" sqref="N19" start="0" length="0">
    <dxf/>
  </rfmt>
  <rfmt sheetId="3" sqref="O19" start="0" length="0">
    <dxf/>
  </rfmt>
  <rfmt sheetId="3" sqref="P19" start="0" length="0">
    <dxf/>
  </rfmt>
  <rfmt sheetId="3" sqref="Q19" start="0" length="0">
    <dxf/>
  </rfmt>
  <rfmt sheetId="3" sqref="D20" start="0" length="0">
    <dxf/>
  </rfmt>
  <rfmt sheetId="3" sqref="F20" start="0" length="0">
    <dxf/>
  </rfmt>
  <rfmt sheetId="3" sqref="G20" start="0" length="0">
    <dxf/>
  </rfmt>
  <rfmt sheetId="3" sqref="H20" start="0" length="0">
    <dxf/>
  </rfmt>
  <rfmt sheetId="3" sqref="I20" start="0" length="0">
    <dxf/>
  </rfmt>
  <rfmt sheetId="3" sqref="J20" start="0" length="0">
    <dxf/>
  </rfmt>
  <rfmt sheetId="3" sqref="K20" start="0" length="0">
    <dxf/>
  </rfmt>
  <rfmt sheetId="3" sqref="L20" start="0" length="0">
    <dxf/>
  </rfmt>
  <rfmt sheetId="3" sqref="M20" start="0" length="0">
    <dxf/>
  </rfmt>
  <rfmt sheetId="3" sqref="N20" start="0" length="0">
    <dxf/>
  </rfmt>
  <rfmt sheetId="3" sqref="O20" start="0" length="0">
    <dxf/>
  </rfmt>
  <rfmt sheetId="3" sqref="P20" start="0" length="0">
    <dxf/>
  </rfmt>
  <rfmt sheetId="3" sqref="Q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fmt sheetId="3" sqref="C22" start="0" length="0">
    <dxf/>
  </rfmt>
  <rfmt sheetId="3" sqref="D22" start="0" length="0">
    <dxf/>
  </rfmt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cc rId="21987" sId="3" numFmtId="4">
    <oc r="H23">
      <v>0</v>
    </oc>
    <nc r="H23"/>
  </rcc>
  <rcc rId="21988" sId="3" numFmtId="4">
    <oc r="D24">
      <v>3</v>
    </oc>
    <nc r="D24"/>
  </rcc>
  <rcc rId="21989" sId="3" numFmtId="4">
    <oc r="E24">
      <v>150</v>
    </oc>
    <nc r="E24"/>
  </rcc>
  <rcc rId="21990" sId="3" numFmtId="4">
    <oc r="F24">
      <v>1</v>
    </oc>
    <nc r="F24"/>
  </rcc>
  <rcc rId="21991" sId="3" numFmtId="4">
    <oc r="G24">
      <v>100</v>
    </oc>
    <nc r="G24"/>
  </rcc>
  <rcc rId="21992" sId="3" numFmtId="4">
    <oc r="H24">
      <v>0</v>
    </oc>
    <nc r="H24"/>
  </rcc>
  <rcc rId="21993" sId="3" numFmtId="4">
    <oc r="H25">
      <v>0</v>
    </oc>
    <nc r="H25"/>
  </rcc>
  <rcc rId="21994" sId="3" odxf="1" dxf="1" numFmtId="4">
    <oc r="D26">
      <v>16</v>
    </oc>
    <nc r="D26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5" sId="3" odxf="1" dxf="1">
    <oc r="E26">
      <f>80+100+200+800+120+60+2000</f>
    </oc>
    <nc r="E26"/>
    <odxf>
      <fill>
        <patternFill>
          <bgColor rgb="FFFFFF00"/>
        </patternFill>
      </fill>
    </odxf>
    <ndxf>
      <fill>
        <patternFill>
          <bgColor theme="0"/>
        </patternFill>
      </fill>
    </ndxf>
  </rcc>
  <rcc rId="21996" sId="3" numFmtId="4">
    <oc r="F26">
      <v>9</v>
    </oc>
    <nc r="F26"/>
  </rcc>
  <rcc rId="21997" sId="3">
    <oc r="G26">
      <f>80+750+15</f>
    </oc>
    <nc r="G26"/>
  </rcc>
  <rcc rId="21998" sId="3" numFmtId="4">
    <oc r="H26">
      <v>0</v>
    </oc>
    <nc r="H26"/>
  </rcc>
  <rcc rId="21999" sId="3" numFmtId="4">
    <oc r="J26">
      <v>3</v>
    </oc>
    <nc r="J26"/>
  </rcc>
  <rcc rId="22000" sId="3" numFmtId="4">
    <oc r="K26">
      <v>210</v>
    </oc>
    <nc r="K26"/>
  </rcc>
  <rcc rId="22001" sId="3" numFmtId="4">
    <oc r="D27">
      <v>3</v>
    </oc>
    <nc r="D27"/>
  </rcc>
  <rcc rId="22002" sId="3" numFmtId="4">
    <oc r="E27">
      <v>70</v>
    </oc>
    <nc r="E27"/>
  </rcc>
  <rcc rId="22003" sId="3" numFmtId="4">
    <oc r="F27">
      <v>2</v>
    </oc>
    <nc r="F27"/>
  </rcc>
  <rcc rId="22004" sId="3" numFmtId="4">
    <oc r="G27">
      <v>30</v>
    </oc>
    <nc r="G27"/>
  </rcc>
  <rcc rId="22005" sId="3" numFmtId="4">
    <oc r="H27">
      <v>0</v>
    </oc>
    <nc r="H27"/>
  </rcc>
  <rcc rId="22006" sId="3" numFmtId="4">
    <oc r="D28">
      <v>4</v>
    </oc>
    <nc r="D28"/>
  </rcc>
  <rcc rId="22007" sId="3" numFmtId="4">
    <oc r="E28">
      <v>670</v>
    </oc>
    <nc r="E28"/>
  </rcc>
  <rcc rId="22008" sId="3" numFmtId="4">
    <oc r="F28">
      <v>1</v>
    </oc>
    <nc r="F28"/>
  </rcc>
  <rcc rId="22009" sId="3" numFmtId="4">
    <oc r="G28">
      <v>470</v>
    </oc>
    <nc r="G28"/>
  </rcc>
  <rcc rId="22010" sId="3" numFmtId="4">
    <oc r="H28">
      <v>0</v>
    </oc>
    <nc r="H28"/>
  </rcc>
  <rcc rId="22011" sId="3">
    <oc r="D29">
      <v>2</v>
    </oc>
    <nc r="D29"/>
  </rcc>
  <rcc rId="22012" sId="3">
    <oc r="E29">
      <v>120</v>
    </oc>
    <nc r="E29"/>
  </rcc>
  <rcc rId="22013" sId="3">
    <oc r="F29">
      <v>2</v>
    </oc>
    <nc r="F29"/>
  </rcc>
  <rcc rId="22014" sId="3">
    <oc r="G29">
      <v>120</v>
    </oc>
    <nc r="G29"/>
  </rcc>
  <rcc rId="22015" sId="3" numFmtId="4">
    <oc r="H29">
      <v>0</v>
    </oc>
    <nc r="H29"/>
  </rcc>
  <rfmt sheetId="3" sqref="I29" start="0" length="0">
    <dxf/>
  </rfmt>
  <rfmt sheetId="3" sqref="J29" start="0" length="0">
    <dxf/>
  </rfmt>
  <rfmt sheetId="3" sqref="K29" start="0" length="0">
    <dxf/>
  </rfmt>
  <rcc rId="22016" sId="3" numFmtId="4">
    <oc r="D30">
      <v>10</v>
    </oc>
    <nc r="D30"/>
  </rcc>
  <rcc rId="22017" sId="3" numFmtId="4">
    <oc r="E30">
      <v>1600</v>
    </oc>
    <nc r="E30"/>
  </rcc>
  <rcc rId="22018" sId="3" numFmtId="4">
    <oc r="F30">
      <v>8</v>
    </oc>
    <nc r="F30"/>
  </rcc>
  <rcc rId="22019" sId="3" numFmtId="4">
    <oc r="G30">
      <v>279.39999999999998</v>
    </oc>
    <nc r="G30"/>
  </rcc>
  <rcc rId="22020" sId="3" numFmtId="4">
    <oc r="H30">
      <v>0</v>
    </oc>
    <nc r="H30"/>
  </rcc>
  <rcc rId="22021" sId="3" numFmtId="4">
    <oc r="D31">
      <v>2</v>
    </oc>
    <nc r="D31"/>
  </rcc>
  <rcc rId="22022" sId="3" numFmtId="4">
    <oc r="E31">
      <v>560</v>
    </oc>
    <nc r="E31"/>
  </rcc>
  <rcc rId="22023" sId="3" numFmtId="4">
    <oc r="F31">
      <v>2</v>
    </oc>
    <nc r="F31"/>
  </rcc>
  <rcc rId="22024" sId="3" numFmtId="4">
    <oc r="G31">
      <v>560</v>
    </oc>
    <nc r="G31"/>
  </rcc>
  <rcc rId="22025" sId="3" numFmtId="4">
    <oc r="H31">
      <v>0</v>
    </oc>
    <nc r="H31"/>
  </rcc>
  <rcc rId="22026" sId="3" numFmtId="4">
    <oc r="D32">
      <v>12</v>
    </oc>
    <nc r="D32"/>
  </rcc>
  <rcc rId="22027" sId="3">
    <oc r="E32">
      <f>10+100+300+80+10+300+40+480</f>
    </oc>
    <nc r="E32"/>
  </rcc>
  <rcc rId="22028" sId="3" numFmtId="4">
    <oc r="F32">
      <v>6</v>
    </oc>
    <nc r="F32"/>
  </rcc>
  <rcc rId="22029" sId="3" numFmtId="4">
    <oc r="G32">
      <v>920</v>
    </oc>
    <nc r="G32"/>
  </rcc>
  <rcc rId="22030" sId="3" numFmtId="4">
    <oc r="H32">
      <v>0</v>
    </oc>
    <nc r="H32"/>
  </rcc>
  <rcc rId="22031" sId="3" numFmtId="4">
    <oc r="D33">
      <v>8</v>
    </oc>
    <nc r="D33"/>
  </rcc>
  <rcc rId="22032" sId="3">
    <oc r="E33">
      <f>60+48+150+85+640+60</f>
    </oc>
    <nc r="E33"/>
  </rcc>
  <rcc rId="22033" sId="3" numFmtId="4">
    <oc r="F33">
      <v>6</v>
    </oc>
    <nc r="F33"/>
  </rcc>
  <rcc rId="22034" sId="3" numFmtId="4">
    <oc r="G33">
      <v>989</v>
    </oc>
    <nc r="G33"/>
  </rcc>
  <rcc rId="22035" sId="3" numFmtId="4">
    <oc r="H33">
      <v>0</v>
    </oc>
    <nc r="H33"/>
  </rcc>
  <rcc rId="22036" sId="3" odxf="1" dxf="1" numFmtId="4">
    <oc r="D34">
      <v>10</v>
    </oc>
    <nc r="D34"/>
    <odxf/>
    <ndxf/>
  </rcc>
  <rcc rId="22037" sId="3" odxf="1" dxf="1">
    <oc r="E34">
      <f>15+10+30+15+10+6+10+30+160+45</f>
    </oc>
    <nc r="E34"/>
    <odxf/>
    <ndxf/>
  </rcc>
  <rcc rId="22038" sId="3" numFmtId="4">
    <oc r="F34">
      <v>9</v>
    </oc>
    <nc r="F34"/>
  </rcc>
  <rcc rId="22039" sId="3" numFmtId="4">
    <oc r="G34">
      <v>286</v>
    </oc>
    <nc r="G34"/>
  </rcc>
  <rcc rId="22040" sId="3" numFmtId="4">
    <oc r="H34">
      <v>0</v>
    </oc>
    <nc r="H34"/>
  </rcc>
  <rcc rId="22041" sId="3" numFmtId="4">
    <oc r="J34">
      <v>9</v>
    </oc>
    <nc r="J34"/>
  </rcc>
  <rcc rId="22042" sId="3" numFmtId="4">
    <oc r="K34">
      <v>245</v>
    </oc>
    <nc r="K34"/>
  </rcc>
  <rcc rId="22043" sId="3" numFmtId="4">
    <oc r="D35">
      <v>15</v>
    </oc>
    <nc r="D35">
      <v>1</v>
    </nc>
  </rcc>
  <rcc rId="22044" sId="3" numFmtId="4">
    <oc r="E35">
      <f>15+100+25+20+20+25+160+45+15+90+30+120+160+10+25</f>
    </oc>
    <nc r="E35">
      <v>250</v>
    </nc>
  </rcc>
  <rcc rId="22045" sId="3" numFmtId="4">
    <oc r="F35">
      <v>14</v>
    </oc>
    <nc r="F35"/>
  </rcc>
  <rcc rId="22046" sId="3" numFmtId="4">
    <oc r="G35">
      <v>835</v>
    </oc>
    <nc r="G35"/>
  </rcc>
  <rcc rId="22047" sId="3" numFmtId="4">
    <oc r="H35">
      <v>0</v>
    </oc>
    <nc r="H35"/>
  </rcc>
  <rcc rId="22048" sId="3" numFmtId="4">
    <oc r="J35">
      <v>2</v>
    </oc>
    <nc r="J35"/>
  </rcc>
  <rcc rId="22049" sId="3" numFmtId="4">
    <oc r="K35">
      <v>80</v>
    </oc>
    <nc r="K35"/>
  </rcc>
  <rcc rId="22050" sId="3">
    <oc r="D36">
      <v>20</v>
    </oc>
    <nc r="D36"/>
  </rcc>
  <rcc rId="22051" sId="3">
    <oc r="E36">
      <f>50+150+18+160+90+200+75+15+150+50+86+20+6+400+15+15+40+55+300+400+700</f>
    </oc>
    <nc r="E36"/>
  </rcc>
  <rcc rId="22052" sId="3">
    <oc r="F36">
      <v>20</v>
    </oc>
    <nc r="F36"/>
  </rcc>
  <rcc rId="22053" sId="3">
    <oc r="G36">
      <v>2295</v>
    </oc>
    <nc r="G36"/>
  </rcc>
  <rcc rId="22054" sId="3" numFmtId="4">
    <oc r="H36">
      <v>0</v>
    </oc>
    <nc r="H36"/>
  </rcc>
  <rfmt sheetId="3" sqref="I36" start="0" length="0">
    <dxf/>
  </rfmt>
  <rcc rId="22055" sId="3" odxf="1" dxf="1">
    <oc r="J36">
      <v>3</v>
    </oc>
    <nc r="J36"/>
    <odxf/>
    <ndxf/>
  </rcc>
  <rcc rId="22056" sId="3" odxf="1" dxf="1">
    <oc r="K36">
      <v>120</v>
    </oc>
    <nc r="K36"/>
    <odxf/>
    <ndxf/>
  </rcc>
  <rcc rId="22057" sId="3" numFmtId="4">
    <oc r="D37">
      <v>4</v>
    </oc>
    <nc r="D37"/>
  </rcc>
  <rcc rId="22058" sId="3">
    <oc r="E37">
      <f>940+70</f>
    </oc>
    <nc r="E37"/>
  </rcc>
  <rcc rId="22059" sId="3" numFmtId="4">
    <oc r="F37">
      <v>3</v>
    </oc>
    <nc r="F37"/>
  </rcc>
  <rcc rId="22060" sId="3" numFmtId="4">
    <oc r="G37">
      <v>90</v>
    </oc>
    <nc r="G37"/>
  </rcc>
  <rcc rId="22061" sId="3" numFmtId="4">
    <oc r="H37">
      <v>0</v>
    </oc>
    <nc r="H37"/>
  </rcc>
  <rcc rId="22062" sId="3" numFmtId="4">
    <oc r="D38">
      <v>3</v>
    </oc>
    <nc r="D38"/>
  </rcc>
  <rcc rId="22063" sId="3" numFmtId="4">
    <oc r="E38">
      <v>230</v>
    </oc>
    <nc r="E38"/>
  </rcc>
  <rcc rId="22064" sId="3" numFmtId="4">
    <oc r="F38">
      <v>3</v>
    </oc>
    <nc r="F38"/>
  </rcc>
  <rcc rId="22065" sId="3" numFmtId="4">
    <oc r="G38">
      <v>230</v>
    </oc>
    <nc r="G38"/>
  </rcc>
  <rcc rId="22066" sId="3" numFmtId="4">
    <oc r="H38">
      <v>0</v>
    </oc>
    <nc r="H38"/>
  </rcc>
  <rcc rId="22067" sId="3" numFmtId="4">
    <oc r="J38">
      <v>3</v>
    </oc>
    <nc r="J38"/>
  </rcc>
  <rcc rId="22068" sId="3" numFmtId="4">
    <oc r="K38">
      <v>320</v>
    </oc>
    <nc r="K38"/>
  </rcc>
  <rcc rId="22069" sId="3" numFmtId="4">
    <oc r="D39">
      <v>6</v>
    </oc>
    <nc r="D39"/>
  </rcc>
  <rcc rId="22070" sId="3">
    <oc r="E39">
      <f>650+160</f>
    </oc>
    <nc r="E39"/>
  </rcc>
  <rcc rId="22071" sId="3" numFmtId="4">
    <oc r="F39">
      <v>5</v>
    </oc>
    <nc r="F39"/>
  </rcc>
  <rcc rId="22072" sId="3" numFmtId="4">
    <oc r="G39">
      <v>650</v>
    </oc>
    <nc r="G39"/>
  </rcc>
  <rcc rId="22073" sId="3" numFmtId="4">
    <oc r="H39">
      <v>0</v>
    </oc>
    <nc r="H39"/>
  </rcc>
  <rcc rId="22074" sId="3" numFmtId="4">
    <oc r="J39">
      <v>13</v>
    </oc>
    <nc r="J39"/>
  </rcc>
  <rcc rId="22075" sId="3" numFmtId="4">
    <oc r="K39">
      <v>920</v>
    </oc>
    <nc r="K39"/>
  </rcc>
  <rcc rId="22076" sId="3" numFmtId="4">
    <oc r="D40">
      <v>1</v>
    </oc>
    <nc r="D40"/>
  </rcc>
  <rcc rId="22077" sId="3" numFmtId="4">
    <oc r="E40">
      <v>120</v>
    </oc>
    <nc r="E40"/>
  </rcc>
  <rcc rId="22078" sId="3" numFmtId="4">
    <oc r="F40">
      <v>1</v>
    </oc>
    <nc r="F40"/>
  </rcc>
  <rcc rId="22079" sId="3" numFmtId="4">
    <oc r="G40">
      <v>120</v>
    </oc>
    <nc r="G40"/>
  </rcc>
  <rcc rId="22080" sId="3" numFmtId="4">
    <oc r="H40">
      <v>0</v>
    </oc>
    <nc r="H40"/>
  </rcc>
  <rcc rId="22081" sId="3" numFmtId="4">
    <oc r="J40">
      <v>8</v>
    </oc>
    <nc r="J40"/>
  </rcc>
  <rcc rId="22082" sId="3" numFmtId="4">
    <oc r="K40">
      <v>450</v>
    </oc>
    <nc r="K40"/>
  </rcc>
  <rcc rId="22083" sId="3" numFmtId="4">
    <oc r="D41">
      <v>8</v>
    </oc>
    <nc r="D41">
      <v>1</v>
    </nc>
  </rcc>
  <rcc rId="22084" sId="3" numFmtId="4">
    <oc r="E41">
      <v>1489.25</v>
    </oc>
    <nc r="E41">
      <v>12</v>
    </nc>
  </rcc>
  <rcc rId="22085" sId="3" numFmtId="4">
    <oc r="F41">
      <v>5</v>
    </oc>
    <nc r="F41">
      <v>1</v>
    </nc>
  </rcc>
  <rcc rId="22086" sId="3" numFmtId="4">
    <oc r="G41">
      <v>250</v>
    </oc>
    <nc r="G41">
      <v>12</v>
    </nc>
  </rcc>
  <rcc rId="22087" sId="3" numFmtId="4">
    <oc r="H41">
      <v>0</v>
    </oc>
    <nc r="H41"/>
  </rcc>
  <rcc rId="22088" sId="3" numFmtId="4">
    <oc r="D42">
      <v>7</v>
    </oc>
    <nc r="D42"/>
  </rcc>
  <rcc rId="22089" sId="3">
    <oc r="E42">
      <f>20+170+180+60+1.1+400+90</f>
    </oc>
    <nc r="E42"/>
  </rcc>
  <rcc rId="22090" sId="3" numFmtId="4">
    <oc r="F42">
      <v>7</v>
    </oc>
    <nc r="F42"/>
  </rcc>
  <rcc rId="22091" sId="3" numFmtId="4">
    <oc r="G42">
      <v>921.1</v>
    </oc>
    <nc r="G42"/>
  </rcc>
  <rcc rId="22092" sId="3" numFmtId="4">
    <oc r="H42">
      <v>0</v>
    </oc>
    <nc r="H42"/>
  </rcc>
  <rcc rId="22093" sId="3" numFmtId="4">
    <oc r="J42">
      <v>1</v>
    </oc>
    <nc r="J42"/>
  </rcc>
  <rcc rId="22094" sId="3" numFmtId="4">
    <oc r="K42">
      <v>20</v>
    </oc>
    <nc r="K42"/>
  </rcc>
  <rcc rId="22095" sId="3" numFmtId="4">
    <oc r="D43">
      <v>5</v>
    </oc>
    <nc r="D43"/>
  </rcc>
  <rcc rId="22096" sId="3" numFmtId="4">
    <oc r="E43">
      <v>623</v>
    </oc>
    <nc r="E43"/>
  </rcc>
  <rcc rId="22097" sId="3" numFmtId="4">
    <oc r="F43">
      <v>3</v>
    </oc>
    <nc r="F43"/>
  </rcc>
  <rcc rId="22098" sId="3" numFmtId="4">
    <oc r="G43">
      <v>310</v>
    </oc>
    <nc r="G43"/>
  </rcc>
  <rcc rId="22099" sId="3" numFmtId="4">
    <oc r="H43">
      <v>0</v>
    </oc>
    <nc r="H43"/>
  </rcc>
  <rcc rId="22100" sId="3" numFmtId="4">
    <oc r="D44">
      <v>1</v>
    </oc>
    <nc r="D44"/>
  </rcc>
  <rcc rId="22101" sId="3" numFmtId="4">
    <oc r="E44">
      <v>40</v>
    </oc>
    <nc r="E44"/>
  </rcc>
  <rcc rId="22102" sId="3" numFmtId="4">
    <oc r="H44">
      <v>0</v>
    </oc>
    <nc r="H44"/>
  </rcc>
  <rcc rId="22103" sId="3" numFmtId="4">
    <oc r="D45">
      <v>2</v>
    </oc>
    <nc r="D45"/>
  </rcc>
  <rcc rId="22104" sId="3" numFmtId="4">
    <oc r="E45">
      <v>272</v>
    </oc>
    <nc r="E45"/>
  </rcc>
  <rcc rId="22105" sId="3" numFmtId="4">
    <oc r="F45">
      <v>2</v>
    </oc>
    <nc r="F45"/>
  </rcc>
  <rcc rId="22106" sId="3" numFmtId="4">
    <oc r="G45">
      <v>272</v>
    </oc>
    <nc r="G45"/>
  </rcc>
  <rcc rId="22107" sId="3" numFmtId="4">
    <oc r="H45">
      <v>0</v>
    </oc>
    <nc r="H45"/>
  </rcc>
  <rcc rId="22108" sId="3" numFmtId="4">
    <oc r="D46">
      <v>4</v>
    </oc>
    <nc r="D46"/>
  </rcc>
  <rcc rId="22109" sId="3" numFmtId="4">
    <oc r="E46">
      <v>200</v>
    </oc>
    <nc r="E46"/>
  </rcc>
  <rcc rId="22110" sId="3" numFmtId="4">
    <oc r="F46">
      <v>3</v>
    </oc>
    <nc r="F46"/>
  </rcc>
  <rcc rId="22111" sId="3" numFmtId="4">
    <oc r="G46">
      <v>160</v>
    </oc>
    <nc r="G46"/>
  </rcc>
  <rcc rId="22112" sId="3" numFmtId="4">
    <oc r="H46">
      <v>0</v>
    </oc>
    <nc r="H46"/>
  </rcc>
  <rcc rId="22113" sId="3" numFmtId="4">
    <oc r="D47">
      <v>1</v>
    </oc>
    <nc r="D47"/>
  </rcc>
  <rcc rId="22114" sId="3" numFmtId="4">
    <oc r="E47">
      <v>75</v>
    </oc>
    <nc r="E47"/>
  </rcc>
  <rcc rId="22115" sId="3" numFmtId="4">
    <oc r="H47">
      <v>0</v>
    </oc>
    <nc r="H47"/>
  </rcc>
  <rcc rId="22116" sId="3" numFmtId="4">
    <oc r="D48">
      <v>11</v>
    </oc>
    <nc r="D48"/>
  </rcc>
  <rcc rId="22117" sId="3" numFmtId="4">
    <oc r="E48">
      <v>1500</v>
    </oc>
    <nc r="E48"/>
  </rcc>
  <rcc rId="22118" sId="3" numFmtId="4">
    <oc r="F48">
      <v>4</v>
    </oc>
    <nc r="F48"/>
  </rcc>
  <rcc rId="22119" sId="3" numFmtId="4">
    <oc r="G48">
      <v>630</v>
    </oc>
    <nc r="G48"/>
  </rcc>
  <rcc rId="22120" sId="3" numFmtId="4">
    <oc r="H48">
      <v>0</v>
    </oc>
    <nc r="H48"/>
  </rcc>
  <rcc rId="22121" sId="3">
    <oc r="D49">
      <v>3</v>
    </oc>
    <nc r="D49"/>
  </rcc>
  <rcc rId="22122" sId="3">
    <oc r="E49">
      <f>150+50+250</f>
    </oc>
    <nc r="E49"/>
  </rcc>
  <rcc rId="22123" sId="3">
    <oc r="F49">
      <v>3</v>
    </oc>
    <nc r="F49"/>
  </rcc>
  <rcc rId="22124" sId="3">
    <oc r="G49">
      <v>450</v>
    </oc>
    <nc r="G49"/>
  </rcc>
  <rcc rId="22125" sId="3" numFmtId="4">
    <oc r="H49">
      <v>0</v>
    </oc>
    <nc r="H49"/>
  </rcc>
  <rfmt sheetId="3" sqref="I49" start="0" length="0">
    <dxf/>
  </rfmt>
  <rcc rId="22126" sId="3" odxf="1" dxf="1">
    <oc r="J49">
      <v>4</v>
    </oc>
    <nc r="J49"/>
    <odxf/>
    <ndxf/>
  </rcc>
  <rcc rId="22127" sId="3" odxf="1" dxf="1">
    <oc r="K49">
      <v>135</v>
    </oc>
    <nc r="K49"/>
    <odxf/>
    <ndxf/>
  </rcc>
  <rcc rId="22128" sId="3" numFmtId="4">
    <oc r="D50">
      <v>3</v>
    </oc>
    <nc r="D50"/>
  </rcc>
  <rcc rId="22129" sId="3">
    <oc r="E50">
      <f>162+6+15</f>
    </oc>
    <nc r="E50"/>
  </rcc>
  <rcc rId="22130" sId="3" numFmtId="4">
    <oc r="F50">
      <v>3</v>
    </oc>
    <nc r="F50"/>
  </rcc>
  <rcc rId="22131" sId="3">
    <oc r="G50">
      <f>162+6+15</f>
    </oc>
    <nc r="G50"/>
  </rcc>
  <rcc rId="22132" sId="3" numFmtId="4">
    <oc r="H50">
      <v>0</v>
    </oc>
    <nc r="H50"/>
  </rcc>
  <rcc rId="22133" sId="3" numFmtId="4">
    <oc r="D51">
      <v>8</v>
    </oc>
    <nc r="D51">
      <v>1</v>
    </nc>
  </rcc>
  <rcc rId="22134" sId="3" numFmtId="4">
    <oc r="E51">
      <f>200+40+155+100+80+30+70+300+30</f>
    </oc>
    <nc r="E51">
      <v>60</v>
    </nc>
  </rcc>
  <rcc rId="22135" sId="3" numFmtId="4">
    <oc r="F51">
      <v>5</v>
    </oc>
    <nc r="F51"/>
  </rcc>
  <rcc rId="22136" sId="3" numFmtId="4">
    <oc r="G51">
      <v>470</v>
    </oc>
    <nc r="G51"/>
  </rcc>
  <rcc rId="22137" sId="3" numFmtId="4">
    <oc r="H51">
      <v>0</v>
    </oc>
    <nc r="H51"/>
  </rcc>
  <rcc rId="22138" sId="3" numFmtId="4">
    <oc r="D52">
      <v>2</v>
    </oc>
    <nc r="D52"/>
  </rcc>
  <rcc rId="22139" sId="3" numFmtId="4">
    <oc r="E52">
      <v>75</v>
    </oc>
    <nc r="E52"/>
  </rcc>
  <rcc rId="22140" sId="3" numFmtId="4">
    <oc r="F52">
      <v>1</v>
    </oc>
    <nc r="F52"/>
  </rcc>
  <rcc rId="22141" sId="3" numFmtId="4">
    <oc r="G52">
      <v>15</v>
    </oc>
    <nc r="G52"/>
  </rcc>
  <rcc rId="22142" sId="3" numFmtId="4">
    <oc r="H52">
      <v>0</v>
    </oc>
    <nc r="H52"/>
  </rcc>
  <rcc rId="22143" sId="3" numFmtId="4">
    <oc r="D53">
      <v>2</v>
    </oc>
    <nc r="D53"/>
  </rcc>
  <rcc rId="22144" sId="3" numFmtId="4">
    <oc r="E53">
      <v>60</v>
    </oc>
    <nc r="E53"/>
  </rcc>
  <rcc rId="22145" sId="3" numFmtId="4">
    <oc r="H53">
      <v>0</v>
    </oc>
    <nc r="H53"/>
  </rcc>
  <rcc rId="22146" sId="3" numFmtId="4">
    <oc r="J53">
      <v>3</v>
    </oc>
    <nc r="J53"/>
  </rcc>
  <rcc rId="22147" sId="3" numFmtId="4">
    <oc r="K53">
      <v>80</v>
    </oc>
    <nc r="K53"/>
  </rcc>
  <rcc rId="22148" sId="3" numFmtId="4">
    <oc r="D54">
      <v>3</v>
    </oc>
    <nc r="D54"/>
  </rcc>
  <rcc rId="22149" sId="3">
    <oc r="E54">
      <f>350+20+50</f>
    </oc>
    <nc r="E54"/>
  </rcc>
  <rcc rId="22150" sId="3" numFmtId="4">
    <oc r="F54">
      <v>3</v>
    </oc>
    <nc r="F54"/>
  </rcc>
  <rcc rId="22151" sId="3" numFmtId="4">
    <oc r="G54">
      <v>420</v>
    </oc>
    <nc r="G54"/>
  </rcc>
  <rcc rId="22152" sId="3" numFmtId="4">
    <oc r="H54">
      <v>0</v>
    </oc>
    <nc r="H54"/>
  </rcc>
  <rcc rId="22153" sId="3" numFmtId="4">
    <oc r="D55">
      <v>1</v>
    </oc>
    <nc r="D55"/>
  </rcc>
  <rcc rId="22154" sId="3" numFmtId="4">
    <oc r="E55">
      <v>40</v>
    </oc>
    <nc r="E55"/>
  </rcc>
  <rcc rId="22155" sId="3" numFmtId="4">
    <oc r="H55">
      <v>0</v>
    </oc>
    <nc r="H55"/>
  </rcc>
  <rcc rId="22156" sId="3" numFmtId="4">
    <oc r="D56">
      <v>3</v>
    </oc>
    <nc r="D56"/>
  </rcc>
  <rcc rId="22157" sId="3">
    <oc r="E56">
      <f>15+95+10</f>
    </oc>
    <nc r="E56"/>
  </rcc>
  <rcc rId="22158" sId="3" numFmtId="4">
    <oc r="F56">
      <v>3</v>
    </oc>
    <nc r="F56"/>
  </rcc>
  <rcc rId="22159" sId="3" numFmtId="4">
    <oc r="G56">
      <v>120</v>
    </oc>
    <nc r="G56"/>
  </rcc>
  <rcc rId="22160" sId="3" numFmtId="4">
    <oc r="H56">
      <v>0</v>
    </oc>
    <nc r="H56"/>
  </rcc>
  <rcc rId="22161" sId="3" numFmtId="4">
    <oc r="D57">
      <v>2</v>
    </oc>
    <nc r="D57"/>
  </rcc>
  <rcc rId="22162" sId="3">
    <oc r="E57">
      <f>50+91</f>
    </oc>
    <nc r="E57"/>
  </rcc>
  <rcc rId="22163" sId="3" numFmtId="4">
    <oc r="F57">
      <v>2</v>
    </oc>
    <nc r="F57"/>
  </rcc>
  <rcc rId="22164" sId="3" numFmtId="4">
    <oc r="G57">
      <v>141</v>
    </oc>
    <nc r="G57"/>
  </rcc>
  <rcc rId="22165" sId="3" numFmtId="4">
    <oc r="H57">
      <v>0</v>
    </oc>
    <nc r="H57"/>
  </rcc>
  <rcc rId="22166" sId="3" numFmtId="4">
    <oc r="D58">
      <v>6</v>
    </oc>
    <nc r="D58"/>
  </rcc>
  <rcc rId="22167" sId="3" numFmtId="4">
    <oc r="E58">
      <v>540</v>
    </oc>
    <nc r="E58"/>
  </rcc>
  <rcc rId="22168" sId="3" numFmtId="4">
    <oc r="F58">
      <v>4</v>
    </oc>
    <nc r="F58"/>
  </rcc>
  <rcc rId="22169" sId="3" numFmtId="4">
    <oc r="G58">
      <v>210</v>
    </oc>
    <nc r="G58"/>
  </rcc>
  <rcc rId="22170" sId="3" numFmtId="4">
    <oc r="H58">
      <v>0</v>
    </oc>
    <nc r="H58"/>
  </rcc>
  <rcc rId="22171" sId="3" odxf="1" dxf="1">
    <oc r="D59">
      <v>1</v>
    </oc>
    <nc r="D59"/>
    <odxf/>
    <ndxf/>
  </rcc>
  <rcc rId="22172" sId="3" odxf="1" dxf="1">
    <oc r="E59">
      <v>96</v>
    </oc>
    <nc r="E59"/>
    <odxf/>
    <ndxf/>
  </rcc>
  <rfmt sheetId="3" sqref="F59" start="0" length="0">
    <dxf/>
  </rfmt>
  <rfmt sheetId="3" sqref="G59" start="0" length="0">
    <dxf/>
  </rfmt>
  <rcc rId="22173" sId="3" numFmtId="4">
    <oc r="H59">
      <v>0</v>
    </oc>
    <nc r="H59"/>
  </rcc>
  <rfmt sheetId="3" sqref="I59" start="0" length="0">
    <dxf/>
  </rfmt>
  <rfmt sheetId="3" sqref="J59" start="0" length="0">
    <dxf/>
  </rfmt>
  <rfmt sheetId="3" sqref="K59" start="0" length="0">
    <dxf/>
  </rfmt>
  <rcc rId="22174" sId="3" numFmtId="4">
    <oc r="D60">
      <v>2</v>
    </oc>
    <nc r="D60"/>
  </rcc>
  <rcc rId="22175" sId="3">
    <oc r="E60">
      <f>15+160</f>
    </oc>
    <nc r="E60"/>
  </rcc>
  <rcc rId="22176" sId="3" numFmtId="4">
    <oc r="F60">
      <v>2</v>
    </oc>
    <nc r="F60"/>
  </rcc>
  <rcc rId="22177" sId="3" numFmtId="4">
    <oc r="G60">
      <v>175</v>
    </oc>
    <nc r="G60"/>
  </rcc>
  <rcc rId="22178" sId="3" numFmtId="4">
    <oc r="H60">
      <v>0</v>
    </oc>
    <nc r="H60"/>
  </rcc>
  <rcc rId="22179" sId="3" numFmtId="4">
    <oc r="H61">
      <v>0</v>
    </oc>
    <nc r="H61"/>
  </rcc>
  <rcc rId="22180" sId="3" numFmtId="4">
    <oc r="D62">
      <v>2</v>
    </oc>
    <nc r="D62"/>
  </rcc>
  <rcc rId="22181" sId="3">
    <oc r="E62">
      <f>8+7</f>
    </oc>
    <nc r="E62"/>
  </rcc>
  <rcc rId="22182" sId="3" numFmtId="4">
    <oc r="F62">
      <v>2</v>
    </oc>
    <nc r="F62"/>
  </rcc>
  <rcc rId="22183" sId="3" numFmtId="4">
    <oc r="G62">
      <v>15</v>
    </oc>
    <nc r="G62"/>
  </rcc>
  <rcc rId="22184" sId="3" numFmtId="4">
    <oc r="H62">
      <v>0</v>
    </oc>
    <nc r="H62"/>
  </rcc>
  <rcc rId="22185" sId="3">
    <oc r="C63" t="inlineStr">
      <is>
        <t>ПС ЗТМ (Т, Механика)</t>
      </is>
    </oc>
    <nc r="C63" t="inlineStr">
      <is>
        <t>ПС ЗТМ</t>
      </is>
    </nc>
  </rcc>
  <rcc rId="22186" sId="3" numFmtId="4">
    <oc r="D63">
      <v>6</v>
    </oc>
    <nc r="D63">
      <v>1</v>
    </nc>
  </rcc>
  <rcc rId="22187" sId="3" numFmtId="4">
    <oc r="E63">
      <f>325+170+100+90+100+100</f>
    </oc>
    <nc r="E63">
      <v>100</v>
    </nc>
  </rcc>
  <rcc rId="22188" sId="3" numFmtId="4">
    <oc r="F63">
      <v>4</v>
    </oc>
    <nc r="F63"/>
  </rcc>
  <rcc rId="22189" sId="3" numFmtId="4">
    <oc r="G63">
      <v>485</v>
    </oc>
    <nc r="G63"/>
  </rcc>
  <rcc rId="22190" sId="3" numFmtId="4">
    <oc r="H63">
      <v>0</v>
    </oc>
    <nc r="H63"/>
  </rcc>
  <rfmt sheetId="3" sqref="C64" start="0" length="0">
    <dxf>
      <font>
        <sz val="10"/>
        <color auto="1"/>
        <name val="Arial Cyr"/>
        <scheme val="none"/>
      </font>
    </dxf>
  </rfmt>
  <rcc rId="22191" sId="3">
    <oc r="D64">
      <f>SUM(D23:D63)</f>
    </oc>
    <nc r="D64">
      <f>SUM(D23:D63)</f>
    </nc>
  </rcc>
  <rcc rId="22192" sId="3">
    <oc r="E64">
      <f>SUM(E23:E63)</f>
    </oc>
    <nc r="E64">
      <f>SUM(E23:E63)</f>
    </nc>
  </rcc>
  <rcc rId="22193" sId="3">
    <oc r="F64">
      <f>SUM(F23:F63)</f>
    </oc>
    <nc r="F64">
      <f>SUM(F23:F63)</f>
    </nc>
  </rcc>
  <rcc rId="22194" sId="3">
    <oc r="G64">
      <f>SUM(G23:G63)</f>
    </oc>
    <nc r="G64">
      <f>SUM(G23:G63)</f>
    </nc>
  </rcc>
  <rcc rId="22195" sId="3">
    <oc r="H64">
      <f>SUM(H23:H63)</f>
    </oc>
    <nc r="H64">
      <f>SUM(H23:H63)</f>
    </nc>
  </rcc>
  <rcc rId="22196" sId="3">
    <oc r="I64">
      <f>SUM(I23:I63)</f>
    </oc>
    <nc r="I64">
      <f>SUM(I23:I63)</f>
    </nc>
  </rcc>
  <rcc rId="22197" sId="3">
    <oc r="J64">
      <f>SUM(J23:J63)</f>
    </oc>
    <nc r="J64">
      <f>SUM(J23:J63)</f>
    </nc>
  </rcc>
  <rcc rId="22198" sId="3">
    <oc r="K64">
      <f>SUM(K23:K63)</f>
    </oc>
    <nc r="K64">
      <f>SUM(K23:K63)</f>
    </nc>
  </rcc>
  <rcc rId="22199" sId="3">
    <oc r="L64">
      <f>SUM(L23:L63)</f>
    </oc>
    <nc r="L64">
      <f>SUM(L23:L63)</f>
    </nc>
  </rcc>
  <rcc rId="22200" sId="3">
    <oc r="M64">
      <f>SUM(M23:M63)</f>
    </oc>
    <nc r="M64">
      <f>SUM(M23:M63)</f>
    </nc>
  </rcc>
  <rcc rId="22201" sId="3">
    <oc r="N64">
      <f>SUM(N23:N63)</f>
    </oc>
    <nc r="N64">
      <f>SUM(N23:N63)</f>
    </nc>
  </rcc>
  <rcc rId="22202" sId="3">
    <oc r="O64">
      <f>SUM(O23:O63)</f>
    </oc>
    <nc r="O64">
      <f>SUM(O23:O63)</f>
    </nc>
  </rcc>
  <rcc rId="22203" sId="3">
    <oc r="P64">
      <f>SUM(P23:P63)</f>
    </oc>
    <nc r="P64">
      <f>SUM(P23:P63)</f>
    </nc>
  </rcc>
  <rcc rId="22204" sId="3">
    <oc r="Q64">
      <f>SUM(Q23:Q63)</f>
    </oc>
    <nc r="Q64">
      <f>SUM(Q23:Q63)</f>
    </nc>
  </rcc>
  <rfmt sheetId="3" sqref="C65" start="0" length="0">
    <dxf/>
  </rfmt>
  <rfmt sheetId="3" sqref="D65" start="0" length="0">
    <dxf/>
  </rfmt>
  <rcc rId="22205" sId="3" numFmtId="4">
    <oc r="D66">
      <v>17</v>
    </oc>
    <nc r="D66"/>
  </rcc>
  <rcc rId="22206" sId="3">
    <oc r="E66">
      <f>765+520+51.09</f>
    </oc>
    <nc r="E66"/>
  </rcc>
  <rcc rId="22207" sId="3" numFmtId="4">
    <oc r="F66">
      <v>9</v>
    </oc>
    <nc r="F66"/>
  </rcc>
  <rcc rId="22208" sId="3" numFmtId="4">
    <oc r="G66">
      <v>678</v>
    </oc>
    <nc r="G66"/>
  </rcc>
  <rcc rId="22209" sId="3" numFmtId="4">
    <oc r="H66">
      <v>0</v>
    </oc>
    <nc r="H66"/>
  </rcc>
  <rcc rId="22210" sId="3" numFmtId="4">
    <oc r="J66">
      <v>19</v>
    </oc>
    <nc r="J66"/>
  </rcc>
  <rcc rId="22211" sId="3" odxf="1" dxf="1" numFmtId="4">
    <oc r="K66">
      <v>940</v>
    </oc>
    <nc r="K66"/>
    <odxf>
      <numFmt numFmtId="0" formatCode="General"/>
    </odxf>
    <ndxf>
      <numFmt numFmtId="2" formatCode="0.00"/>
    </ndxf>
  </rcc>
  <rcc rId="22212" sId="3" numFmtId="4">
    <oc r="D67">
      <v>15</v>
    </oc>
    <nc r="D67"/>
  </rcc>
  <rcc rId="22213" sId="3">
    <oc r="E67">
      <f>41+15+15+155+50+15+60+50+250+100+300+62</f>
    </oc>
    <nc r="E67"/>
  </rcc>
  <rcc rId="22214" sId="3" numFmtId="4">
    <oc r="F67">
      <v>6</v>
    </oc>
    <nc r="F67"/>
  </rcc>
  <rcc rId="22215" sId="3" numFmtId="4">
    <oc r="G67">
      <v>251</v>
    </oc>
    <nc r="G67"/>
  </rcc>
  <rcc rId="22216" sId="3" numFmtId="4">
    <oc r="H67">
      <v>0</v>
    </oc>
    <nc r="H67"/>
  </rcc>
  <rcc rId="22217" sId="3" numFmtId="4">
    <oc r="J67">
      <v>13</v>
    </oc>
    <nc r="J67"/>
  </rcc>
  <rcc rId="22218" sId="3" odxf="1" dxf="1" numFmtId="4">
    <oc r="K67">
      <v>870</v>
    </oc>
    <nc r="K67"/>
    <odxf>
      <numFmt numFmtId="0" formatCode="General"/>
    </odxf>
    <ndxf>
      <numFmt numFmtId="2" formatCode="0.00"/>
    </ndxf>
  </rcc>
  <rcc rId="22219" sId="3" numFmtId="4">
    <oc r="D68">
      <v>3</v>
    </oc>
    <nc r="D68"/>
  </rcc>
  <rcc rId="22220" sId="3" numFmtId="4">
    <oc r="E68">
      <v>300</v>
    </oc>
    <nc r="E68"/>
  </rcc>
  <rcc rId="22221" sId="3" numFmtId="4">
    <oc r="F68">
      <v>3</v>
    </oc>
    <nc r="F68"/>
  </rcc>
  <rcc rId="22222" sId="3" numFmtId="4">
    <oc r="G68">
      <v>300</v>
    </oc>
    <nc r="G68"/>
  </rcc>
  <rcc rId="22223" sId="3" numFmtId="4">
    <oc r="H68">
      <v>0</v>
    </oc>
    <nc r="H68"/>
  </rcc>
  <rfmt sheetId="3" sqref="K68" start="0" length="0">
    <dxf>
      <numFmt numFmtId="2" formatCode="0.00"/>
    </dxf>
  </rfmt>
  <rcc rId="22224" sId="3" numFmtId="4">
    <oc r="D69">
      <v>2</v>
    </oc>
    <nc r="D69"/>
  </rcc>
  <rcc rId="22225" sId="3" numFmtId="4">
    <oc r="E69">
      <v>125</v>
    </oc>
    <nc r="E69"/>
  </rcc>
  <rcc rId="22226" sId="3" numFmtId="4">
    <oc r="F69">
      <v>2</v>
    </oc>
    <nc r="F69"/>
  </rcc>
  <rcc rId="22227" sId="3" numFmtId="4">
    <oc r="G69">
      <v>25</v>
    </oc>
    <nc r="G69"/>
  </rcc>
  <rcc rId="22228" sId="3" numFmtId="4">
    <oc r="H69">
      <v>0</v>
    </oc>
    <nc r="H69"/>
  </rcc>
  <rfmt sheetId="3" sqref="K69" start="0" length="0">
    <dxf>
      <numFmt numFmtId="2" formatCode="0.00"/>
    </dxf>
  </rfmt>
  <rcc rId="22229" sId="3" numFmtId="4">
    <oc r="D70">
      <v>4</v>
    </oc>
    <nc r="D70"/>
  </rcc>
  <rcc rId="22230" sId="3" numFmtId="4">
    <oc r="E70">
      <v>345</v>
    </oc>
    <nc r="E70"/>
  </rcc>
  <rcc rId="22231" sId="3" numFmtId="4">
    <oc r="F70">
      <v>1</v>
    </oc>
    <nc r="F70"/>
  </rcc>
  <rcc rId="22232" sId="3" numFmtId="4">
    <oc r="G70">
      <v>41</v>
    </oc>
    <nc r="G70"/>
  </rcc>
  <rcc rId="22233" sId="3" numFmtId="4">
    <oc r="H70">
      <v>0</v>
    </oc>
    <nc r="H70"/>
  </rcc>
  <rcc rId="22234" sId="3" numFmtId="4">
    <oc r="J70">
      <v>1</v>
    </oc>
    <nc r="J70"/>
  </rcc>
  <rcc rId="22235" sId="3" odxf="1" dxf="1" numFmtId="4">
    <oc r="K70">
      <v>20</v>
    </oc>
    <nc r="K70"/>
    <odxf>
      <numFmt numFmtId="0" formatCode="General"/>
    </odxf>
    <ndxf>
      <numFmt numFmtId="2" formatCode="0.00"/>
    </ndxf>
  </rcc>
  <rcc rId="22236" sId="3" numFmtId="4">
    <oc r="H71">
      <v>0</v>
    </oc>
    <nc r="H71"/>
  </rcc>
  <rfmt sheetId="3" sqref="K71" start="0" length="0">
    <dxf>
      <numFmt numFmtId="2" formatCode="0.00"/>
    </dxf>
  </rfmt>
  <rcc rId="22237" sId="3" numFmtId="4">
    <oc r="D72">
      <v>1</v>
    </oc>
    <nc r="D72"/>
  </rcc>
  <rcc rId="22238" sId="3" numFmtId="4">
    <oc r="E72">
      <v>10</v>
    </oc>
    <nc r="E72"/>
  </rcc>
  <rcc rId="22239" sId="3" numFmtId="4">
    <oc r="F72">
      <v>1</v>
    </oc>
    <nc r="F72"/>
  </rcc>
  <rcc rId="22240" sId="3" numFmtId="4">
    <oc r="G72">
      <v>10</v>
    </oc>
    <nc r="G72"/>
  </rcc>
  <rcc rId="22241" sId="3" numFmtId="4">
    <oc r="H72">
      <v>0</v>
    </oc>
    <nc r="H72"/>
  </rcc>
  <rfmt sheetId="3" sqref="K72" start="0" length="0">
    <dxf>
      <numFmt numFmtId="2" formatCode="0.00"/>
    </dxf>
  </rfmt>
  <rcc rId="22242" sId="3" numFmtId="4">
    <oc r="H73">
      <v>0</v>
    </oc>
    <nc r="H73"/>
  </rcc>
  <rfmt sheetId="3" sqref="K73" start="0" length="0">
    <dxf>
      <numFmt numFmtId="2" formatCode="0.00"/>
    </dxf>
  </rfmt>
  <rcc rId="22243" sId="3">
    <oc r="C74" t="inlineStr">
      <is>
        <t>ГЩЗ (Кизилюртовская</t>
      </is>
    </oc>
    <nc r="C74" t="inlineStr">
      <is>
        <t>ГЩЗ</t>
      </is>
    </nc>
  </rcc>
  <rcc rId="22244" sId="3" numFmtId="4">
    <oc r="D74">
      <v>6</v>
    </oc>
    <nc r="D74"/>
  </rcc>
  <rcc rId="22245" sId="3" numFmtId="4">
    <oc r="E74">
      <v>380</v>
    </oc>
    <nc r="E74"/>
  </rcc>
  <rcc rId="22246" sId="3" numFmtId="4">
    <oc r="F74">
      <v>3</v>
    </oc>
    <nc r="F74"/>
  </rcc>
  <rcc rId="22247" sId="3" numFmtId="4">
    <oc r="G74">
      <v>140</v>
    </oc>
    <nc r="G74"/>
  </rcc>
  <rcc rId="22248" sId="3" numFmtId="4">
    <oc r="H74">
      <v>0</v>
    </oc>
    <nc r="H74"/>
  </rcc>
  <rcc rId="22249" sId="3" numFmtId="4">
    <oc r="J74">
      <v>5</v>
    </oc>
    <nc r="J74"/>
  </rcc>
  <rcc rId="22250" sId="3" odxf="1" dxf="1" numFmtId="4">
    <oc r="K74">
      <v>420</v>
    </oc>
    <nc r="K74"/>
    <odxf>
      <numFmt numFmtId="0" formatCode="General"/>
    </odxf>
    <ndxf>
      <numFmt numFmtId="2" formatCode="0.00"/>
    </ndxf>
  </rcc>
  <rcc rId="22251" sId="3" numFmtId="4">
    <oc r="H75">
      <v>0</v>
    </oc>
    <nc r="H75"/>
  </rcc>
  <rfmt sheetId="3" sqref="K75" start="0" length="0">
    <dxf>
      <numFmt numFmtId="2" formatCode="0.00"/>
    </dxf>
  </rfmt>
  <rcc rId="22252" sId="3" numFmtId="4">
    <oc r="H76">
      <v>0</v>
    </oc>
    <nc r="H76"/>
  </rcc>
  <rfmt sheetId="3" sqref="K76" start="0" length="0">
    <dxf>
      <numFmt numFmtId="2" formatCode="0.00"/>
    </dxf>
  </rfmt>
  <rcc rId="22253" sId="3" numFmtId="4">
    <oc r="D77">
      <v>5</v>
    </oc>
    <nc r="D77"/>
  </rcc>
  <rcc rId="22254" sId="3" numFmtId="4">
    <oc r="E77">
      <v>340</v>
    </oc>
    <nc r="E77"/>
  </rcc>
  <rcc rId="22255" sId="3" numFmtId="4">
    <oc r="F77">
      <v>4</v>
    </oc>
    <nc r="F77"/>
  </rcc>
  <rcc rId="22256" sId="3" numFmtId="4">
    <oc r="G77">
      <v>40</v>
    </oc>
    <nc r="G77"/>
  </rcc>
  <rcc rId="22257" sId="3" numFmtId="4">
    <oc r="H77">
      <v>0</v>
    </oc>
    <nc r="H77"/>
  </rcc>
  <rfmt sheetId="3" sqref="K77" start="0" length="0">
    <dxf>
      <numFmt numFmtId="2" formatCode="0.00"/>
    </dxf>
  </rfmt>
  <rcc rId="22258" sId="3" numFmtId="4">
    <oc r="D78">
      <v>4</v>
    </oc>
    <nc r="D78">
      <v>1</v>
    </nc>
  </rcc>
  <rcc rId="22259" sId="3" numFmtId="4">
    <oc r="E78">
      <v>390</v>
    </oc>
    <nc r="E78">
      <v>80</v>
    </nc>
  </rcc>
  <rcc rId="22260" sId="3" numFmtId="4">
    <oc r="F78">
      <v>4</v>
    </oc>
    <nc r="F78">
      <v>1</v>
    </nc>
  </rcc>
  <rcc rId="22261" sId="3" numFmtId="4">
    <oc r="G78">
      <v>390</v>
    </oc>
    <nc r="G78">
      <v>80</v>
    </nc>
  </rcc>
  <rcc rId="22262" sId="3" numFmtId="4">
    <oc r="H78">
      <v>0</v>
    </oc>
    <nc r="H78"/>
  </rcc>
  <rfmt sheetId="3" sqref="K78" start="0" length="0">
    <dxf>
      <numFmt numFmtId="2" formatCode="0.00"/>
    </dxf>
  </rfmt>
  <rcc rId="22263" sId="3" numFmtId="4">
    <oc r="D79">
      <v>1</v>
    </oc>
    <nc r="D79"/>
  </rcc>
  <rcc rId="22264" sId="3" numFmtId="4">
    <oc r="E79">
      <v>90</v>
    </oc>
    <nc r="E79"/>
  </rcc>
  <rcc rId="22265" sId="3" numFmtId="4">
    <oc r="F79">
      <v>1</v>
    </oc>
    <nc r="F79"/>
  </rcc>
  <rcc rId="22266" sId="3" numFmtId="4">
    <oc r="G79">
      <v>90</v>
    </oc>
    <nc r="G79"/>
  </rcc>
  <rcc rId="22267" sId="3" numFmtId="4">
    <oc r="H79">
      <v>0</v>
    </oc>
    <nc r="H79"/>
  </rcc>
  <rfmt sheetId="3" sqref="K79" start="0" length="0">
    <dxf>
      <numFmt numFmtId="2" formatCode="0.00"/>
    </dxf>
  </rfmt>
  <rcc rId="22268" sId="3" numFmtId="4">
    <oc r="H80">
      <v>0</v>
    </oc>
    <nc r="H80"/>
  </rcc>
  <rfmt sheetId="3" sqref="K80" start="0" length="0">
    <dxf>
      <numFmt numFmtId="2" formatCode="0.00"/>
    </dxf>
  </rfmt>
  <rcc rId="22269" sId="3" numFmtId="4">
    <oc r="D81">
      <v>4</v>
    </oc>
    <nc r="D81"/>
  </rcc>
  <rcc rId="22270" sId="3" numFmtId="4">
    <oc r="E81">
      <v>654</v>
    </oc>
    <nc r="E81"/>
  </rcc>
  <rcc rId="22271" sId="3" numFmtId="4">
    <oc r="F81">
      <v>2</v>
    </oc>
    <nc r="F81"/>
  </rcc>
  <rcc rId="22272" sId="3" numFmtId="4">
    <oc r="G81">
      <v>210</v>
    </oc>
    <nc r="G81"/>
  </rcc>
  <rcc rId="22273" sId="3" numFmtId="4">
    <oc r="H81">
      <v>0</v>
    </oc>
    <nc r="H81"/>
  </rcc>
  <rcc rId="22274" sId="3" numFmtId="4">
    <oc r="J81">
      <v>2</v>
    </oc>
    <nc r="J81"/>
  </rcc>
  <rcc rId="22275" sId="3" odxf="1" dxf="1" numFmtId="4">
    <oc r="K81">
      <v>160</v>
    </oc>
    <nc r="K81"/>
    <odxf>
      <numFmt numFmtId="0" formatCode="General"/>
    </odxf>
    <ndxf>
      <numFmt numFmtId="2" formatCode="0.00"/>
    </ndxf>
  </rcc>
  <rcc rId="22276" sId="3" numFmtId="4">
    <oc r="D82">
      <v>1</v>
    </oc>
    <nc r="D82"/>
  </rcc>
  <rcc rId="22277" sId="3" numFmtId="4">
    <oc r="E82">
      <v>25</v>
    </oc>
    <nc r="E82"/>
  </rcc>
  <rcc rId="22278" sId="3" numFmtId="4">
    <oc r="F82">
      <v>1</v>
    </oc>
    <nc r="F82"/>
  </rcc>
  <rcc rId="22279" sId="3" numFmtId="4">
    <oc r="G82">
      <v>25</v>
    </oc>
    <nc r="G82"/>
  </rcc>
  <rcc rId="22280" sId="3" numFmtId="4">
    <oc r="H82">
      <v>0</v>
    </oc>
    <nc r="H82"/>
  </rcc>
  <rcc rId="22281" sId="3" numFmtId="4">
    <oc r="D83">
      <v>1</v>
    </oc>
    <nc r="D83"/>
  </rcc>
  <rcc rId="22282" sId="3" numFmtId="4">
    <oc r="E83">
      <v>45</v>
    </oc>
    <nc r="E83"/>
  </rcc>
  <rcc rId="22283" sId="3" numFmtId="4">
    <oc r="F83">
      <v>1</v>
    </oc>
    <nc r="F83"/>
  </rcc>
  <rcc rId="22284" sId="3" numFmtId="4">
    <oc r="G83">
      <v>45</v>
    </oc>
    <nc r="G83"/>
  </rcc>
  <rcc rId="22285" sId="3" numFmtId="4">
    <oc r="H83">
      <v>0</v>
    </oc>
    <nc r="H83"/>
  </rcc>
  <rcc rId="22286" sId="3" numFmtId="4">
    <oc r="D84">
      <v>1</v>
    </oc>
    <nc r="D84"/>
  </rcc>
  <rcc rId="22287" sId="3" numFmtId="4">
    <oc r="E84">
      <v>10</v>
    </oc>
    <nc r="E84"/>
  </rcc>
  <rcc rId="22288" sId="3" numFmtId="4">
    <oc r="F84">
      <v>1</v>
    </oc>
    <nc r="F84"/>
  </rcc>
  <rcc rId="22289" sId="3" numFmtId="4">
    <oc r="G84">
      <v>10</v>
    </oc>
    <nc r="G84"/>
  </rcc>
  <rcc rId="22290" sId="3" numFmtId="4">
    <oc r="H84">
      <v>0</v>
    </oc>
    <nc r="H84"/>
  </rcc>
  <rfmt sheetId="3" sqref="D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3" sqref="E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3" sqref="F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3" sqref="G85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2291" sId="3" numFmtId="4">
    <oc r="H85">
      <v>0</v>
    </oc>
    <nc r="H85"/>
  </rcc>
  <rcc rId="22292" sId="3" numFmtId="4">
    <oc r="D86">
      <v>3</v>
    </oc>
    <nc r="D86"/>
  </rcc>
  <rcc rId="22293" sId="3" numFmtId="4">
    <oc r="E86">
      <v>228</v>
    </oc>
    <nc r="E86"/>
  </rcc>
  <rcc rId="22294" sId="3" numFmtId="4">
    <oc r="H86">
      <v>0</v>
    </oc>
    <nc r="H86"/>
  </rcc>
  <rcc rId="22295" sId="3" numFmtId="4">
    <oc r="D87">
      <v>3</v>
    </oc>
    <nc r="D87"/>
  </rcc>
  <rcc rId="22296" sId="3" numFmtId="4">
    <oc r="E87">
      <v>340</v>
    </oc>
    <nc r="E87"/>
  </rcc>
  <rcc rId="22297" sId="3" numFmtId="4">
    <oc r="H87">
      <v>0</v>
    </oc>
    <nc r="H87"/>
  </rcc>
  <rcc rId="22298" sId="3" numFmtId="4">
    <oc r="D88">
      <v>1</v>
    </oc>
    <nc r="D88"/>
  </rcc>
  <rcc rId="22299" sId="3" numFmtId="4">
    <oc r="E88">
      <v>65</v>
    </oc>
    <nc r="E88"/>
  </rcc>
  <rcc rId="22300" sId="3" numFmtId="4">
    <oc r="F88">
      <v>1</v>
    </oc>
    <nc r="F88"/>
  </rcc>
  <rcc rId="22301" sId="3" numFmtId="4">
    <oc r="G88">
      <v>15</v>
    </oc>
    <nc r="G88"/>
  </rcc>
  <rcc rId="22302" sId="3" numFmtId="4">
    <oc r="H88">
      <v>0</v>
    </oc>
    <nc r="H88"/>
  </rcc>
  <rcc rId="22303" sId="3" numFmtId="4">
    <oc r="H89">
      <v>0</v>
    </oc>
    <nc r="H89"/>
  </rcc>
  <rcc rId="22304" sId="3" numFmtId="4">
    <oc r="D90">
      <v>2</v>
    </oc>
    <nc r="D90"/>
  </rcc>
  <rcc rId="22305" sId="3" numFmtId="4">
    <oc r="E90">
      <v>205</v>
    </oc>
    <nc r="E90"/>
  </rcc>
  <rcc rId="22306" sId="3" numFmtId="4">
    <oc r="F90">
      <v>1</v>
    </oc>
    <nc r="F90"/>
  </rcc>
  <rcc rId="22307" sId="3" numFmtId="4">
    <oc r="G90">
      <v>20</v>
    </oc>
    <nc r="G90"/>
  </rcc>
  <rcc rId="22308" sId="3" numFmtId="4">
    <oc r="H90">
      <v>0</v>
    </oc>
    <nc r="H90"/>
  </rcc>
  <rcc rId="22309" sId="3" numFmtId="4">
    <oc r="D91">
      <v>2</v>
    </oc>
    <nc r="D91"/>
  </rcc>
  <rcc rId="22310" sId="3" numFmtId="4">
    <oc r="E91">
      <v>95</v>
    </oc>
    <nc r="E91"/>
  </rcc>
  <rcc rId="22311" sId="3" numFmtId="4">
    <oc r="F91">
      <v>2</v>
    </oc>
    <nc r="F91"/>
  </rcc>
  <rcc rId="22312" sId="3" numFmtId="4">
    <oc r="G91">
      <v>95</v>
    </oc>
    <nc r="G91"/>
  </rcc>
  <rcc rId="22313" sId="3" numFmtId="4">
    <oc r="H91">
      <v>0</v>
    </oc>
    <nc r="H91"/>
  </rcc>
  <rcc rId="22314" sId="3" numFmtId="4">
    <oc r="D92">
      <v>1</v>
    </oc>
    <nc r="D92"/>
  </rcc>
  <rcc rId="22315" sId="3" numFmtId="4">
    <oc r="E92">
      <v>15</v>
    </oc>
    <nc r="E92"/>
  </rcc>
  <rcc rId="22316" sId="3" numFmtId="4">
    <oc r="F92">
      <v>1</v>
    </oc>
    <nc r="F92"/>
  </rcc>
  <rcc rId="22317" sId="3" numFmtId="4">
    <oc r="G92">
      <v>15</v>
    </oc>
    <nc r="G92"/>
  </rcc>
  <rcc rId="22318" sId="3" numFmtId="4">
    <oc r="H92">
      <v>0</v>
    </oc>
    <nc r="H92"/>
  </rcc>
  <rcc rId="22319" sId="3" numFmtId="4">
    <oc r="D93">
      <v>5</v>
    </oc>
    <nc r="D93"/>
  </rcc>
  <rcc rId="22320" sId="3" numFmtId="4">
    <oc r="E93">
      <v>350</v>
    </oc>
    <nc r="E93"/>
  </rcc>
  <rcc rId="22321" sId="3" numFmtId="4">
    <oc r="F93">
      <v>2</v>
    </oc>
    <nc r="F93"/>
  </rcc>
  <rcc rId="22322" sId="3" numFmtId="4">
    <oc r="G93">
      <v>125</v>
    </oc>
    <nc r="G93"/>
  </rcc>
  <rcc rId="22323" sId="3" numFmtId="4">
    <oc r="H93">
      <v>0</v>
    </oc>
    <nc r="H93"/>
  </rcc>
  <rcc rId="22324" sId="3" numFmtId="4">
    <oc r="H94">
      <v>0</v>
    </oc>
    <nc r="H94"/>
  </rcc>
  <rcc rId="22325" sId="3" numFmtId="4">
    <oc r="H95">
      <v>0</v>
    </oc>
    <nc r="H95"/>
  </rcc>
  <rcc rId="22326" sId="3" numFmtId="4">
    <oc r="H96">
      <v>0</v>
    </oc>
    <nc r="H96"/>
  </rcc>
  <rcc rId="22327" sId="3" numFmtId="4">
    <oc r="D97">
      <v>2</v>
    </oc>
    <nc r="D97"/>
  </rcc>
  <rcc rId="22328" sId="3">
    <oc r="E97">
      <f>10+45</f>
    </oc>
    <nc r="E97"/>
  </rcc>
  <rcc rId="22329" sId="3" numFmtId="4">
    <oc r="F97">
      <v>2</v>
    </oc>
    <nc r="F97"/>
  </rcc>
  <rcc rId="22330" sId="3" numFmtId="4">
    <oc r="G97">
      <v>55</v>
    </oc>
    <nc r="G97"/>
  </rcc>
  <rcc rId="22331" sId="3" numFmtId="4">
    <oc r="H97">
      <v>0</v>
    </oc>
    <nc r="H97"/>
  </rcc>
  <rcc rId="22332" sId="3" numFmtId="4">
    <oc r="D98">
      <v>3</v>
    </oc>
    <nc r="D98"/>
  </rcc>
  <rcc rId="22333" sId="3" numFmtId="4">
    <oc r="E98">
      <v>87</v>
    </oc>
    <nc r="E98"/>
  </rcc>
  <rcc rId="22334" sId="3" numFmtId="4">
    <oc r="F98">
      <v>3</v>
    </oc>
    <nc r="F98"/>
  </rcc>
  <rcc rId="22335" sId="3" numFmtId="4">
    <oc r="G98">
      <v>87</v>
    </oc>
    <nc r="G98"/>
  </rcc>
  <rcc rId="22336" sId="3" numFmtId="4">
    <oc r="H98">
      <v>0</v>
    </oc>
    <nc r="H98"/>
  </rcc>
  <rcc rId="22337" sId="3" numFmtId="4">
    <oc r="D99">
      <v>3</v>
    </oc>
    <nc r="D99"/>
  </rcc>
  <rcc rId="22338" sId="3">
    <oc r="E99">
      <f>15+10+131</f>
    </oc>
    <nc r="E99"/>
  </rcc>
  <rcc rId="22339" sId="3" numFmtId="4">
    <oc r="F99">
      <v>3</v>
    </oc>
    <nc r="F99"/>
  </rcc>
  <rcc rId="22340" sId="3" numFmtId="4">
    <oc r="G99">
      <v>156</v>
    </oc>
    <nc r="G99"/>
  </rcc>
  <rcc rId="22341" sId="3" numFmtId="4">
    <oc r="H99">
      <v>0</v>
    </oc>
    <nc r="H99"/>
  </rcc>
  <rcc rId="22342" sId="3" numFmtId="4">
    <oc r="H100">
      <v>0</v>
    </oc>
    <nc r="H100"/>
  </rcc>
  <rcc rId="22343" sId="3" numFmtId="4">
    <oc r="D101">
      <v>5</v>
    </oc>
    <nc r="D101"/>
  </rcc>
  <rcc rId="22344" sId="3">
    <oc r="E101">
      <f>15+30+315+87+8</f>
    </oc>
    <nc r="E101"/>
  </rcc>
  <rcc rId="22345" sId="3" numFmtId="4">
    <oc r="F101">
      <v>5</v>
    </oc>
    <nc r="F101"/>
  </rcc>
  <rcc rId="22346" sId="3" numFmtId="4">
    <oc r="G101">
      <v>455</v>
    </oc>
    <nc r="G101"/>
  </rcc>
  <rcc rId="22347" sId="3">
    <oc r="D102">
      <f>SUM(D66:D101)</f>
    </oc>
    <nc r="D102">
      <f>SUM(D66:D101)</f>
    </nc>
  </rcc>
  <rcc rId="22348" sId="3">
    <oc r="E102">
      <f>SUM(E66:E101)</f>
    </oc>
    <nc r="E102">
      <f>SUM(E66:E101)</f>
    </nc>
  </rcc>
  <rcc rId="22349" sId="3">
    <oc r="F102">
      <f>SUM(F66:F101)</f>
    </oc>
    <nc r="F102">
      <f>SUM(F66:F101)</f>
    </nc>
  </rcc>
  <rcc rId="22350" sId="3">
    <oc r="G102">
      <f>SUM(G66:G101)</f>
    </oc>
    <nc r="G102">
      <f>SUM(G66:G101)</f>
    </nc>
  </rcc>
  <rcc rId="22351" sId="3">
    <oc r="H102">
      <f>SUM(H66:H101)</f>
    </oc>
    <nc r="H102">
      <f>SUM(H66:H101)</f>
    </nc>
  </rcc>
  <rcc rId="22352" sId="3">
    <oc r="I102">
      <f>SUM(I66:I101)</f>
    </oc>
    <nc r="I102">
      <f>SUM(I66:I101)</f>
    </nc>
  </rcc>
  <rcc rId="22353" sId="3">
    <oc r="J102">
      <f>SUM(J66:J101)</f>
    </oc>
    <nc r="J102">
      <f>SUM(J66:J101)</f>
    </nc>
  </rcc>
  <rcc rId="22354" sId="3">
    <oc r="K102">
      <f>SUM(K66:K101)</f>
    </oc>
    <nc r="K102">
      <f>SUM(K66:K101)</f>
    </nc>
  </rcc>
  <rcc rId="22355" sId="3">
    <oc r="L102">
      <f>SUM(L66:L101)</f>
    </oc>
    <nc r="L102">
      <f>SUM(L66:L101)</f>
    </nc>
  </rcc>
  <rcc rId="22356" sId="3">
    <oc r="M102">
      <f>SUM(M66:M101)</f>
    </oc>
    <nc r="M102">
      <f>SUM(M66:M101)</f>
    </nc>
  </rcc>
  <rcc rId="22357" sId="3">
    <oc r="N102">
      <f>SUM(N66:N101)</f>
    </oc>
    <nc r="N102">
      <f>SUM(N66:N101)</f>
    </nc>
  </rcc>
  <rcc rId="22358" sId="3">
    <oc r="O102">
      <f>SUM(O66:O101)</f>
    </oc>
    <nc r="O102">
      <f>SUM(O66:O101)</f>
    </nc>
  </rcc>
  <rcc rId="22359" sId="3">
    <oc r="P102">
      <f>SUM(P66:P101)</f>
    </oc>
    <nc r="P102">
      <f>SUM(P66:P101)</f>
    </nc>
  </rcc>
  <rcc rId="22360" sId="3">
    <oc r="Q102">
      <f>SUM(Q66:Q101)</f>
    </oc>
    <nc r="Q102">
      <f>SUM(Q66:Q101)</f>
    </nc>
  </rcc>
  <rcc rId="22361" sId="3" numFmtId="4">
    <oc r="D104">
      <v>26</v>
    </oc>
    <nc r="D104">
      <v>1</v>
    </nc>
  </rcc>
  <rcc rId="22362" sId="3" numFmtId="4">
    <oc r="E104">
      <f>350+130+70+160+200+65+8+10+160+15+200+20+15+80+3+500+700+95</f>
    </oc>
    <nc r="E104">
      <v>100</v>
    </nc>
  </rcc>
  <rcc rId="22363" sId="3" numFmtId="4">
    <oc r="F104">
      <v>17</v>
    </oc>
    <nc r="F104"/>
  </rcc>
  <rcc rId="22364" sId="3" numFmtId="4">
    <oc r="G104">
      <v>1700</v>
    </oc>
    <nc r="G104"/>
  </rcc>
  <rcc rId="22365" sId="3" numFmtId="4">
    <oc r="H104">
      <v>0</v>
    </oc>
    <nc r="H104"/>
  </rcc>
  <rcc rId="22366" sId="3" numFmtId="4">
    <oc r="J104">
      <v>13</v>
    </oc>
    <nc r="J104"/>
  </rcc>
  <rcc rId="22367" sId="3" numFmtId="4">
    <oc r="K104">
      <v>740</v>
    </oc>
    <nc r="K104"/>
  </rcc>
  <rcc rId="22368" sId="3" numFmtId="4">
    <oc r="D105">
      <v>7</v>
    </oc>
    <nc r="D105"/>
  </rcc>
  <rcc rId="22369" sId="3">
    <oc r="E105">
      <f>1554+51.9</f>
    </oc>
    <nc r="E105"/>
  </rcc>
  <rcc rId="22370" sId="3" numFmtId="4">
    <oc r="F105">
      <v>2</v>
    </oc>
    <nc r="F105"/>
  </rcc>
  <rcc rId="22371" sId="3" numFmtId="4">
    <oc r="G105">
      <v>115</v>
    </oc>
    <nc r="G105"/>
  </rcc>
  <rcc rId="22372" sId="3" numFmtId="4">
    <oc r="H105">
      <v>0</v>
    </oc>
    <nc r="H105"/>
  </rcc>
  <rcc rId="22373" sId="3" numFmtId="4">
    <oc r="J105">
      <v>9</v>
    </oc>
    <nc r="J105"/>
  </rcc>
  <rcc rId="22374" sId="3" numFmtId="4">
    <oc r="K105">
      <v>355</v>
    </oc>
    <nc r="K105"/>
  </rcc>
  <rcc rId="22375" sId="3" numFmtId="4">
    <oc r="D106">
      <v>6</v>
    </oc>
    <nc r="D106"/>
  </rcc>
  <rcc rId="22376" sId="3">
    <oc r="E106">
      <f>340+29.25</f>
    </oc>
    <nc r="E106"/>
  </rcc>
  <rcc rId="22377" sId="3" numFmtId="4">
    <oc r="F106">
      <v>5</v>
    </oc>
    <nc r="F106"/>
  </rcc>
  <rcc rId="22378" sId="3" numFmtId="4">
    <oc r="G106">
      <v>63</v>
    </oc>
    <nc r="G106"/>
  </rcc>
  <rcc rId="22379" sId="3" numFmtId="4">
    <oc r="H106">
      <v>0</v>
    </oc>
    <nc r="H106"/>
  </rcc>
  <rcc rId="22380" sId="3" numFmtId="4">
    <oc r="J106">
      <v>6</v>
    </oc>
    <nc r="J106"/>
  </rcc>
  <rcc rId="22381" sId="3" numFmtId="4">
    <oc r="K106">
      <v>240</v>
    </oc>
    <nc r="K106"/>
  </rcc>
  <rcc rId="22382" sId="3" numFmtId="4">
    <oc r="D107">
      <v>10</v>
    </oc>
    <nc r="D107"/>
  </rcc>
  <rcc rId="22383" sId="3">
    <oc r="E107">
      <f>902+29.25</f>
    </oc>
    <nc r="E107"/>
  </rcc>
  <rcc rId="22384" sId="3" numFmtId="4">
    <oc r="F107">
      <v>7</v>
    </oc>
    <nc r="F107"/>
  </rcc>
  <rcc rId="22385" sId="3" numFmtId="4">
    <oc r="G107">
      <v>589.25</v>
    </oc>
    <nc r="G107"/>
  </rcc>
  <rcc rId="22386" sId="3" numFmtId="4">
    <oc r="H107">
      <v>0</v>
    </oc>
    <nc r="H107"/>
  </rcc>
  <rcc rId="22387" sId="3" numFmtId="4">
    <oc r="D108">
      <v>10</v>
    </oc>
    <nc r="D108"/>
  </rcc>
  <rcc rId="22388" sId="3">
    <oc r="E108">
      <f>10+10+15+55+6+60+85+65+70+300+200</f>
    </oc>
    <nc r="E108"/>
  </rcc>
  <rcc rId="22389" sId="3" numFmtId="4">
    <oc r="F108">
      <v>7</v>
    </oc>
    <nc r="F108"/>
  </rcc>
  <rcc rId="22390" sId="3" numFmtId="4">
    <oc r="G108">
      <v>345</v>
    </oc>
    <nc r="G108"/>
  </rcc>
  <rcc rId="22391" sId="3" numFmtId="4">
    <oc r="H108">
      <v>0</v>
    </oc>
    <nc r="H108"/>
  </rcc>
  <rcc rId="22392" sId="3" numFmtId="4">
    <oc r="D109">
      <v>9</v>
    </oc>
    <nc r="D109"/>
  </rcc>
  <rcc rId="22393" sId="3">
    <oc r="E109">
      <f>30+60+20+10+20+15+15+86+6+300+268</f>
    </oc>
    <nc r="E109"/>
  </rcc>
  <rcc rId="22394" sId="3" numFmtId="4">
    <oc r="F109">
      <v>5</v>
    </oc>
    <nc r="F109"/>
  </rcc>
  <rcc rId="22395" sId="3" numFmtId="4">
    <oc r="G109">
      <v>105</v>
    </oc>
    <nc r="G109"/>
  </rcc>
  <rcc rId="22396" sId="3" numFmtId="4">
    <oc r="H109">
      <v>0</v>
    </oc>
    <nc r="H109"/>
  </rcc>
  <rcc rId="22397" sId="3" numFmtId="4">
    <oc r="D110">
      <v>3</v>
    </oc>
    <nc r="D110"/>
  </rcc>
  <rcc rId="22398" sId="3">
    <oc r="E110">
      <f>15+25+15+200</f>
    </oc>
    <nc r="E110"/>
  </rcc>
  <rcc rId="22399" sId="3" numFmtId="4">
    <oc r="F110">
      <v>3</v>
    </oc>
    <nc r="F110"/>
  </rcc>
  <rcc rId="22400" sId="3" numFmtId="4">
    <oc r="G110">
      <v>55</v>
    </oc>
    <nc r="G110"/>
  </rcc>
  <rcc rId="22401" sId="3" numFmtId="4">
    <oc r="H110">
      <v>0</v>
    </oc>
    <nc r="H110"/>
  </rcc>
  <rcc rId="22402" sId="3" numFmtId="4">
    <oc r="D111">
      <v>6</v>
    </oc>
    <nc r="D111"/>
  </rcc>
  <rcc rId="22403" sId="3" numFmtId="4">
    <oc r="E111">
      <v>460</v>
    </oc>
    <nc r="E111"/>
  </rcc>
  <rcc rId="22404" sId="3" numFmtId="4">
    <oc r="F111">
      <v>2</v>
    </oc>
    <nc r="F111"/>
  </rcc>
  <rcc rId="22405" sId="3" numFmtId="4">
    <oc r="G111">
      <v>60</v>
    </oc>
    <nc r="G111"/>
  </rcc>
  <rcc rId="22406" sId="3" numFmtId="4">
    <oc r="H111">
      <v>0</v>
    </oc>
    <nc r="H111"/>
  </rcc>
  <rcc rId="22407" sId="3" numFmtId="4">
    <oc r="J111">
      <v>1</v>
    </oc>
    <nc r="J111"/>
  </rcc>
  <rcc rId="22408" sId="3" numFmtId="4">
    <oc r="K111">
      <v>40</v>
    </oc>
    <nc r="K111"/>
  </rcc>
  <rcc rId="22409" sId="3" numFmtId="4">
    <oc r="D112">
      <v>3</v>
    </oc>
    <nc r="D112"/>
  </rcc>
  <rcc rId="22410" sId="3">
    <oc r="E112">
      <f>10+7+10</f>
    </oc>
    <nc r="E112"/>
  </rcc>
  <rcc rId="22411" sId="3" numFmtId="4">
    <oc r="F112">
      <v>3</v>
    </oc>
    <nc r="F112"/>
  </rcc>
  <rcc rId="22412" sId="3">
    <oc r="G112">
      <f>10+7+10</f>
    </oc>
    <nc r="G112"/>
  </rcc>
  <rcc rId="22413" sId="3" numFmtId="4">
    <oc r="H112">
      <v>0</v>
    </oc>
    <nc r="H112"/>
  </rcc>
  <rcc rId="22414" sId="3" numFmtId="4">
    <oc r="D113">
      <v>2</v>
    </oc>
    <nc r="D113"/>
  </rcc>
  <rcc rId="22415" sId="3">
    <oc r="E113">
      <f>25+29.25</f>
    </oc>
    <nc r="E113"/>
  </rcc>
  <rcc rId="22416" sId="3" numFmtId="4">
    <oc r="F113">
      <v>1</v>
    </oc>
    <nc r="F113"/>
  </rcc>
  <rcc rId="22417" sId="3" numFmtId="4">
    <oc r="G113">
      <v>25</v>
    </oc>
    <nc r="G113"/>
  </rcc>
  <rcc rId="22418" sId="3" numFmtId="4">
    <oc r="H113">
      <v>0</v>
    </oc>
    <nc r="H113"/>
  </rcc>
  <rcc rId="22419" sId="3" numFmtId="4">
    <oc r="D114">
      <v>10</v>
    </oc>
    <nc r="D114"/>
  </rcc>
  <rcc rId="22420" sId="3">
    <oc r="E114">
      <f>30+160+131+15+160+170+250+40+10+10</f>
    </oc>
    <nc r="E114"/>
  </rcc>
  <rcc rId="22421" sId="3" numFmtId="4">
    <oc r="F114">
      <v>4</v>
    </oc>
    <nc r="F114"/>
  </rcc>
  <rcc rId="22422" sId="3" numFmtId="4">
    <oc r="G114">
      <v>430</v>
    </oc>
    <nc r="G114"/>
  </rcc>
  <rcc rId="22423" sId="3" numFmtId="4">
    <oc r="H114">
      <v>0</v>
    </oc>
    <nc r="H114"/>
  </rcc>
  <rcc rId="22424" sId="3" numFmtId="4">
    <oc r="D115">
      <v>2</v>
    </oc>
    <nc r="D115"/>
  </rcc>
  <rcc rId="22425" sId="3" numFmtId="4">
    <oc r="E115">
      <v>220</v>
    </oc>
    <nc r="E115"/>
  </rcc>
  <rcc rId="22426" sId="3" numFmtId="4">
    <oc r="F115">
      <v>2</v>
    </oc>
    <nc r="F115"/>
  </rcc>
  <rcc rId="22427" sId="3" numFmtId="4">
    <oc r="G115">
      <v>220</v>
    </oc>
    <nc r="G115"/>
  </rcc>
  <rcc rId="22428" sId="3" numFmtId="4">
    <oc r="H115">
      <v>0</v>
    </oc>
    <nc r="H115"/>
  </rcc>
  <rcc rId="22429" sId="3" numFmtId="4">
    <oc r="H116">
      <v>0</v>
    </oc>
    <nc r="H116"/>
  </rcc>
  <rcc rId="22430" sId="3" numFmtId="4">
    <oc r="D117">
      <v>18</v>
    </oc>
    <nc r="D117"/>
  </rcc>
  <rcc rId="22431" sId="3">
    <oc r="E117">
      <f>360+15+320+20+155+360+80+60+15+54+80+50+10+10+200+60+194+100</f>
    </oc>
    <nc r="E117"/>
  </rcc>
  <rcc rId="22432" sId="3" numFmtId="4">
    <oc r="F117">
      <v>9</v>
    </oc>
    <nc r="F117"/>
  </rcc>
  <rcc rId="22433" sId="3" numFmtId="4">
    <oc r="G117">
      <v>1210</v>
    </oc>
    <nc r="G117"/>
  </rcc>
  <rcc rId="22434" sId="3" numFmtId="4">
    <oc r="H117">
      <v>0</v>
    </oc>
    <nc r="H117"/>
  </rcc>
  <rcc rId="22435" sId="3" numFmtId="4">
    <oc r="J117">
      <v>19</v>
    </oc>
    <nc r="J117"/>
  </rcc>
  <rcc rId="22436" sId="3" numFmtId="4">
    <oc r="K117">
      <v>740</v>
    </oc>
    <nc r="K117"/>
  </rcc>
  <rcc rId="22437" sId="3" numFmtId="4">
    <oc r="D118">
      <v>8</v>
    </oc>
    <nc r="D118"/>
  </rcc>
  <rcc rId="22438" sId="3">
    <oc r="E118">
      <f>15+250+670+150+45+80+85+40</f>
    </oc>
    <nc r="E118"/>
  </rcc>
  <rcc rId="22439" sId="3" numFmtId="4">
    <oc r="F118">
      <v>3</v>
    </oc>
    <nc r="F118"/>
  </rcc>
  <rcc rId="22440" sId="3" numFmtId="4">
    <oc r="G118">
      <v>120</v>
    </oc>
    <nc r="G118"/>
  </rcc>
  <rcc rId="22441" sId="3" numFmtId="4">
    <oc r="H118">
      <v>0</v>
    </oc>
    <nc r="H118"/>
  </rcc>
  <rcc rId="22442" sId="3" numFmtId="4">
    <oc r="J118">
      <v>1</v>
    </oc>
    <nc r="J118"/>
  </rcc>
  <rcc rId="22443" sId="3" numFmtId="4">
    <oc r="K118">
      <v>40</v>
    </oc>
    <nc r="K118"/>
  </rcc>
  <rcc rId="22444" sId="3" numFmtId="4">
    <oc r="D119">
      <v>3</v>
    </oc>
    <nc r="D119"/>
  </rcc>
  <rcc rId="22445" sId="3">
    <oc r="E119">
      <f>15+200+8</f>
    </oc>
    <nc r="E119"/>
  </rcc>
  <rcc rId="22446" sId="3" numFmtId="4">
    <oc r="F119">
      <v>3</v>
    </oc>
    <nc r="F119"/>
  </rcc>
  <rcc rId="22447" sId="3" numFmtId="4">
    <oc r="G119">
      <v>223</v>
    </oc>
    <nc r="G119"/>
  </rcc>
  <rcc rId="22448" sId="3" numFmtId="4">
    <oc r="H119">
      <v>0</v>
    </oc>
    <nc r="H119"/>
  </rcc>
  <rcc rId="22449" sId="3" numFmtId="4">
    <oc r="H120">
      <v>0</v>
    </oc>
    <nc r="H120"/>
  </rcc>
  <rcc rId="22450" sId="3" numFmtId="4">
    <oc r="H121">
      <v>0</v>
    </oc>
    <nc r="H121"/>
  </rcc>
  <rcc rId="22451" sId="3" odxf="1" dxf="1" numFmtId="4">
    <oc r="D122">
      <v>5</v>
    </oc>
    <nc r="D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2" sId="3" odxf="1" dxf="1">
    <oc r="E122">
      <f>4.4+25+10+10+14</f>
    </oc>
    <nc r="E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3" sId="3" odxf="1" dxf="1" numFmtId="4">
    <oc r="F122">
      <v>5</v>
    </oc>
    <nc r="F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4" sId="3" odxf="1" dxf="1" numFmtId="4">
    <oc r="G122">
      <v>63.4</v>
    </oc>
    <nc r="G122"/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22455" sId="3" numFmtId="4">
    <oc r="H122">
      <v>0</v>
    </oc>
    <nc r="H122"/>
  </rcc>
  <rcc rId="22456" sId="3" numFmtId="4">
    <oc r="D123">
      <v>4</v>
    </oc>
    <nc r="D123">
      <v>1</v>
    </nc>
  </rcc>
  <rcc rId="22457" sId="3" numFmtId="4">
    <oc r="E123">
      <f>200+14+70+2.5</f>
    </oc>
    <nc r="E123">
      <v>10</v>
    </nc>
  </rcc>
  <rcc rId="22458" sId="3" numFmtId="4">
    <oc r="F123">
      <v>4</v>
    </oc>
    <nc r="F123">
      <v>1</v>
    </nc>
  </rcc>
  <rcc rId="22459" sId="3" numFmtId="4">
    <oc r="G123">
      <v>286.5</v>
    </oc>
    <nc r="G123">
      <v>10</v>
    </nc>
  </rcc>
  <rcc rId="22460" sId="3" numFmtId="4">
    <oc r="H123">
      <v>0</v>
    </oc>
    <nc r="H123"/>
  </rcc>
  <rcc rId="22461" sId="3" numFmtId="4">
    <oc r="H124">
      <v>0</v>
    </oc>
    <nc r="H124"/>
  </rcc>
  <rcc rId="22462" sId="3" numFmtId="4">
    <oc r="D125">
      <v>2</v>
    </oc>
    <nc r="D125"/>
  </rcc>
  <rcc rId="22463" sId="3" numFmtId="4">
    <oc r="E125">
      <v>189</v>
    </oc>
    <nc r="E125"/>
  </rcc>
  <rcc rId="22464" sId="3" numFmtId="4">
    <oc r="H125">
      <v>0</v>
    </oc>
    <nc r="H125"/>
  </rcc>
  <rcc rId="22465" sId="3" numFmtId="4">
    <oc r="D126">
      <v>2</v>
    </oc>
    <nc r="D126"/>
  </rcc>
  <rcc rId="22466" sId="3">
    <oc r="E126">
      <f>70+45</f>
    </oc>
    <nc r="E126"/>
  </rcc>
  <rcc rId="22467" sId="3" numFmtId="4">
    <oc r="F126">
      <v>2</v>
    </oc>
    <nc r="F126"/>
  </rcc>
  <rcc rId="22468" sId="3" numFmtId="4">
    <oc r="G126">
      <v>115</v>
    </oc>
    <nc r="G126"/>
  </rcc>
  <rcc rId="22469" sId="3" numFmtId="4">
    <oc r="H126">
      <v>0</v>
    </oc>
    <nc r="H126"/>
  </rcc>
  <rcc rId="22470" sId="3" numFmtId="4">
    <oc r="D127">
      <v>1</v>
    </oc>
    <nc r="D127"/>
  </rcc>
  <rcc rId="22471" sId="3">
    <oc r="E127">
      <f>160</f>
    </oc>
    <nc r="E127"/>
  </rcc>
  <rcc rId="22472" sId="3" numFmtId="4">
    <oc r="F127">
      <v>1</v>
    </oc>
    <nc r="F127"/>
  </rcc>
  <rcc rId="22473" sId="3">
    <oc r="G127">
      <f>160</f>
    </oc>
    <nc r="G127"/>
  </rcc>
  <rcc rId="22474" sId="3" numFmtId="4">
    <oc r="H127">
      <v>0</v>
    </oc>
    <nc r="H127"/>
  </rcc>
  <rcc rId="22475" sId="3" numFmtId="4">
    <oc r="H128">
      <v>0</v>
    </oc>
    <nc r="H128"/>
  </rcc>
  <rcc rId="22476" sId="3" numFmtId="4">
    <oc r="D129">
      <v>2</v>
    </oc>
    <nc r="D129"/>
  </rcc>
  <rcc rId="22477" sId="3" numFmtId="4">
    <oc r="E129">
      <v>185</v>
    </oc>
    <nc r="E129"/>
  </rcc>
  <rcc rId="22478" sId="3" numFmtId="4">
    <oc r="F129">
      <v>2</v>
    </oc>
    <nc r="F129"/>
  </rcc>
  <rcc rId="22479" sId="3" numFmtId="4">
    <oc r="G129">
      <v>185</v>
    </oc>
    <nc r="G129"/>
  </rcc>
  <rcc rId="22480" sId="3" numFmtId="4">
    <oc r="H129">
      <v>0</v>
    </oc>
    <nc r="H129"/>
  </rcc>
  <rcc rId="22481" sId="3" numFmtId="4">
    <oc r="D130">
      <v>1</v>
    </oc>
    <nc r="D130"/>
  </rcc>
  <rcc rId="22482" sId="3" numFmtId="4">
    <oc r="E130">
      <v>25</v>
    </oc>
    <nc r="E130"/>
  </rcc>
  <rcc rId="22483" sId="3" numFmtId="4">
    <oc r="F130">
      <v>1</v>
    </oc>
    <nc r="F130"/>
  </rcc>
  <rcc rId="22484" sId="3" numFmtId="4">
    <oc r="G130">
      <v>25</v>
    </oc>
    <nc r="G130"/>
  </rcc>
  <rcc rId="22485" sId="3" numFmtId="4">
    <oc r="H130">
      <v>0</v>
    </oc>
    <nc r="H130"/>
  </rcc>
  <rcc rId="22486" sId="3" numFmtId="4">
    <oc r="H131">
      <v>0</v>
    </oc>
    <nc r="H131"/>
  </rcc>
  <rcc rId="22487" sId="3" numFmtId="4">
    <oc r="J131">
      <v>6</v>
    </oc>
    <nc r="J131"/>
  </rcc>
  <rcc rId="22488" sId="3" numFmtId="4">
    <oc r="K131">
      <v>165</v>
    </oc>
    <nc r="K131"/>
  </rcc>
  <rcc rId="22489" sId="3" numFmtId="4">
    <oc r="H132">
      <v>0</v>
    </oc>
    <nc r="H132"/>
  </rcc>
  <rcc rId="22490" sId="3" numFmtId="4">
    <oc r="J132">
      <v>4</v>
    </oc>
    <nc r="J132"/>
  </rcc>
  <rcc rId="22491" sId="3" numFmtId="4">
    <oc r="K132">
      <v>170</v>
    </oc>
    <nc r="K132"/>
  </rcc>
  <rcc rId="22492" sId="3" numFmtId="4">
    <oc r="D133">
      <v>1</v>
    </oc>
    <nc r="D133"/>
  </rcc>
  <rcc rId="22493" sId="3" numFmtId="4">
    <oc r="E133">
      <v>32</v>
    </oc>
    <nc r="E133"/>
  </rcc>
  <rcc rId="22494" sId="3" numFmtId="4">
    <oc r="F133">
      <v>1</v>
    </oc>
    <nc r="F133"/>
  </rcc>
  <rcc rId="22495" sId="3" numFmtId="4">
    <oc r="G133">
      <v>4.4000000000000004</v>
    </oc>
    <nc r="G133"/>
  </rcc>
  <rcc rId="22496" sId="3" numFmtId="4">
    <oc r="H133">
      <v>0</v>
    </oc>
    <nc r="H133"/>
  </rcc>
  <rcc rId="22497" sId="3" numFmtId="4">
    <oc r="H134">
      <v>0</v>
    </oc>
    <nc r="H134"/>
  </rcc>
  <rcc rId="22498" sId="3" numFmtId="4">
    <oc r="D135">
      <v>1</v>
    </oc>
    <nc r="D135"/>
  </rcc>
  <rcc rId="22499" sId="3" numFmtId="4">
    <oc r="E135">
      <v>100</v>
    </oc>
    <nc r="E135"/>
  </rcc>
  <rcc rId="22500" sId="3" numFmtId="4">
    <oc r="F135">
      <v>1</v>
    </oc>
    <nc r="F135"/>
  </rcc>
  <rcc rId="22501" sId="3" numFmtId="4">
    <oc r="G135">
      <v>100</v>
    </oc>
    <nc r="G135"/>
  </rcc>
  <rcc rId="22502" sId="3" numFmtId="4">
    <oc r="H135">
      <v>0</v>
    </oc>
    <nc r="H135"/>
  </rcc>
  <rcc rId="22503" sId="3" numFmtId="4">
    <oc r="D136">
      <v>3</v>
    </oc>
    <nc r="D136"/>
  </rcc>
  <rcc rId="22504" sId="3">
    <oc r="E136">
      <f>306+29.25</f>
    </oc>
    <nc r="E136"/>
  </rcc>
  <rcc rId="22505" sId="3" numFmtId="4">
    <oc r="H136">
      <v>0</v>
    </oc>
    <nc r="H136"/>
  </rcc>
  <rcc rId="22506" sId="3" numFmtId="4">
    <oc r="H137">
      <v>0</v>
    </oc>
    <nc r="H137"/>
  </rcc>
  <rcc rId="22507" sId="3" odxf="1" dxf="1">
    <oc r="D138">
      <v>1</v>
    </oc>
    <nc r="D138"/>
    <odxf/>
    <ndxf/>
  </rcc>
  <rcc rId="22508" sId="3" odxf="1" dxf="1">
    <oc r="E138">
      <v>29.25</v>
    </oc>
    <nc r="E138"/>
    <odxf/>
    <ndxf/>
  </rcc>
  <rfmt sheetId="3" sqref="F138" start="0" length="0">
    <dxf/>
  </rfmt>
  <rfmt sheetId="3" sqref="G138" start="0" length="0">
    <dxf/>
  </rfmt>
  <rcc rId="22509" sId="3" numFmtId="4">
    <oc r="H138">
      <v>0</v>
    </oc>
    <nc r="H138"/>
  </rcc>
  <rfmt sheetId="3" sqref="I138" start="0" length="0">
    <dxf/>
  </rfmt>
  <rfmt sheetId="3" sqref="J138" start="0" length="0">
    <dxf/>
  </rfmt>
  <rfmt sheetId="3" sqref="K138" start="0" length="0">
    <dxf/>
  </rfmt>
  <rcc rId="22510" sId="3" numFmtId="4">
    <oc r="D139">
      <v>2</v>
    </oc>
    <nc r="D139"/>
  </rcc>
  <rcc rId="22511" sId="3" numFmtId="4">
    <oc r="E139">
      <v>105</v>
    </oc>
    <nc r="E139"/>
  </rcc>
  <rcc rId="22512" sId="3" numFmtId="4">
    <oc r="F139">
      <v>1</v>
    </oc>
    <nc r="F139"/>
  </rcc>
  <rcc rId="22513" sId="3" odxf="1" dxf="1">
    <oc r="G139">
      <f>15+40</f>
    </oc>
    <nc r="G139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514" sId="3" numFmtId="4">
    <oc r="H139">
      <v>0</v>
    </oc>
    <nc r="H139"/>
  </rcc>
  <rcc rId="22515" sId="3" numFmtId="4">
    <oc r="H140">
      <v>0</v>
    </oc>
    <nc r="H140"/>
  </rcc>
  <rcc rId="22516" sId="3" numFmtId="4">
    <oc r="D141">
      <v>1</v>
    </oc>
    <nc r="D141"/>
  </rcc>
  <rcc rId="22517" sId="3" numFmtId="4">
    <oc r="E141">
      <v>10</v>
    </oc>
    <nc r="E141"/>
  </rcc>
  <rcc rId="22518" sId="3" numFmtId="4">
    <oc r="F141">
      <v>1</v>
    </oc>
    <nc r="F141"/>
  </rcc>
  <rcc rId="22519" sId="3" numFmtId="4">
    <oc r="G141">
      <v>10</v>
    </oc>
    <nc r="G141"/>
  </rcc>
  <rcc rId="22520" sId="3" numFmtId="4">
    <oc r="H141">
      <v>0</v>
    </oc>
    <nc r="H141"/>
  </rcc>
  <rcc rId="22521" sId="3" numFmtId="4">
    <oc r="D142">
      <v>1</v>
    </oc>
    <nc r="D142"/>
  </rcc>
  <rcc rId="22522" sId="3" numFmtId="4">
    <oc r="E142">
      <v>29.25</v>
    </oc>
    <nc r="E142"/>
  </rcc>
  <rcc rId="22523" sId="3" numFmtId="4">
    <oc r="H142">
      <v>0</v>
    </oc>
    <nc r="H142"/>
  </rcc>
  <rcc rId="22524" sId="3" numFmtId="4">
    <oc r="D143">
      <v>1</v>
    </oc>
    <nc r="D143"/>
  </rcc>
  <rcc rId="22525" sId="3" numFmtId="4">
    <oc r="E143">
      <v>80</v>
    </oc>
    <nc r="E143"/>
  </rcc>
  <rcc rId="22526" sId="3" numFmtId="4">
    <oc r="H143">
      <v>0</v>
    </oc>
    <nc r="H143"/>
  </rcc>
  <rcc rId="22527" sId="3" numFmtId="4">
    <oc r="H144">
      <v>0</v>
    </oc>
    <nc r="H144"/>
  </rcc>
  <rcc rId="22528" sId="3" numFmtId="4">
    <oc r="H145">
      <v>0</v>
    </oc>
    <nc r="H145"/>
  </rcc>
  <rcc rId="22529" sId="3" numFmtId="4">
    <oc r="D146">
      <v>1</v>
    </oc>
    <nc r="D146"/>
  </rcc>
  <rcc rId="22530" sId="3" numFmtId="4">
    <oc r="E146">
      <v>100</v>
    </oc>
    <nc r="E146"/>
  </rcc>
  <rcc rId="22531" sId="3" numFmtId="4">
    <oc r="F146">
      <v>1</v>
    </oc>
    <nc r="F146"/>
  </rcc>
  <rcc rId="22532" sId="3" numFmtId="4">
    <oc r="G146">
      <v>100</v>
    </oc>
    <nc r="G146"/>
  </rcc>
  <rcc rId="22533" sId="3" numFmtId="4">
    <oc r="H146">
      <v>0</v>
    </oc>
    <nc r="H146"/>
  </rcc>
  <rcc rId="22534" sId="3" numFmtId="4">
    <oc r="D147">
      <v>2</v>
    </oc>
    <nc r="D147"/>
  </rcc>
  <rcc rId="22535" sId="3" numFmtId="4">
    <oc r="E147">
      <v>70</v>
    </oc>
    <nc r="E147"/>
  </rcc>
  <rcc rId="22536" sId="3" numFmtId="4">
    <oc r="F147">
      <v>1</v>
    </oc>
    <nc r="F147"/>
  </rcc>
  <rcc rId="22537" sId="3" odxf="1" dxf="1">
    <oc r="G147">
      <f>10+10</f>
    </oc>
    <nc r="G147"/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2538" sId="3" numFmtId="4">
    <oc r="H147">
      <v>0</v>
    </oc>
    <nc r="H147"/>
  </rcc>
  <rcc rId="22539" sId="3" numFmtId="4">
    <oc r="D148">
      <v>1</v>
    </oc>
    <nc r="D148"/>
  </rcc>
  <rcc rId="22540" sId="3" numFmtId="4">
    <oc r="E148">
      <v>10</v>
    </oc>
    <nc r="E148"/>
  </rcc>
  <rcc rId="22541" sId="3" numFmtId="4">
    <oc r="H148">
      <v>0</v>
    </oc>
    <nc r="H148"/>
  </rcc>
  <rcc rId="22542" sId="3" numFmtId="4">
    <oc r="D149">
      <v>6</v>
    </oc>
    <nc r="D149"/>
  </rcc>
  <rcc rId="22543" sId="3" numFmtId="4">
    <oc r="E149">
      <v>320</v>
    </oc>
    <nc r="E149"/>
  </rcc>
  <rcc rId="22544" sId="3" numFmtId="4">
    <oc r="F149">
      <v>4</v>
    </oc>
    <nc r="F149"/>
  </rcc>
  <rcc rId="22545" sId="3" numFmtId="4">
    <oc r="G149">
      <v>150</v>
    </oc>
    <nc r="G149"/>
  </rcc>
  <rcc rId="22546" sId="3" numFmtId="4">
    <oc r="H149">
      <v>0</v>
    </oc>
    <nc r="H149"/>
  </rcc>
  <rcc rId="22547" sId="3">
    <oc r="D150">
      <v>10</v>
    </oc>
    <nc r="D150"/>
  </rcc>
  <rcc rId="22548" sId="3">
    <oc r="E150">
      <v>299.25</v>
    </oc>
    <nc r="E150"/>
  </rcc>
  <rcc rId="22549" sId="3">
    <oc r="F150">
      <v>5</v>
    </oc>
    <nc r="F150"/>
  </rcc>
  <rcc rId="22550" sId="3" odxf="1" dxf="1">
    <oc r="G150">
      <v>100</v>
    </oc>
    <nc r="G150"/>
    <odxf/>
    <ndxf/>
  </rcc>
  <rcc rId="22551" sId="3" numFmtId="4">
    <oc r="H150">
      <v>0</v>
    </oc>
    <nc r="H150"/>
  </rcc>
  <rfmt sheetId="3" sqref="I150" start="0" length="0">
    <dxf/>
  </rfmt>
  <rfmt sheetId="3" sqref="J150" start="0" length="0">
    <dxf/>
  </rfmt>
  <rfmt sheetId="3" sqref="K150" start="0" length="0">
    <dxf/>
  </rfmt>
  <rcc rId="22552" sId="3" numFmtId="4">
    <oc r="H151">
      <v>0</v>
    </oc>
    <nc r="H151"/>
  </rcc>
  <rcc rId="22553" sId="3">
    <oc r="D153">
      <f>SUM(D104:D152)</f>
    </oc>
    <nc r="D153">
      <f>SUM(D104:D152)</f>
    </nc>
  </rcc>
  <rcc rId="22554" sId="3">
    <oc r="E153">
      <f>SUM(E104:E152)</f>
    </oc>
    <nc r="E153">
      <f>SUM(E104:E152)</f>
    </nc>
  </rcc>
  <rcc rId="22555" sId="3">
    <oc r="F153">
      <f>SUM(F104:F152)</f>
    </oc>
    <nc r="F153">
      <f>SUM(F104:F152)</f>
    </nc>
  </rcc>
  <rcc rId="22556" sId="3">
    <oc r="G153">
      <f>SUM(G104:G152)</f>
    </oc>
    <nc r="G153">
      <f>SUM(G104:G152)</f>
    </nc>
  </rcc>
  <rcc rId="22557" sId="3">
    <oc r="H153">
      <f>SUM(H104:H152)</f>
    </oc>
    <nc r="H153">
      <f>SUM(H104:H152)</f>
    </nc>
  </rcc>
  <rcc rId="22558" sId="3">
    <oc r="I153">
      <f>SUM(I104:I152)</f>
    </oc>
    <nc r="I153">
      <f>SUM(I104:I152)</f>
    </nc>
  </rcc>
  <rcc rId="22559" sId="3">
    <oc r="J153">
      <f>SUM(J104:J152)</f>
    </oc>
    <nc r="J153">
      <f>SUM(J104:J152)</f>
    </nc>
  </rcc>
  <rcc rId="22560" sId="3">
    <oc r="K153">
      <f>SUM(K104:K152)</f>
    </oc>
    <nc r="K153">
      <f>SUM(K104:K152)</f>
    </nc>
  </rcc>
  <rcc rId="22561" sId="3">
    <oc r="L153">
      <f>SUM(L104:L152)</f>
    </oc>
    <nc r="L153">
      <f>SUM(L104:L152)</f>
    </nc>
  </rcc>
  <rcc rId="22562" sId="3">
    <oc r="M153">
      <f>SUM(M104:M152)</f>
    </oc>
    <nc r="M153">
      <f>SUM(M104:M152)</f>
    </nc>
  </rcc>
  <rcc rId="22563" sId="3">
    <oc r="N153">
      <f>SUM(N104:N152)</f>
    </oc>
    <nc r="N153">
      <f>SUM(N104:N152)</f>
    </nc>
  </rcc>
  <rcc rId="22564" sId="3">
    <oc r="O153">
      <f>SUM(O104:O152)</f>
    </oc>
    <nc r="O153">
      <f>SUM(O104:O152)</f>
    </nc>
  </rcc>
  <rcc rId="22565" sId="3">
    <oc r="P153">
      <f>SUM(P104:P152)</f>
    </oc>
    <nc r="P153">
      <f>SUM(P104:P152)</f>
    </nc>
  </rcc>
  <rcc rId="22566" sId="3">
    <oc r="Q153">
      <f>SUM(Q104:Q152)</f>
    </oc>
    <nc r="Q153">
      <f>SUM(Q104:Q152)</f>
    </nc>
  </rcc>
  <rfmt sheetId="3" sqref="C154" start="0" length="0">
    <dxf/>
  </rfmt>
  <rcc rId="22567" sId="3" numFmtId="4">
    <oc r="H154">
      <v>0</v>
    </oc>
    <nc r="H154"/>
  </rcc>
  <rcc rId="22568" sId="3" numFmtId="4">
    <oc r="D155">
      <v>13</v>
    </oc>
    <nc r="D155">
      <v>2</v>
    </nc>
  </rcc>
  <rcc rId="22569" sId="3" numFmtId="4">
    <oc r="E155">
      <f>2241+41.9</f>
    </oc>
    <nc r="E155">
      <v>16</v>
    </nc>
  </rcc>
  <rcc rId="22570" sId="3" numFmtId="4">
    <oc r="F155">
      <v>8</v>
    </oc>
    <nc r="F155">
      <v>2</v>
    </nc>
  </rcc>
  <rcc rId="22571" sId="3" numFmtId="4">
    <oc r="G155">
      <v>769</v>
    </oc>
    <nc r="G155">
      <v>16</v>
    </nc>
  </rcc>
  <rcc rId="22572" sId="3" numFmtId="4">
    <oc r="H155">
      <v>0</v>
    </oc>
    <nc r="H155"/>
  </rcc>
  <rcc rId="22573" sId="3" numFmtId="4">
    <oc r="J155">
      <v>12</v>
    </oc>
    <nc r="J155"/>
  </rcc>
  <rcc rId="22574" sId="3" numFmtId="4">
    <oc r="K155">
      <v>356</v>
    </oc>
    <nc r="K155"/>
  </rcc>
  <rcc rId="22575" sId="3" numFmtId="4">
    <oc r="D156">
      <v>25</v>
    </oc>
    <nc r="D156">
      <v>2</v>
    </nc>
  </rcc>
  <rcc rId="22576" sId="3" numFmtId="4">
    <oc r="E156">
      <f>1830+500+300+29.25</f>
    </oc>
    <nc r="E156">
      <v>11</v>
    </nc>
  </rcc>
  <rcc rId="22577" sId="3" numFmtId="4">
    <oc r="F156">
      <v>25</v>
    </oc>
    <nc r="F156">
      <v>2</v>
    </nc>
  </rcc>
  <rcc rId="22578" sId="3" numFmtId="4">
    <oc r="G156">
      <f>1830+500+300+29.25</f>
    </oc>
    <nc r="G156">
      <v>11</v>
    </nc>
  </rcc>
  <rcc rId="22579" sId="3" numFmtId="4">
    <oc r="H156">
      <v>0</v>
    </oc>
    <nc r="H156"/>
  </rcc>
  <rcc rId="22580" sId="3" numFmtId="4">
    <oc r="J156">
      <v>6</v>
    </oc>
    <nc r="J156"/>
  </rcc>
  <rcc rId="22581" sId="3" numFmtId="4">
    <oc r="K156">
      <v>215</v>
    </oc>
    <nc r="K156"/>
  </rcc>
  <rcc rId="22582" sId="3" numFmtId="4">
    <oc r="H157">
      <v>0</v>
    </oc>
    <nc r="H157"/>
  </rcc>
  <rcc rId="22583" sId="3" numFmtId="4">
    <oc r="H158">
      <v>0</v>
    </oc>
    <nc r="H158"/>
  </rcc>
  <rcc rId="22584" sId="3" numFmtId="4">
    <oc r="H159">
      <v>0</v>
    </oc>
    <nc r="H159"/>
  </rcc>
  <rcc rId="22585" sId="3" numFmtId="4">
    <oc r="D160">
      <v>1</v>
    </oc>
    <nc r="D160"/>
  </rcc>
  <rcc rId="22586" sId="3" numFmtId="4">
    <oc r="E160">
      <v>90</v>
    </oc>
    <nc r="E160"/>
  </rcc>
  <rcc rId="22587" sId="3" numFmtId="4">
    <oc r="F160">
      <v>1</v>
    </oc>
    <nc r="F160"/>
  </rcc>
  <rcc rId="22588" sId="3" numFmtId="4">
    <oc r="G160">
      <v>90</v>
    </oc>
    <nc r="G160"/>
  </rcc>
  <rcc rId="22589" sId="3" numFmtId="4">
    <oc r="H160">
      <v>0</v>
    </oc>
    <nc r="H160"/>
  </rcc>
  <rcc rId="22590" sId="3" odxf="1" dxf="1">
    <oc r="D161">
      <v>1</v>
    </oc>
    <nc r="D161"/>
    <odxf/>
    <ndxf/>
  </rcc>
  <rcc rId="22591" sId="3" odxf="1" dxf="1">
    <oc r="E161">
      <v>10</v>
    </oc>
    <nc r="E161"/>
    <odxf/>
    <ndxf/>
  </rcc>
  <rcc rId="22592" sId="3" odxf="1" dxf="1">
    <oc r="F161">
      <v>1</v>
    </oc>
    <nc r="F161"/>
    <odxf/>
    <ndxf/>
  </rcc>
  <rcc rId="22593" sId="3" odxf="1" dxf="1">
    <oc r="G161">
      <v>10</v>
    </oc>
    <nc r="G161"/>
    <odxf/>
    <ndxf/>
  </rcc>
  <rcc rId="22594" sId="3" numFmtId="4">
    <oc r="H161">
      <v>0</v>
    </oc>
    <nc r="H161"/>
  </rcc>
  <rfmt sheetId="3" sqref="I161" start="0" length="0">
    <dxf/>
  </rfmt>
  <rfmt sheetId="3" sqref="J161" start="0" length="0">
    <dxf/>
  </rfmt>
  <rfmt sheetId="3" sqref="K161" start="0" length="0">
    <dxf/>
  </rfmt>
  <rcc rId="22595" sId="3" numFmtId="4">
    <oc r="D162">
      <v>1</v>
    </oc>
    <nc r="D162"/>
  </rcc>
  <rcc rId="22596" sId="3" numFmtId="4">
    <oc r="E162">
      <v>10</v>
    </oc>
    <nc r="E162"/>
  </rcc>
  <rcc rId="22597" sId="3" numFmtId="4">
    <oc r="F162">
      <v>1</v>
    </oc>
    <nc r="F162"/>
  </rcc>
  <rcc rId="22598" sId="3" numFmtId="4">
    <oc r="G162">
      <v>10</v>
    </oc>
    <nc r="G162"/>
  </rcc>
  <rcc rId="22599" sId="3" numFmtId="4">
    <oc r="H162">
      <v>0</v>
    </oc>
    <nc r="H162"/>
  </rcc>
  <rcc rId="22600" sId="3" numFmtId="4">
    <oc r="J162">
      <v>1</v>
    </oc>
    <nc r="J162"/>
  </rcc>
  <rcc rId="22601" sId="3" numFmtId="4">
    <oc r="K162">
      <v>63</v>
    </oc>
    <nc r="K162"/>
  </rcc>
  <rcc rId="22602" sId="3" numFmtId="4">
    <oc r="D163">
      <v>1</v>
    </oc>
    <nc r="D163"/>
  </rcc>
  <rcc rId="22603" sId="3" numFmtId="4">
    <oc r="E163">
      <v>400</v>
    </oc>
    <nc r="E163"/>
  </rcc>
  <rcc rId="22604" sId="3" numFmtId="4">
    <oc r="H163">
      <v>0</v>
    </oc>
    <nc r="H163"/>
  </rcc>
  <rcc rId="22605" sId="3" numFmtId="4">
    <oc r="D164">
      <v>2</v>
    </oc>
    <nc r="D164"/>
  </rcc>
  <rcc rId="22606" sId="3" numFmtId="4">
    <oc r="E164">
      <v>1575</v>
    </oc>
    <nc r="E164"/>
  </rcc>
  <rcc rId="22607" sId="3" numFmtId="4">
    <oc r="F164">
      <v>2</v>
    </oc>
    <nc r="F164"/>
  </rcc>
  <rcc rId="22608" sId="3" numFmtId="4">
    <oc r="G164">
      <v>1575</v>
    </oc>
    <nc r="G164"/>
  </rcc>
  <rcc rId="22609" sId="3" numFmtId="4">
    <oc r="H164">
      <v>0</v>
    </oc>
    <nc r="H164"/>
  </rcc>
  <rcc rId="22610" sId="3" numFmtId="4">
    <oc r="H165">
      <v>0</v>
    </oc>
    <nc r="H165"/>
  </rcc>
  <rcc rId="22611" sId="3" numFmtId="4">
    <oc r="H166">
      <v>0</v>
    </oc>
    <nc r="H166"/>
  </rcc>
  <rcc rId="22612" sId="3" numFmtId="4">
    <oc r="D167">
      <v>1</v>
    </oc>
    <nc r="D167"/>
  </rcc>
  <rcc rId="22613" sId="3">
    <oc r="E167">
      <f>120</f>
    </oc>
    <nc r="E167"/>
  </rcc>
  <rcc rId="22614" sId="3" numFmtId="4">
    <oc r="F167">
      <v>2</v>
    </oc>
    <nc r="F167"/>
  </rcc>
  <rcc rId="22615" sId="3" numFmtId="4">
    <oc r="G167">
      <v>45</v>
    </oc>
    <nc r="G167"/>
  </rcc>
  <rcc rId="22616" sId="3" numFmtId="4">
    <oc r="H167">
      <v>0</v>
    </oc>
    <nc r="H167"/>
  </rcc>
  <rcc rId="22617" sId="3" numFmtId="4">
    <oc r="D168">
      <v>1</v>
    </oc>
    <nc r="D168"/>
  </rcc>
  <rcc rId="22618" sId="3" numFmtId="4">
    <oc r="E168">
      <v>40</v>
    </oc>
    <nc r="E168"/>
  </rcc>
  <rcc rId="22619" sId="3" numFmtId="4">
    <oc r="F168">
      <v>1</v>
    </oc>
    <nc r="F168"/>
  </rcc>
  <rcc rId="22620" sId="3" numFmtId="4">
    <oc r="G168">
      <v>40</v>
    </oc>
    <nc r="G168"/>
  </rcc>
  <rcc rId="22621" sId="3" numFmtId="4">
    <oc r="H168">
      <v>0</v>
    </oc>
    <nc r="H168"/>
  </rcc>
  <rcc rId="22622" sId="3" numFmtId="4">
    <oc r="D169">
      <v>4</v>
    </oc>
    <nc r="D169"/>
  </rcc>
  <rcc rId="22623" sId="3" numFmtId="4">
    <oc r="E169">
      <v>219.25</v>
    </oc>
    <nc r="E169"/>
  </rcc>
  <rcc rId="22624" sId="3" numFmtId="4">
    <oc r="H169">
      <v>0</v>
    </oc>
    <nc r="H169"/>
  </rcc>
  <rcc rId="22625" sId="3" numFmtId="4">
    <oc r="D170">
      <v>2</v>
    </oc>
    <nc r="D170"/>
  </rcc>
  <rcc rId="22626" sId="3" numFmtId="4">
    <oc r="E170">
      <v>180</v>
    </oc>
    <nc r="E170"/>
  </rcc>
  <rcc rId="22627" sId="3" numFmtId="4">
    <oc r="H170">
      <v>0</v>
    </oc>
    <nc r="H170"/>
  </rcc>
  <rcc rId="22628" sId="3" numFmtId="4">
    <oc r="D171">
      <v>2</v>
    </oc>
    <nc r="D171"/>
  </rcc>
  <rcc rId="22629" sId="3" numFmtId="4">
    <oc r="E171">
      <v>240</v>
    </oc>
    <nc r="E171"/>
  </rcc>
  <rcc rId="22630" sId="3" numFmtId="4">
    <oc r="F171">
      <v>2</v>
    </oc>
    <nc r="F171"/>
  </rcc>
  <rcc rId="22631" sId="3" numFmtId="4">
    <oc r="G171">
      <v>20</v>
    </oc>
    <nc r="G171"/>
  </rcc>
  <rcc rId="22632" sId="3" numFmtId="4">
    <oc r="H171">
      <v>0</v>
    </oc>
    <nc r="H171"/>
  </rcc>
  <rcc rId="22633" sId="3" numFmtId="4">
    <oc r="H172">
      <v>0</v>
    </oc>
    <nc r="H172"/>
  </rcc>
  <rcc rId="22634" sId="3">
    <oc r="D173">
      <v>2</v>
    </oc>
    <nc r="D173"/>
  </rcc>
  <rcc rId="22635" sId="3">
    <oc r="E173">
      <v>135</v>
    </oc>
    <nc r="E173"/>
  </rcc>
  <rcc rId="22636" sId="3">
    <oc r="F173">
      <v>2</v>
    </oc>
    <nc r="F173"/>
  </rcc>
  <rcc rId="22637" sId="3">
    <oc r="G173">
      <v>35</v>
    </oc>
    <nc r="G173"/>
  </rcc>
  <rcc rId="22638" sId="3" numFmtId="4">
    <oc r="H173">
      <v>0</v>
    </oc>
    <nc r="H173"/>
  </rcc>
  <rfmt sheetId="3" sqref="I173" start="0" length="0">
    <dxf/>
  </rfmt>
  <rfmt sheetId="3" sqref="J173" start="0" length="0">
    <dxf/>
  </rfmt>
  <rfmt sheetId="3" sqref="K173" start="0" length="0">
    <dxf/>
  </rfmt>
  <rcc rId="22639" sId="3" numFmtId="4">
    <oc r="H174">
      <v>0</v>
    </oc>
    <nc r="H174"/>
  </rcc>
  <rfmt sheetId="3" sqref="I174" start="0" length="0">
    <dxf/>
  </rfmt>
  <rcc rId="22640" sId="3" numFmtId="4">
    <oc r="D175">
      <v>1</v>
    </oc>
    <nc r="D175"/>
  </rcc>
  <rcc rId="22641" sId="3" numFmtId="4">
    <oc r="E175">
      <v>40</v>
    </oc>
    <nc r="E175"/>
  </rcc>
  <rcc rId="22642" sId="3" numFmtId="4">
    <oc r="H175">
      <v>0</v>
    </oc>
    <nc r="H175"/>
  </rcc>
  <rfmt sheetId="3" sqref="I175" start="0" length="0">
    <dxf/>
  </rfmt>
  <rcc rId="22643" sId="3" numFmtId="4">
    <oc r="H176">
      <v>0</v>
    </oc>
    <nc r="H176"/>
  </rcc>
  <rfmt sheetId="3" sqref="I176" start="0" length="0">
    <dxf/>
  </rfmt>
  <rcc rId="22644" sId="3" numFmtId="4">
    <oc r="H177">
      <v>0</v>
    </oc>
    <nc r="H177"/>
  </rcc>
  <rfmt sheetId="3" sqref="I177" start="0" length="0">
    <dxf/>
  </rfmt>
  <rcc rId="22645" sId="3" numFmtId="4">
    <oc r="D178">
      <v>6</v>
    </oc>
    <nc r="D178">
      <v>1</v>
    </nc>
  </rcc>
  <rcc rId="22646" sId="3" numFmtId="4">
    <oc r="E178">
      <f>30+15+100+100+15+10</f>
    </oc>
    <nc r="E178">
      <v>160</v>
    </nc>
  </rcc>
  <rcc rId="22647" sId="3" numFmtId="4">
    <oc r="F178">
      <v>1</v>
    </oc>
    <nc r="F178"/>
  </rcc>
  <rcc rId="22648" sId="3" numFmtId="4">
    <oc r="G178">
      <v>70</v>
    </oc>
    <nc r="G178"/>
  </rcc>
  <rcc rId="22649" sId="3" numFmtId="4">
    <oc r="H178">
      <v>0</v>
    </oc>
    <nc r="H178"/>
  </rcc>
  <rfmt sheetId="3" sqref="I178" start="0" length="0">
    <dxf/>
  </rfmt>
  <rcc rId="22650" sId="3" numFmtId="4">
    <oc r="D179">
      <v>2</v>
    </oc>
    <nc r="D179"/>
  </rcc>
  <rcc rId="22651" sId="3" numFmtId="4">
    <oc r="E179">
      <v>110</v>
    </oc>
    <nc r="E179"/>
  </rcc>
  <rcc rId="22652" sId="3" numFmtId="4">
    <oc r="F179">
      <v>2</v>
    </oc>
    <nc r="F179"/>
  </rcc>
  <rcc rId="22653" sId="3" numFmtId="4">
    <oc r="G179">
      <v>110</v>
    </oc>
    <nc r="G179"/>
  </rcc>
  <rcc rId="22654" sId="3" numFmtId="4">
    <oc r="H179">
      <v>0</v>
    </oc>
    <nc r="H179"/>
  </rcc>
  <rfmt sheetId="3" sqref="I179" start="0" length="0">
    <dxf/>
  </rfmt>
  <rcc rId="22655" sId="3" numFmtId="4">
    <oc r="D180">
      <v>2</v>
    </oc>
    <nc r="D180"/>
  </rcc>
  <rcc rId="22656" sId="3" numFmtId="4">
    <oc r="E180">
      <v>160</v>
    </oc>
    <nc r="E180"/>
  </rcc>
  <rcc rId="22657" sId="3" numFmtId="4">
    <oc r="F180">
      <v>2</v>
    </oc>
    <nc r="F180"/>
  </rcc>
  <rcc rId="22658" sId="3" numFmtId="4">
    <oc r="G180">
      <v>160</v>
    </oc>
    <nc r="G180"/>
  </rcc>
  <rcc rId="22659" sId="3" numFmtId="4">
    <oc r="H180">
      <v>0</v>
    </oc>
    <nc r="H180"/>
  </rcc>
  <rfmt sheetId="3" sqref="I180" start="0" length="0">
    <dxf/>
  </rfmt>
  <rcc rId="22660" sId="3" numFmtId="4">
    <oc r="D181">
      <v>1</v>
    </oc>
    <nc r="D181"/>
  </rcc>
  <rcc rId="22661" sId="3" numFmtId="4">
    <oc r="E181">
      <v>80</v>
    </oc>
    <nc r="E181"/>
  </rcc>
  <rcc rId="22662" sId="3" numFmtId="4">
    <oc r="F181">
      <v>1</v>
    </oc>
    <nc r="F181"/>
  </rcc>
  <rcc rId="22663" sId="3" numFmtId="4">
    <oc r="G181">
      <v>10</v>
    </oc>
    <nc r="G181"/>
  </rcc>
  <rcc rId="22664" sId="3" numFmtId="4">
    <oc r="H181">
      <v>0</v>
    </oc>
    <nc r="H181"/>
  </rcc>
  <rfmt sheetId="3" sqref="I181" start="0" length="0">
    <dxf/>
  </rfmt>
  <rcc rId="22665" sId="3" numFmtId="4">
    <oc r="D182">
      <v>1</v>
    </oc>
    <nc r="D182"/>
  </rcc>
  <rcc rId="22666" sId="3" numFmtId="4">
    <oc r="E182">
      <v>70</v>
    </oc>
    <nc r="E182"/>
  </rcc>
  <rcc rId="22667" sId="3" numFmtId="4">
    <oc r="F182">
      <v>1</v>
    </oc>
    <nc r="F182"/>
  </rcc>
  <rcc rId="22668" sId="3" numFmtId="4">
    <oc r="G182">
      <v>10</v>
    </oc>
    <nc r="G182"/>
  </rcc>
  <rcc rId="22669" sId="3" numFmtId="4">
    <oc r="H182">
      <v>0</v>
    </oc>
    <nc r="H182"/>
  </rcc>
  <rfmt sheetId="3" sqref="I182" start="0" length="0">
    <dxf/>
  </rfmt>
  <rcc rId="22670" sId="3" numFmtId="4">
    <oc r="D183">
      <v>2</v>
    </oc>
    <nc r="D183"/>
  </rcc>
  <rcc rId="22671" sId="3" numFmtId="4">
    <oc r="E183">
      <v>120</v>
    </oc>
    <nc r="E183"/>
  </rcc>
  <rcc rId="22672" sId="3" numFmtId="4">
    <oc r="F183">
      <v>2</v>
    </oc>
    <nc r="F183"/>
  </rcc>
  <rcc rId="22673" sId="3" numFmtId="4">
    <oc r="G183">
      <v>20</v>
    </oc>
    <nc r="G183"/>
  </rcc>
  <rcc rId="22674" sId="3" numFmtId="4">
    <oc r="H183">
      <v>0</v>
    </oc>
    <nc r="H183"/>
  </rcc>
  <rfmt sheetId="3" sqref="I183" start="0" length="0">
    <dxf/>
  </rfmt>
  <rcc rId="22675" sId="3" numFmtId="4">
    <oc r="D184">
      <v>3</v>
    </oc>
    <nc r="D184"/>
  </rcc>
  <rcc rId="22676" sId="3">
    <oc r="E184">
      <f>15+15+40</f>
    </oc>
    <nc r="E184"/>
  </rcc>
  <rcc rId="22677" sId="3" numFmtId="4">
    <oc r="F184">
      <v>3</v>
    </oc>
    <nc r="F184"/>
  </rcc>
  <rcc rId="22678" sId="3" numFmtId="4">
    <oc r="G184">
      <v>70</v>
    </oc>
    <nc r="G184"/>
  </rcc>
  <rcc rId="22679" sId="3" numFmtId="4">
    <oc r="H184">
      <v>0</v>
    </oc>
    <nc r="H184"/>
  </rcc>
  <rfmt sheetId="3" sqref="I184" start="0" length="0">
    <dxf/>
  </rfmt>
  <rcc rId="22680" sId="3">
    <oc r="D185">
      <f>SUM(D155:D184)</f>
    </oc>
    <nc r="D185">
      <f>SUM(D155:D184)</f>
    </nc>
  </rcc>
  <rcc rId="22681" sId="3">
    <oc r="E185">
      <f>SUM(E155:E184)</f>
    </oc>
    <nc r="E185">
      <f>SUM(E155:E184)</f>
    </nc>
  </rcc>
  <rcc rId="22682" sId="3">
    <oc r="F185">
      <f>SUM(F155:F184)</f>
    </oc>
    <nc r="F185">
      <f>SUM(F155:F184)</f>
    </nc>
  </rcc>
  <rcc rId="22683" sId="3">
    <oc r="G185">
      <f>SUM(G155:G184)</f>
    </oc>
    <nc r="G185">
      <f>SUM(G155:G184)</f>
    </nc>
  </rcc>
  <rcc rId="22684" sId="3">
    <oc r="H185">
      <f>SUM(H155:H184)</f>
    </oc>
    <nc r="H185"/>
  </rcc>
  <rcc rId="22685" sId="3">
    <oc r="I185">
      <f>SUM(I155:I184)</f>
    </oc>
    <nc r="I185">
      <f>SUM(I155:I184)</f>
    </nc>
  </rcc>
  <rcc rId="22686" sId="3">
    <oc r="J185">
      <f>SUM(J155:J184)</f>
    </oc>
    <nc r="J185">
      <f>SUM(J155:J184)</f>
    </nc>
  </rcc>
  <rcc rId="22687" sId="3">
    <oc r="K185">
      <f>SUM(K155:K184)</f>
    </oc>
    <nc r="K185">
      <f>SUM(K155:K184)</f>
    </nc>
  </rcc>
  <rcc rId="22688" sId="3">
    <oc r="L185">
      <f>SUM(L155:L184)</f>
    </oc>
    <nc r="L185">
      <f>SUM(L155:L184)</f>
    </nc>
  </rcc>
  <rcc rId="22689" sId="3">
    <oc r="M185">
      <f>SUM(M155:M184)</f>
    </oc>
    <nc r="M185">
      <f>SUM(M155:M184)</f>
    </nc>
  </rcc>
  <rcc rId="22690" sId="3">
    <oc r="N185">
      <f>SUM(N155:N184)</f>
    </oc>
    <nc r="N185">
      <f>SUM(N155:N184)</f>
    </nc>
  </rcc>
  <rcc rId="22691" sId="3">
    <oc r="O185">
      <f>SUM(O155:O184)</f>
    </oc>
    <nc r="O185">
      <f>SUM(O155:O184)</f>
    </nc>
  </rcc>
  <rcc rId="22692" sId="3">
    <oc r="P185">
      <f>SUM(P155:P184)</f>
    </oc>
    <nc r="P185">
      <f>SUM(P155:P184)</f>
    </nc>
  </rcc>
  <rcc rId="22693" sId="3">
    <oc r="Q185">
      <f>SUM(Q155:Q184)</f>
    </oc>
    <nc r="Q185">
      <f>SUM(Q155:Q184)</f>
    </nc>
  </rcc>
  <rcc rId="22694" sId="3" numFmtId="4">
    <oc r="H186">
      <v>0</v>
    </oc>
    <nc r="H186"/>
  </rcc>
  <rfmt sheetId="3" sqref="I186" start="0" length="0">
    <dxf/>
  </rfmt>
  <rcc rId="22695" sId="3" numFmtId="4">
    <oc r="D187">
      <v>6</v>
    </oc>
    <nc r="D187"/>
  </rcc>
  <rcc rId="22696" sId="3" numFmtId="4">
    <oc r="E187">
      <v>306</v>
    </oc>
    <nc r="E187"/>
  </rcc>
  <rcc rId="22697" sId="3" numFmtId="4">
    <oc r="F187">
      <v>5</v>
    </oc>
    <nc r="F187"/>
  </rcc>
  <rcc rId="22698" sId="3" numFmtId="4">
    <oc r="G187">
      <v>45</v>
    </oc>
    <nc r="G187"/>
  </rcc>
  <rcc rId="22699" sId="3" numFmtId="4">
    <oc r="H187">
      <v>0</v>
    </oc>
    <nc r="H187"/>
  </rcc>
  <rfmt sheetId="3" sqref="I187" start="0" length="0">
    <dxf/>
  </rfmt>
  <rcc rId="22700" sId="3" numFmtId="4">
    <oc r="J187">
      <v>1</v>
    </oc>
    <nc r="J187"/>
  </rcc>
  <rcc rId="22701" sId="3" numFmtId="4">
    <oc r="K187">
      <v>40</v>
    </oc>
    <nc r="K187"/>
  </rcc>
  <rcc rId="22702" sId="3" numFmtId="4">
    <oc r="D188">
      <v>1</v>
    </oc>
    <nc r="D188"/>
  </rcc>
  <rcc rId="22703" sId="3" numFmtId="4">
    <oc r="E188">
      <v>90</v>
    </oc>
    <nc r="E188"/>
  </rcc>
  <rcc rId="22704" sId="3" numFmtId="4">
    <oc r="F188">
      <v>1</v>
    </oc>
    <nc r="F188"/>
  </rcc>
  <rcc rId="22705" sId="3" numFmtId="4">
    <oc r="G188">
      <v>10</v>
    </oc>
    <nc r="G188"/>
  </rcc>
  <rcc rId="22706" sId="3" numFmtId="4">
    <oc r="H188">
      <v>0</v>
    </oc>
    <nc r="H188"/>
  </rcc>
  <rfmt sheetId="3" sqref="I188" start="0" length="0">
    <dxf/>
  </rfmt>
  <rcc rId="22707" sId="3" numFmtId="4">
    <oc r="D189">
      <v>1</v>
    </oc>
    <nc r="D189"/>
  </rcc>
  <rcc rId="22708" sId="3" numFmtId="4">
    <oc r="E189">
      <v>15</v>
    </oc>
    <nc r="E189"/>
  </rcc>
  <rcc rId="22709" sId="3" numFmtId="4">
    <oc r="F189">
      <v>1</v>
    </oc>
    <nc r="F189"/>
  </rcc>
  <rcc rId="22710" sId="3" numFmtId="4">
    <oc r="G189">
      <v>15</v>
    </oc>
    <nc r="G189"/>
  </rcc>
  <rcc rId="22711" sId="3" numFmtId="4">
    <oc r="H189">
      <v>0</v>
    </oc>
    <nc r="H189"/>
  </rcc>
  <rfmt sheetId="3" sqref="I189" start="0" length="0">
    <dxf/>
  </rfmt>
  <rcc rId="22712" sId="3" numFmtId="4">
    <oc r="H190">
      <v>0</v>
    </oc>
    <nc r="H190"/>
  </rcc>
  <rfmt sheetId="3" sqref="I190" start="0" length="0">
    <dxf/>
  </rfmt>
  <rcc rId="22713" sId="3" numFmtId="4">
    <oc r="H191">
      <v>0</v>
    </oc>
    <nc r="H191"/>
  </rcc>
  <rfmt sheetId="3" sqref="I191" start="0" length="0">
    <dxf/>
  </rfmt>
  <rcc rId="22714" sId="3" numFmtId="4">
    <oc r="H192">
      <v>0</v>
    </oc>
    <nc r="H192"/>
  </rcc>
  <rfmt sheetId="3" sqref="I192" start="0" length="0">
    <dxf/>
  </rfmt>
  <rcc rId="22715" sId="3" numFmtId="4">
    <oc r="H193">
      <v>0</v>
    </oc>
    <nc r="H193"/>
  </rcc>
  <rfmt sheetId="3" sqref="I193" start="0" length="0">
    <dxf/>
  </rfmt>
  <rcc rId="22716" sId="3" numFmtId="4">
    <oc r="H194">
      <v>0</v>
    </oc>
    <nc r="H194"/>
  </rcc>
  <rfmt sheetId="3" sqref="I194" start="0" length="0">
    <dxf/>
  </rfmt>
  <rcc rId="22717" sId="3">
    <oc r="D195">
      <f>SUM(D187:D194)</f>
    </oc>
    <nc r="D195">
      <f>SUM(D187:D194)</f>
    </nc>
  </rcc>
  <rcc rId="22718" sId="3">
    <oc r="E195">
      <f>SUM(E187:E194)</f>
    </oc>
    <nc r="E195">
      <f>SUM(E187:E194)</f>
    </nc>
  </rcc>
  <rcc rId="22719" sId="3">
    <oc r="F195">
      <f>SUM(F187:F194)</f>
    </oc>
    <nc r="F195">
      <f>SUM(F187:F194)</f>
    </nc>
  </rcc>
  <rcc rId="22720" sId="3">
    <oc r="G195">
      <f>SUM(G187:G194)</f>
    </oc>
    <nc r="G195">
      <f>SUM(G187:G194)</f>
    </nc>
  </rcc>
  <rcc rId="22721" sId="3">
    <oc r="H195">
      <f>SUM(H187:H194)</f>
    </oc>
    <nc r="H195"/>
  </rcc>
  <rcc rId="22722" sId="3">
    <oc r="I195">
      <f>SUM(I187:I194)</f>
    </oc>
    <nc r="I195">
      <f>SUM(I187:I194)</f>
    </nc>
  </rcc>
  <rcc rId="22723" sId="3">
    <oc r="J195">
      <f>SUM(J187:J194)</f>
    </oc>
    <nc r="J195">
      <f>SUM(J187:J194)</f>
    </nc>
  </rcc>
  <rcc rId="22724" sId="3">
    <oc r="K195">
      <f>SUM(K187:K194)</f>
    </oc>
    <nc r="K195">
      <f>SUM(K187:K194)</f>
    </nc>
  </rcc>
  <rcc rId="22725" sId="3">
    <oc r="L195">
      <f>SUM(L187:L194)</f>
    </oc>
    <nc r="L195">
      <f>SUM(L187:L194)</f>
    </nc>
  </rcc>
  <rcc rId="22726" sId="3">
    <oc r="M195">
      <f>SUM(M187:M194)</f>
    </oc>
    <nc r="M195">
      <f>SUM(M187:M194)</f>
    </nc>
  </rcc>
  <rcc rId="22727" sId="3">
    <oc r="N195">
      <f>SUM(N187:N194)</f>
    </oc>
    <nc r="N195">
      <f>SUM(N187:N194)</f>
    </nc>
  </rcc>
  <rcc rId="22728" sId="3">
    <oc r="O195">
      <f>SUM(O187:O194)</f>
    </oc>
    <nc r="O195">
      <f>SUM(O187:O194)</f>
    </nc>
  </rcc>
  <rcc rId="22729" sId="3">
    <oc r="P195">
      <f>SUM(P187:P194)</f>
    </oc>
    <nc r="P195">
      <f>SUM(P187:P194)</f>
    </nc>
  </rcc>
  <rcc rId="22730" sId="3">
    <oc r="Q195">
      <f>SUM(Q187:Q194)</f>
    </oc>
    <nc r="Q195">
      <f>SUM(Q187:Q194)</f>
    </nc>
  </rcc>
  <rcc rId="22731" sId="3" numFmtId="4">
    <oc r="H196">
      <v>0</v>
    </oc>
    <nc r="H196"/>
  </rcc>
  <rfmt sheetId="3" sqref="I196" start="0" length="0">
    <dxf/>
  </rfmt>
  <rcc rId="22732" sId="3" numFmtId="4">
    <oc r="D197">
      <v>19</v>
    </oc>
    <nc r="D197"/>
  </rcc>
  <rcc rId="22733" sId="3" numFmtId="4">
    <oc r="E197">
      <v>520</v>
    </oc>
    <nc r="E197"/>
  </rcc>
  <rcc rId="22734" sId="3" numFmtId="4">
    <oc r="F197">
      <v>15</v>
    </oc>
    <nc r="F197"/>
  </rcc>
  <rcc rId="22735" sId="3" numFmtId="4">
    <oc r="G197">
      <v>420</v>
    </oc>
    <nc r="G197"/>
  </rcc>
  <rcc rId="22736" sId="3" numFmtId="4">
    <oc r="H197">
      <v>0</v>
    </oc>
    <nc r="H197"/>
  </rcc>
  <rfmt sheetId="3" sqref="I197" start="0" length="0">
    <dxf/>
  </rfmt>
  <rcc rId="22737" sId="3" numFmtId="4">
    <oc r="D198">
      <v>1</v>
    </oc>
    <nc r="D198"/>
  </rcc>
  <rcc rId="22738" sId="3" numFmtId="4">
    <oc r="E198">
      <v>29.25</v>
    </oc>
    <nc r="E198"/>
  </rcc>
  <rcc rId="22739" sId="3" numFmtId="4">
    <oc r="F198">
      <v>1</v>
    </oc>
    <nc r="F198"/>
  </rcc>
  <rcc rId="22740" sId="3" numFmtId="4">
    <oc r="G198">
      <v>29.25</v>
    </oc>
    <nc r="G198"/>
  </rcc>
  <rcc rId="22741" sId="3" numFmtId="4">
    <oc r="H198">
      <v>0</v>
    </oc>
    <nc r="H198"/>
  </rcc>
  <rfmt sheetId="3" sqref="I198" start="0" length="0">
    <dxf/>
  </rfmt>
  <rcc rId="22742" sId="3" odxf="1" dxf="1" numFmtId="4">
    <oc r="D199">
      <v>1</v>
    </oc>
    <nc r="D19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743" sId="3" odxf="1" dxf="1" numFmtId="4">
    <oc r="E199">
      <v>400</v>
    </oc>
    <nc r="E19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F199" start="0" length="0">
    <dxf>
      <fill>
        <patternFill patternType="none">
          <bgColor indexed="65"/>
        </patternFill>
      </fill>
    </dxf>
  </rfmt>
  <rfmt sheetId="3" sqref="G199" start="0" length="0">
    <dxf>
      <fill>
        <patternFill patternType="none">
          <bgColor indexed="65"/>
        </patternFill>
      </fill>
    </dxf>
  </rfmt>
  <rcc rId="22744" sId="3" numFmtId="4">
    <oc r="H199">
      <v>0</v>
    </oc>
    <nc r="H199"/>
  </rcc>
  <rfmt sheetId="3" sqref="I199" start="0" length="0">
    <dxf/>
  </rfmt>
  <rcc rId="22745" sId="3" numFmtId="4">
    <oc r="H200">
      <v>0</v>
    </oc>
    <nc r="H200"/>
  </rcc>
  <rfmt sheetId="3" sqref="I200" start="0" length="0">
    <dxf/>
  </rfmt>
  <rcc rId="22746" sId="3">
    <oc r="C201" t="inlineStr">
      <is>
        <t>Стальск</t>
      </is>
    </oc>
    <nc r="C201" t="inlineStr">
      <is>
        <t>ГЩЗ</t>
      </is>
    </nc>
  </rcc>
  <rcc rId="22747" sId="3" numFmtId="4">
    <oc r="D201">
      <v>3</v>
    </oc>
    <nc r="D201"/>
  </rcc>
  <rcc rId="22748" sId="3" numFmtId="4">
    <oc r="E201">
      <v>535</v>
    </oc>
    <nc r="E201"/>
  </rcc>
  <rcc rId="22749" sId="3" numFmtId="4">
    <oc r="F201">
      <v>1</v>
    </oc>
    <nc r="F201"/>
  </rcc>
  <rcc rId="22750" sId="3" numFmtId="4">
    <oc r="G201">
      <v>65</v>
    </oc>
    <nc r="G201"/>
  </rcc>
  <rcc rId="22751" sId="3" numFmtId="4">
    <oc r="H201">
      <v>0</v>
    </oc>
    <nc r="H201"/>
  </rcc>
  <rfmt sheetId="3" sqref="I201" start="0" length="0">
    <dxf/>
  </rfmt>
  <rfmt sheetId="3" sqref="B202" start="0" length="0">
    <dxf>
      <border outline="0">
        <right/>
      </border>
    </dxf>
  </rfmt>
  <rcc rId="22752" sId="3" odxf="1" s="1" dxf="1">
    <oc r="C202" t="inlineStr">
      <is>
        <t>итого:</t>
      </is>
    </oc>
    <nc r="C202" t="inlineStr">
      <is>
        <t>Стальск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top style="thin">
          <color indexed="64"/>
        </top>
      </border>
    </ndxf>
  </rcc>
  <rcc rId="22753" sId="3">
    <oc r="D202">
      <f>SUM(D197:D201)</f>
    </oc>
    <nc r="D202"/>
  </rcc>
  <rcc rId="22754" sId="3">
    <oc r="E202">
      <f>SUM(E197:E201)</f>
    </oc>
    <nc r="E202"/>
  </rcc>
  <rcc rId="22755" sId="3">
    <oc r="F202">
      <f>SUM(F197:F201)</f>
    </oc>
    <nc r="F202"/>
  </rcc>
  <rcc rId="22756" sId="3">
    <oc r="G202">
      <f>SUM(G197:G201)</f>
    </oc>
    <nc r="G202"/>
  </rcc>
  <rcc rId="22757" sId="3" odxf="1" s="1" dxf="1">
    <oc r="H202">
      <f>SUM(H197:H201)</f>
    </oc>
    <nc r="H2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left" indent="3" relativeIndent="0" readingOrder="0"/>
    </ndxf>
  </rcc>
  <rcc rId="22758" sId="3" odxf="1" dxf="1">
    <oc r="I202">
      <f>SUM(I197:I201)</f>
    </oc>
    <nc r="I202"/>
    <odxf>
      <numFmt numFmtId="2" formatCode="0.00"/>
    </odxf>
    <ndxf>
      <numFmt numFmtId="0" formatCode="General"/>
    </ndxf>
  </rcc>
  <rcc rId="22759" sId="3">
    <oc r="J202">
      <f>SUM(J197:J201)</f>
    </oc>
    <nc r="J202"/>
  </rcc>
  <rcc rId="22760" sId="3">
    <oc r="K202">
      <f>SUM(K197:K201)</f>
    </oc>
    <nc r="K202"/>
  </rcc>
  <rcc rId="22761" sId="3" odxf="1" dxf="1">
    <oc r="L202">
      <f>SUM(L197:L201)</f>
    </oc>
    <nc r="L202"/>
    <odxf>
      <numFmt numFmtId="2" formatCode="0.00"/>
    </odxf>
    <ndxf>
      <numFmt numFmtId="0" formatCode="General"/>
    </ndxf>
  </rcc>
  <rcc rId="22762" sId="3" odxf="1" dxf="1">
    <oc r="M202">
      <f>SUM(M197:M201)</f>
    </oc>
    <nc r="M202"/>
    <odxf>
      <numFmt numFmtId="2" formatCode="0.00"/>
    </odxf>
    <ndxf>
      <numFmt numFmtId="0" formatCode="General"/>
    </ndxf>
  </rcc>
  <rcc rId="22763" sId="3" odxf="1" dxf="1">
    <oc r="N202">
      <f>SUM(N197:N201)</f>
    </oc>
    <nc r="N202"/>
    <odxf>
      <numFmt numFmtId="2" formatCode="0.00"/>
    </odxf>
    <ndxf>
      <numFmt numFmtId="0" formatCode="General"/>
    </ndxf>
  </rcc>
  <rcc rId="22764" sId="3" odxf="1" dxf="1">
    <oc r="O202">
      <f>SUM(O197:O201)</f>
    </oc>
    <nc r="O202"/>
    <odxf>
      <numFmt numFmtId="2" formatCode="0.00"/>
    </odxf>
    <ndxf>
      <numFmt numFmtId="0" formatCode="General"/>
    </ndxf>
  </rcc>
  <rcc rId="22765" sId="3" odxf="1" dxf="1">
    <oc r="P202">
      <f>SUM(P197:P201)</f>
    </oc>
    <nc r="P202"/>
    <odxf>
      <numFmt numFmtId="2" formatCode="0.00"/>
    </odxf>
    <ndxf>
      <numFmt numFmtId="0" formatCode="General"/>
    </ndxf>
  </rcc>
  <rcc rId="22766" sId="3" odxf="1" dxf="1">
    <oc r="Q202">
      <f>SUM(Q197:Q201)</f>
    </oc>
    <nc r="Q202"/>
    <odxf>
      <numFmt numFmtId="2" formatCode="0.00"/>
    </odxf>
    <ndxf>
      <numFmt numFmtId="0" formatCode="General"/>
    </ndxf>
  </rcc>
  <rcc rId="22767" sId="3" odxf="1" s="1" dxf="1">
    <oc r="C203" t="inlineStr">
      <is>
        <t>ГЕРГЕБИЛЬСКИЕ СЕТИ</t>
      </is>
    </oc>
    <nc r="C203" t="inlineStr">
      <is>
        <t>итого: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 val="0"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2768" sId="3">
    <nc r="D203">
      <f>SUM(D197:D202)</f>
    </nc>
  </rcc>
  <rcc rId="22769" sId="3">
    <nc r="E203">
      <f>SUM(E197:E202)</f>
    </nc>
  </rcc>
  <rcc rId="22770" sId="3">
    <nc r="F203">
      <f>SUM(F197:F202)</f>
    </nc>
  </rcc>
  <rcc rId="22771" sId="3">
    <nc r="G203">
      <f>SUM(G197:G202)</f>
    </nc>
  </rcc>
  <rcc rId="22772" sId="3" odxf="1" s="1" dxf="1" numFmtId="4">
    <oc r="H203">
      <v>0</v>
    </oc>
    <nc r="H20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22773" sId="3" odxf="1" dxf="1">
    <nc r="I203">
      <f>SUM(I197:I202)</f>
    </nc>
    <odxf>
      <numFmt numFmtId="0" formatCode="General"/>
    </odxf>
    <ndxf>
      <numFmt numFmtId="2" formatCode="0.00"/>
    </ndxf>
  </rcc>
  <rcc rId="22774" sId="3">
    <nc r="J203">
      <f>SUM(J197:J202)</f>
    </nc>
  </rcc>
  <rcc rId="22775" sId="3">
    <nc r="K203">
      <f>SUM(K197:K202)</f>
    </nc>
  </rcc>
  <rcc rId="22776" sId="3" odxf="1" dxf="1">
    <nc r="L203">
      <f>SUM(L197:L202)</f>
    </nc>
    <odxf>
      <numFmt numFmtId="0" formatCode="General"/>
    </odxf>
    <ndxf>
      <numFmt numFmtId="2" formatCode="0.00"/>
    </ndxf>
  </rcc>
  <rcc rId="22777" sId="3" odxf="1" dxf="1">
    <nc r="M203">
      <f>SUM(M197:M202)</f>
    </nc>
    <odxf>
      <numFmt numFmtId="0" formatCode="General"/>
    </odxf>
    <ndxf>
      <numFmt numFmtId="2" formatCode="0.00"/>
    </ndxf>
  </rcc>
  <rcc rId="22778" sId="3" odxf="1" dxf="1">
    <nc r="N203">
      <f>SUM(N197:N202)</f>
    </nc>
    <odxf>
      <numFmt numFmtId="0" formatCode="General"/>
    </odxf>
    <ndxf>
      <numFmt numFmtId="2" formatCode="0.00"/>
    </ndxf>
  </rcc>
  <rcc rId="22779" sId="3" odxf="1" dxf="1">
    <nc r="O203">
      <f>SUM(O197:O202)</f>
    </nc>
    <odxf>
      <numFmt numFmtId="0" formatCode="General"/>
    </odxf>
    <ndxf>
      <numFmt numFmtId="2" formatCode="0.00"/>
    </ndxf>
  </rcc>
  <rcc rId="22780" sId="3" odxf="1" dxf="1">
    <nc r="P203">
      <f>SUM(P197:P202)</f>
    </nc>
    <odxf>
      <numFmt numFmtId="0" formatCode="General"/>
    </odxf>
    <ndxf>
      <numFmt numFmtId="2" formatCode="0.00"/>
    </ndxf>
  </rcc>
  <rcc rId="22781" sId="3" odxf="1" dxf="1">
    <nc r="Q203">
      <f>SUM(Q197:Q202)</f>
    </nc>
    <odxf>
      <numFmt numFmtId="0" formatCode="General"/>
    </odxf>
    <ndxf>
      <numFmt numFmtId="2" formatCode="0.00"/>
    </ndxf>
  </rcc>
  <rfmt sheetId="3" sqref="B204" start="0" length="0">
    <dxf>
      <border outline="0">
        <right style="thin">
          <color indexed="64"/>
        </right>
      </border>
    </dxf>
  </rfmt>
  <rcc rId="22782" sId="3" odxf="1" dxf="1">
    <oc r="C204" t="inlineStr">
      <is>
        <t>ПС Гергебиль-110</t>
      </is>
    </oc>
    <nc r="C204" t="inlineStr">
      <is>
        <t>ГЕРГЕБИЛЬСКИЕ СЕТИ</t>
      </is>
    </nc>
    <odxf>
      <font>
        <b val="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/>
        <sz val="11"/>
      </font>
      <border outline="0">
        <left/>
        <right/>
        <top/>
        <bottom/>
      </border>
    </ndxf>
  </rcc>
  <rcc rId="22783" sId="3" numFmtId="4">
    <oc r="D204">
      <v>1</v>
    </oc>
    <nc r="D204"/>
  </rcc>
  <rcc rId="22784" sId="3" numFmtId="4">
    <oc r="E204">
      <v>296</v>
    </oc>
    <nc r="E204"/>
  </rcc>
  <rcc rId="22785" sId="3" numFmtId="4">
    <oc r="H204">
      <v>0</v>
    </oc>
    <nc r="H204"/>
  </rcc>
  <rfmt sheetId="3" sqref="I204" start="0" length="0">
    <dxf/>
  </rfmt>
  <rcc rId="22786" sId="3" numFmtId="4">
    <oc r="J204">
      <v>5</v>
    </oc>
    <nc r="J204"/>
  </rcc>
  <rcc rId="22787" sId="3" numFmtId="4">
    <oc r="K204">
      <v>310</v>
    </oc>
    <nc r="K204"/>
  </rcc>
  <rcc rId="22788" sId="3">
    <oc r="C205" t="inlineStr">
      <is>
        <t>ГГЭС</t>
      </is>
    </oc>
    <nc r="C205" t="inlineStr">
      <is>
        <t>ПС Гергебиль-110</t>
      </is>
    </nc>
  </rcc>
  <rcc rId="22789" sId="3" numFmtId="4">
    <oc r="H205">
      <v>0</v>
    </oc>
    <nc r="H205"/>
  </rcc>
  <rfmt sheetId="3" sqref="I205" start="0" length="0">
    <dxf/>
  </rfmt>
  <rcc rId="22790" sId="3" odxf="1" dxf="1">
    <oc r="C206" t="inlineStr">
      <is>
        <t>ПС  Карадах-110</t>
      </is>
    </oc>
    <nc r="C206" t="inlineStr">
      <is>
        <t>ГГЭС</t>
      </is>
    </nc>
    <odxf>
      <alignment horizontal="left" vertical="top" readingOrder="0"/>
    </odxf>
    <ndxf>
      <alignment horizontal="general" vertical="bottom" readingOrder="0"/>
    </ndxf>
  </rcc>
  <rcc rId="22791" sId="3" numFmtId="4">
    <oc r="H206">
      <v>0</v>
    </oc>
    <nc r="H206"/>
  </rcc>
  <rfmt sheetId="3" sqref="I206" start="0" length="0">
    <dxf/>
  </rfmt>
  <rcc rId="22792" sId="3" odxf="1" dxf="1" quotePrefix="1">
    <oc r="C207" t="inlineStr">
      <is>
        <t>Тлайлух-110</t>
      </is>
    </oc>
    <nc r="C207" t="inlineStr">
      <is>
        <t>ПС  Карадах-110</t>
      </is>
    </nc>
    <odxf>
      <alignment horizontal="general" vertical="bottom" readingOrder="0"/>
    </odxf>
    <ndxf>
      <alignment horizontal="left" vertical="top" readingOrder="0"/>
    </ndxf>
  </rcc>
  <rcc rId="22793" sId="3" numFmtId="4">
    <oc r="H207">
      <v>0</v>
    </oc>
    <nc r="H207"/>
  </rcc>
  <rfmt sheetId="3" sqref="I207" start="0" length="0">
    <dxf/>
  </rfmt>
  <rcc rId="22794" sId="3">
    <oc r="C208" t="inlineStr">
      <is>
        <t>ПС Леваши-110</t>
      </is>
    </oc>
    <nc r="C208" t="inlineStr">
      <is>
        <t>Тлайлух-110</t>
      </is>
    </nc>
  </rcc>
  <rcc rId="22795" sId="3" numFmtId="4">
    <oc r="D208">
      <v>13</v>
    </oc>
    <nc r="D208"/>
  </rcc>
  <rcc rId="22796" sId="3">
    <oc r="E208">
      <f>2789+40</f>
    </oc>
    <nc r="E208"/>
  </rcc>
  <rcc rId="22797" sId="3" numFmtId="4">
    <oc r="F208">
      <v>6</v>
    </oc>
    <nc r="F208"/>
  </rcc>
  <rcc rId="22798" sId="3" numFmtId="4">
    <oc r="G208">
      <v>945</v>
    </oc>
    <nc r="G208"/>
  </rcc>
  <rcc rId="22799" sId="3" numFmtId="4">
    <oc r="H208">
      <v>0</v>
    </oc>
    <nc r="H208"/>
  </rcc>
  <rfmt sheetId="3" sqref="I208" start="0" length="0">
    <dxf/>
  </rfmt>
  <rcc rId="22800" sId="3" numFmtId="4">
    <oc r="J208">
      <v>2</v>
    </oc>
    <nc r="J208"/>
  </rcc>
  <rcc rId="22801" sId="3" numFmtId="4">
    <oc r="K208">
      <v>120</v>
    </oc>
    <nc r="K208"/>
  </rcc>
  <rcc rId="22802" sId="3">
    <oc r="C209" t="inlineStr">
      <is>
        <t>ПС Цудахар-110</t>
      </is>
    </oc>
    <nc r="C209" t="inlineStr">
      <is>
        <t>ПС Леваши-110</t>
      </is>
    </nc>
  </rcc>
  <rcc rId="22803" sId="3" numFmtId="4">
    <oc r="E209">
      <f>10+10</f>
    </oc>
    <nc r="E209">
      <v>20</v>
    </nc>
  </rcc>
  <rcc rId="22804" sId="3" numFmtId="4">
    <oc r="G209">
      <f>10+10</f>
    </oc>
    <nc r="G209">
      <v>20</v>
    </nc>
  </rcc>
  <rcc rId="22805" sId="3" numFmtId="4">
    <oc r="H209">
      <v>0</v>
    </oc>
    <nc r="H209"/>
  </rcc>
  <rfmt sheetId="3" sqref="I209" start="0" length="0">
    <dxf/>
  </rfmt>
  <rcc rId="22806" sId="3">
    <oc r="C210" t="inlineStr">
      <is>
        <t>Ташкапур-35</t>
      </is>
    </oc>
    <nc r="C210" t="inlineStr">
      <is>
        <t>ПС Цудахар-110</t>
      </is>
    </nc>
  </rcc>
  <rcc rId="22807" sId="3" numFmtId="4">
    <oc r="D210">
      <v>1</v>
    </oc>
    <nc r="D210"/>
  </rcc>
  <rcc rId="22808" sId="3" numFmtId="4">
    <oc r="E210">
      <v>10</v>
    </oc>
    <nc r="E210"/>
  </rcc>
  <rcc rId="22809" sId="3" numFmtId="4">
    <oc r="F210">
      <v>1</v>
    </oc>
    <nc r="F210"/>
  </rcc>
  <rcc rId="22810" sId="3" numFmtId="4">
    <oc r="G210">
      <v>10</v>
    </oc>
    <nc r="G210"/>
  </rcc>
  <rcc rId="22811" sId="3" numFmtId="4">
    <oc r="H210">
      <v>0</v>
    </oc>
    <nc r="H210"/>
  </rcc>
  <rfmt sheetId="3" sqref="I210" start="0" length="0">
    <dxf/>
  </rfmt>
  <rcc rId="22812" sId="3">
    <oc r="C211" t="inlineStr">
      <is>
        <t>ПС Хунзах-110</t>
      </is>
    </oc>
    <nc r="C211" t="inlineStr">
      <is>
        <t>Ташкапур-35</t>
      </is>
    </nc>
  </rcc>
  <rcc rId="22813" sId="3" numFmtId="4">
    <oc r="D211">
      <v>5</v>
    </oc>
    <nc r="D211"/>
  </rcc>
  <rcc rId="22814" sId="3" numFmtId="4">
    <oc r="E211">
      <v>129.25</v>
    </oc>
    <nc r="E211"/>
  </rcc>
  <rcc rId="22815" sId="3" numFmtId="4">
    <oc r="F211">
      <v>4</v>
    </oc>
    <nc r="F211"/>
  </rcc>
  <rcc rId="22816" sId="3" numFmtId="4">
    <oc r="G211">
      <v>100</v>
    </oc>
    <nc r="G211"/>
  </rcc>
  <rcc rId="22817" sId="3" numFmtId="4">
    <oc r="H211">
      <v>0</v>
    </oc>
    <nc r="H211"/>
  </rcc>
  <rfmt sheetId="3" sqref="I211" start="0" length="0">
    <dxf/>
  </rfmt>
  <rcc rId="22818" sId="3">
    <oc r="C212" t="inlineStr">
      <is>
        <t>ПС Тлох-110</t>
      </is>
    </oc>
    <nc r="C212" t="inlineStr">
      <is>
        <t>ПС Хунзах-110</t>
      </is>
    </nc>
  </rcc>
  <rcc rId="22819" sId="3" numFmtId="4">
    <oc r="D212">
      <v>1</v>
    </oc>
    <nc r="D212"/>
  </rcc>
  <rcc rId="22820" sId="3" numFmtId="4">
    <oc r="E212">
      <v>10</v>
    </oc>
    <nc r="E212"/>
  </rcc>
  <rcc rId="22821" sId="3" numFmtId="4">
    <oc r="F212">
      <v>1</v>
    </oc>
    <nc r="F212"/>
  </rcc>
  <rcc rId="22822" sId="3" numFmtId="4">
    <oc r="G212">
      <v>10</v>
    </oc>
    <nc r="G212"/>
  </rcc>
  <rcc rId="22823" sId="3" numFmtId="4">
    <oc r="H212">
      <v>0</v>
    </oc>
    <nc r="H212"/>
  </rcc>
  <rfmt sheetId="3" sqref="I212" start="0" length="0">
    <dxf/>
  </rfmt>
  <rcc rId="22824" sId="3">
    <oc r="C213" t="inlineStr">
      <is>
        <t>Гуниб-110</t>
      </is>
    </oc>
    <nc r="C213" t="inlineStr">
      <is>
        <t>ПС Тлох-110</t>
      </is>
    </nc>
  </rcc>
  <rcc rId="22825" sId="3" numFmtId="4">
    <oc r="D213">
      <v>3</v>
    </oc>
    <nc r="D213"/>
  </rcc>
  <rcc rId="22826" sId="3" numFmtId="4">
    <oc r="E213">
      <v>420</v>
    </oc>
    <nc r="E213"/>
  </rcc>
  <rcc rId="22827" sId="3" numFmtId="4">
    <oc r="F213">
      <v>3</v>
    </oc>
    <nc r="F213"/>
  </rcc>
  <rcc rId="22828" sId="3" numFmtId="4">
    <oc r="G213">
      <v>100</v>
    </oc>
    <nc r="G213"/>
  </rcc>
  <rcc rId="22829" sId="3" numFmtId="4">
    <oc r="H213">
      <v>0</v>
    </oc>
    <nc r="H213"/>
  </rcc>
  <rfmt sheetId="3" sqref="I213" start="0" length="0">
    <dxf/>
  </rfmt>
  <rcc rId="22830" sId="3">
    <oc r="C214" t="inlineStr">
      <is>
        <t>Акуша</t>
      </is>
    </oc>
    <nc r="C214" t="inlineStr">
      <is>
        <t>Гуниб-110</t>
      </is>
    </nc>
  </rcc>
  <rcc rId="22831" sId="3" numFmtId="4">
    <oc r="D214">
      <v>4</v>
    </oc>
    <nc r="D214"/>
  </rcc>
  <rcc rId="22832" sId="3">
    <oc r="E214">
      <f>10+10+4.4+4.4</f>
    </oc>
    <nc r="E214"/>
  </rcc>
  <rcc rId="22833" sId="3" numFmtId="4">
    <oc r="H214">
      <v>0</v>
    </oc>
    <nc r="H214"/>
  </rcc>
  <rfmt sheetId="3" sqref="I214" start="0" length="0">
    <dxf/>
  </rfmt>
  <rcc rId="22834" sId="3" numFmtId="4">
    <oc r="J214">
      <v>1</v>
    </oc>
    <nc r="J214"/>
  </rcc>
  <rcc rId="22835" sId="3" numFmtId="4">
    <oc r="K214">
      <v>40</v>
    </oc>
    <nc r="K214"/>
  </rcc>
  <rcc rId="22836" sId="3">
    <oc r="C215" t="inlineStr">
      <is>
        <t>Кумух-35</t>
      </is>
    </oc>
    <nc r="C215" t="inlineStr">
      <is>
        <t>Акуша</t>
      </is>
    </nc>
  </rcc>
  <rcc rId="22837" sId="3" numFmtId="4">
    <oc r="D215">
      <v>3</v>
    </oc>
    <nc r="D215"/>
  </rcc>
  <rcc rId="22838" sId="3" numFmtId="4">
    <oc r="E215">
      <v>120</v>
    </oc>
    <nc r="E215"/>
  </rcc>
  <rcc rId="22839" sId="3" numFmtId="4">
    <oc r="F215">
      <v>3</v>
    </oc>
    <nc r="F215"/>
  </rcc>
  <rcc rId="22840" sId="3" numFmtId="4">
    <oc r="G215">
      <v>120</v>
    </oc>
    <nc r="G215"/>
  </rcc>
  <rcc rId="22841" sId="3" numFmtId="4">
    <oc r="H215">
      <v>0</v>
    </oc>
    <nc r="H215"/>
  </rcc>
  <rfmt sheetId="3" sqref="I215" start="0" length="0">
    <dxf/>
  </rfmt>
  <rcc rId="22842" sId="3" numFmtId="4">
    <oc r="J215">
      <v>1</v>
    </oc>
    <nc r="J215"/>
  </rcc>
  <rcc rId="22843" sId="3" numFmtId="4">
    <oc r="K215">
      <v>25.2</v>
    </oc>
    <nc r="K215"/>
  </rcc>
  <rcc rId="22844" sId="3">
    <oc r="C216" t="inlineStr">
      <is>
        <t>Вачи-35</t>
      </is>
    </oc>
    <nc r="C216" t="inlineStr">
      <is>
        <t>Кумух-35</t>
      </is>
    </nc>
  </rcc>
  <rcc rId="22845" sId="3" numFmtId="4">
    <oc r="D216">
      <v>2</v>
    </oc>
    <nc r="D216"/>
  </rcc>
  <rcc rId="22846" sId="3">
    <oc r="E216">
      <f>8+4.4</f>
    </oc>
    <nc r="E216"/>
  </rcc>
  <rcc rId="22847" sId="3" numFmtId="4">
    <oc r="F216">
      <v>2</v>
    </oc>
    <nc r="F216"/>
  </rcc>
  <rcc rId="22848" sId="3">
    <oc r="G216">
      <f>8+4.4</f>
    </oc>
    <nc r="G216"/>
  </rcc>
  <rcc rId="22849" sId="3" numFmtId="4">
    <oc r="H216">
      <v>0</v>
    </oc>
    <nc r="H216"/>
  </rcc>
  <rfmt sheetId="3" sqref="I216" start="0" length="0">
    <dxf/>
  </rfmt>
  <rcc rId="22850" sId="3">
    <oc r="C217" t="inlineStr">
      <is>
        <t>Ботлих</t>
      </is>
    </oc>
    <nc r="C217" t="inlineStr">
      <is>
        <t>Вачи-35</t>
      </is>
    </nc>
  </rcc>
  <rcc rId="22851" sId="3" numFmtId="4">
    <oc r="H217">
      <v>0</v>
    </oc>
    <nc r="H217"/>
  </rcc>
  <rfmt sheetId="3" sqref="I217" start="0" length="0">
    <dxf/>
  </rfmt>
  <rcc rId="22852" sId="3">
    <oc r="C218" t="inlineStr">
      <is>
        <t>Агвали-35</t>
      </is>
    </oc>
    <nc r="C218" t="inlineStr">
      <is>
        <t>Ботлих</t>
      </is>
    </nc>
  </rcc>
  <rcc rId="22853" sId="3" numFmtId="4">
    <oc r="D218">
      <v>2</v>
    </oc>
    <nc r="D218"/>
  </rcc>
  <rcc rId="22854" sId="3" numFmtId="4">
    <oc r="E218">
      <v>140</v>
    </oc>
    <nc r="E218"/>
  </rcc>
  <rcc rId="22855" sId="3" numFmtId="4">
    <oc r="F218">
      <v>1</v>
    </oc>
    <nc r="F218"/>
  </rcc>
  <rcc rId="22856" sId="3" numFmtId="4">
    <oc r="G218">
      <v>4.4000000000000004</v>
    </oc>
    <nc r="G218"/>
  </rcc>
  <rcc rId="22857" sId="3" numFmtId="4">
    <oc r="H218">
      <v>0</v>
    </oc>
    <nc r="H218"/>
  </rcc>
  <rfmt sheetId="3" sqref="I218" start="0" length="0">
    <dxf/>
  </rfmt>
  <rcc rId="22858" sId="3">
    <oc r="C219" t="inlineStr">
      <is>
        <t>Карата-35</t>
      </is>
    </oc>
    <nc r="C219" t="inlineStr">
      <is>
        <t>Агвали-35</t>
      </is>
    </nc>
  </rcc>
  <rcc rId="22859" sId="3" numFmtId="4">
    <oc r="D219">
      <v>2</v>
    </oc>
    <nc r="D219"/>
  </rcc>
  <rcc rId="22860" sId="3" numFmtId="4">
    <oc r="E219">
      <v>260</v>
    </oc>
    <nc r="E219"/>
  </rcc>
  <rcc rId="22861" sId="3" numFmtId="4">
    <oc r="F219">
      <v>2</v>
    </oc>
    <nc r="F219"/>
  </rcc>
  <rcc rId="22862" sId="3" numFmtId="4">
    <oc r="G219">
      <v>44</v>
    </oc>
    <nc r="G219"/>
  </rcc>
  <rcc rId="22863" sId="3" numFmtId="4">
    <oc r="H219">
      <v>0</v>
    </oc>
    <nc r="H219"/>
  </rcc>
  <rfmt sheetId="3" sqref="I219" start="0" length="0">
    <dxf/>
  </rfmt>
  <rcc rId="22864" sId="3">
    <oc r="C220" t="inlineStr">
      <is>
        <t>Прогресс-35</t>
      </is>
    </oc>
    <nc r="C220" t="inlineStr">
      <is>
        <t>Карата-35</t>
      </is>
    </nc>
  </rcc>
  <rcc rId="22865" sId="3" numFmtId="4">
    <oc r="H220">
      <v>0</v>
    </oc>
    <nc r="H220"/>
  </rcc>
  <rfmt sheetId="3" sqref="I220" start="0" length="0">
    <dxf/>
  </rfmt>
  <rcc rId="22866" sId="3">
    <oc r="C221" t="inlineStr">
      <is>
        <t>Мехельта-35</t>
      </is>
    </oc>
    <nc r="C221" t="inlineStr">
      <is>
        <t>Прогресс-35</t>
      </is>
    </nc>
  </rcc>
  <rcc rId="22867" sId="3" numFmtId="4">
    <oc r="H221">
      <v>0</v>
    </oc>
    <nc r="H221"/>
  </rcc>
  <rfmt sheetId="3" sqref="I221" start="0" length="0">
    <dxf/>
  </rfmt>
  <rcc rId="22868" sId="3">
    <oc r="C222" t="inlineStr">
      <is>
        <t>Цуриб-35</t>
      </is>
    </oc>
    <nc r="C222" t="inlineStr">
      <is>
        <t>Мехельта-35</t>
      </is>
    </nc>
  </rcc>
  <rcc rId="22869" sId="3" numFmtId="4">
    <oc r="D222">
      <v>8</v>
    </oc>
    <nc r="D222"/>
  </rcc>
  <rcc rId="22870" sId="3" numFmtId="4">
    <oc r="E222">
      <v>577</v>
    </oc>
    <nc r="E222"/>
  </rcc>
  <rcc rId="22871" sId="3" numFmtId="4">
    <oc r="H222">
      <v>0</v>
    </oc>
    <nc r="H222"/>
  </rcc>
  <rfmt sheetId="3" sqref="I222" start="0" length="0">
    <dxf/>
  </rfmt>
  <rcc rId="22872" sId="3">
    <oc r="C223" t="inlineStr">
      <is>
        <t>Согратль-35</t>
      </is>
    </oc>
    <nc r="C223" t="inlineStr">
      <is>
        <t>Цуриб-35</t>
      </is>
    </nc>
  </rcc>
  <rcc rId="22873" sId="3" numFmtId="4">
    <oc r="E223">
      <v>100</v>
    </oc>
    <nc r="E223">
      <v>15</v>
    </nc>
  </rcc>
  <rcc rId="22874" sId="3" numFmtId="4">
    <oc r="H223">
      <v>0</v>
    </oc>
    <nc r="H223"/>
  </rcc>
  <rfmt sheetId="3" sqref="I223" start="0" length="0">
    <dxf/>
  </rfmt>
  <rcc rId="22875" sId="3">
    <oc r="C224" t="inlineStr">
      <is>
        <t>Унцукуль-35</t>
      </is>
    </oc>
    <nc r="C224" t="inlineStr">
      <is>
        <t>Согратль-35</t>
      </is>
    </nc>
  </rcc>
  <rcc rId="22876" sId="3" numFmtId="4">
    <oc r="D224">
      <v>2</v>
    </oc>
    <nc r="D224"/>
  </rcc>
  <rcc rId="22877" sId="3" numFmtId="4">
    <oc r="E224">
      <v>255</v>
    </oc>
    <nc r="E224"/>
  </rcc>
  <rcc rId="22878" sId="3" numFmtId="4">
    <oc r="F224">
      <v>1</v>
    </oc>
    <nc r="F224"/>
  </rcc>
  <rcc rId="22879" sId="3" numFmtId="4">
    <oc r="G224">
      <v>155</v>
    </oc>
    <nc r="G224"/>
  </rcc>
  <rcc rId="22880" sId="3" numFmtId="4">
    <oc r="H224">
      <v>0</v>
    </oc>
    <nc r="H224"/>
  </rcc>
  <rfmt sheetId="3" sqref="I224" start="0" length="0">
    <dxf/>
  </rfmt>
  <rcc rId="22881" sId="3">
    <oc r="C225" t="inlineStr">
      <is>
        <t>Шамильское-110</t>
      </is>
    </oc>
    <nc r="C225" t="inlineStr">
      <is>
        <t>Унцукуль-35</t>
      </is>
    </nc>
  </rcc>
  <rcc rId="22882" sId="3" numFmtId="4">
    <oc r="D225">
      <v>2</v>
    </oc>
    <nc r="D225"/>
  </rcc>
  <rcc rId="22883" sId="3" numFmtId="4">
    <oc r="E225">
      <v>27</v>
    </oc>
    <nc r="E225"/>
  </rcc>
  <rcc rId="22884" sId="3" numFmtId="4">
    <oc r="F225">
      <v>2</v>
    </oc>
    <nc r="F225"/>
  </rcc>
  <rcc rId="22885" sId="3" numFmtId="4">
    <oc r="G225">
      <v>27</v>
    </oc>
    <nc r="G225"/>
  </rcc>
  <rcc rId="22886" sId="3" numFmtId="4">
    <oc r="H225">
      <v>0</v>
    </oc>
    <nc r="H225"/>
  </rcc>
  <rfmt sheetId="3" sqref="I225" start="0" length="0">
    <dxf/>
  </rfmt>
  <rcc rId="22887" sId="3" numFmtId="4">
    <oc r="J225">
      <v>1</v>
    </oc>
    <nc r="J225"/>
  </rcc>
  <rcc rId="22888" sId="3" numFmtId="4">
    <oc r="K225">
      <v>15</v>
    </oc>
    <nc r="K225"/>
  </rcc>
  <rcc rId="22889" sId="3">
    <oc r="C226" t="inlineStr">
      <is>
        <t>Тлярата-35</t>
      </is>
    </oc>
    <nc r="C226" t="inlineStr">
      <is>
        <t>Шамильское-110</t>
      </is>
    </nc>
  </rcc>
  <rcc rId="22890" sId="3" numFmtId="4">
    <oc r="D226">
      <v>1</v>
    </oc>
    <nc r="D226"/>
  </rcc>
  <rcc rId="22891" sId="3" numFmtId="4">
    <oc r="E226">
      <v>4.4000000000000004</v>
    </oc>
    <nc r="E226"/>
  </rcc>
  <rcc rId="22892" sId="3" numFmtId="4">
    <oc r="F226">
      <v>1</v>
    </oc>
    <nc r="F226"/>
  </rcc>
  <rcc rId="22893" sId="3" numFmtId="4">
    <oc r="G226">
      <v>4.4000000000000004</v>
    </oc>
    <nc r="G226"/>
  </rcc>
  <rcc rId="22894" sId="3" numFmtId="4">
    <oc r="H226">
      <v>0</v>
    </oc>
    <nc r="H226"/>
  </rcc>
  <rfmt sheetId="3" sqref="I226" start="0" length="0">
    <dxf/>
  </rfmt>
  <rcc rId="22895" sId="3">
    <oc r="C227" t="inlineStr">
      <is>
        <t>Бежта-35</t>
      </is>
    </oc>
    <nc r="C227" t="inlineStr">
      <is>
        <t>Тлярата-35</t>
      </is>
    </nc>
  </rcc>
  <rcc rId="22896" sId="3" numFmtId="4">
    <oc r="D227">
      <v>1</v>
    </oc>
    <nc r="D227"/>
  </rcc>
  <rcc rId="22897" sId="3" numFmtId="4">
    <oc r="E227">
      <v>100</v>
    </oc>
    <nc r="E227"/>
  </rcc>
  <rcc rId="22898" sId="3" numFmtId="4">
    <oc r="F227">
      <v>1</v>
    </oc>
    <nc r="F227"/>
  </rcc>
  <rcc rId="22899" sId="3" numFmtId="4">
    <oc r="G227">
      <v>100</v>
    </oc>
    <nc r="G227"/>
  </rcc>
  <rcc rId="22900" sId="3" numFmtId="4">
    <oc r="H227">
      <v>0</v>
    </oc>
    <nc r="H227"/>
  </rcc>
  <rfmt sheetId="3" sqref="I227" start="0" length="0">
    <dxf/>
  </rfmt>
  <rcc rId="22901" sId="3">
    <oc r="C228" t="inlineStr">
      <is>
        <t>Анцух-35</t>
      </is>
    </oc>
    <nc r="C228" t="inlineStr">
      <is>
        <t>Бежта-35</t>
      </is>
    </nc>
  </rcc>
  <rcc rId="22902" sId="3" numFmtId="4">
    <oc r="D228">
      <v>1</v>
    </oc>
    <nc r="D228"/>
  </rcc>
  <rcc rId="22903" sId="3" numFmtId="4">
    <oc r="E228">
      <v>4.4000000000000004</v>
    </oc>
    <nc r="E228"/>
  </rcc>
  <rcc rId="22904" sId="3" numFmtId="4">
    <oc r="F228">
      <v>1</v>
    </oc>
    <nc r="F228"/>
  </rcc>
  <rcc rId="22905" sId="3" numFmtId="4">
    <oc r="G228">
      <v>4.4000000000000004</v>
    </oc>
    <nc r="G228"/>
  </rcc>
  <rcc rId="22906" sId="3" numFmtId="4">
    <oc r="H228">
      <v>0</v>
    </oc>
    <nc r="H228"/>
  </rcc>
  <rfmt sheetId="3" sqref="I228" start="0" length="0">
    <dxf/>
  </rfmt>
  <rcc rId="22907" sId="3">
    <oc r="C229" t="inlineStr">
      <is>
        <t>Заиб</t>
      </is>
    </oc>
    <nc r="C229" t="inlineStr">
      <is>
        <t>Анцух-35</t>
      </is>
    </nc>
  </rcc>
  <rcc rId="22908" sId="3" numFmtId="4">
    <oc r="H229">
      <v>0</v>
    </oc>
    <nc r="H229"/>
  </rcc>
  <rfmt sheetId="3" sqref="I229" start="0" length="0">
    <dxf/>
  </rfmt>
  <rcc rId="22909" sId="3">
    <oc r="C230" t="inlineStr">
      <is>
        <t>Гидатль-35</t>
      </is>
    </oc>
    <nc r="C230" t="inlineStr">
      <is>
        <t>Заиб</t>
      </is>
    </nc>
  </rcc>
  <rcc rId="22910" sId="3" numFmtId="4">
    <oc r="H230">
      <v>0</v>
    </oc>
    <nc r="H230"/>
  </rcc>
  <rfmt sheetId="3" sqref="I230" start="0" length="0">
    <dxf/>
  </rfmt>
  <rcc rId="22911" sId="3">
    <oc r="C231" t="inlineStr">
      <is>
        <t>Анди-35</t>
      </is>
    </oc>
    <nc r="C231" t="inlineStr">
      <is>
        <t>Гидатль-35</t>
      </is>
    </nc>
  </rcc>
  <rcc rId="22912" sId="3" numFmtId="4">
    <oc r="H231">
      <v>0</v>
    </oc>
    <nc r="H231"/>
  </rcc>
  <rfmt sheetId="3" sqref="I231" start="0" length="0">
    <dxf/>
  </rfmt>
  <rcc rId="22913" sId="3">
    <oc r="C232" t="inlineStr">
      <is>
        <t>Аргвани</t>
      </is>
    </oc>
    <nc r="C232" t="inlineStr">
      <is>
        <t>Анди-35</t>
      </is>
    </nc>
  </rcc>
  <rcc rId="22914" sId="3" numFmtId="4">
    <oc r="D232">
      <v>4</v>
    </oc>
    <nc r="D232"/>
  </rcc>
  <rcc rId="22915" sId="3" numFmtId="4">
    <oc r="E232">
      <v>78</v>
    </oc>
    <nc r="E232"/>
  </rcc>
  <rcc rId="22916" sId="3" numFmtId="4">
    <oc r="F232">
      <v>3</v>
    </oc>
    <nc r="F232"/>
  </rcc>
  <rcc rId="22917" sId="3">
    <oc r="G232">
      <f>10+13+15</f>
    </oc>
    <nc r="G232"/>
  </rcc>
  <rcc rId="22918" sId="3" numFmtId="4">
    <oc r="H232">
      <v>0</v>
    </oc>
    <nc r="H232"/>
  </rcc>
  <rfmt sheetId="3" sqref="I232" start="0" length="0">
    <dxf/>
  </rfmt>
  <rcc rId="22919" sId="3">
    <oc r="C233" t="inlineStr">
      <is>
        <t xml:space="preserve">Шаури </t>
      </is>
    </oc>
    <nc r="C233" t="inlineStr">
      <is>
        <t>Аргвани</t>
      </is>
    </nc>
  </rcc>
  <rcc rId="22920" sId="3" numFmtId="4">
    <oc r="D233">
      <v>2</v>
    </oc>
    <nc r="D233"/>
  </rcc>
  <rcc rId="22921" sId="3">
    <oc r="E233">
      <f>10+10</f>
    </oc>
    <nc r="E233"/>
  </rcc>
  <rcc rId="22922" sId="3" numFmtId="4">
    <oc r="H233">
      <v>0</v>
    </oc>
    <nc r="H233"/>
  </rcc>
  <rfmt sheetId="3" sqref="I233" start="0" length="0">
    <dxf/>
  </rfmt>
  <rcc rId="22923" sId="3">
    <oc r="C234" t="inlineStr">
      <is>
        <t>ГКЗ</t>
      </is>
    </oc>
    <nc r="C234" t="inlineStr">
      <is>
        <t xml:space="preserve">Шаури </t>
      </is>
    </nc>
  </rcc>
  <rcc rId="22924" sId="3" numFmtId="4">
    <oc r="D234">
      <v>1</v>
    </oc>
    <nc r="D234"/>
  </rcc>
  <rcc rId="22925" sId="3" numFmtId="4">
    <oc r="E234">
      <v>40</v>
    </oc>
    <nc r="E234"/>
  </rcc>
  <rcc rId="22926" sId="3" numFmtId="4">
    <oc r="F234">
      <v>1</v>
    </oc>
    <nc r="F234"/>
  </rcc>
  <rcc rId="22927" sId="3" numFmtId="4">
    <oc r="G234">
      <v>40</v>
    </oc>
    <nc r="G234"/>
  </rcc>
  <rcc rId="22928" sId="3" numFmtId="4">
    <oc r="H234">
      <v>0</v>
    </oc>
    <nc r="H234"/>
  </rcc>
  <rfmt sheetId="3" sqref="I234" start="0" length="0">
    <dxf/>
  </rfmt>
  <rcc rId="22929" sId="3">
    <oc r="C235" t="inlineStr">
      <is>
        <t>Игали-35</t>
      </is>
    </oc>
    <nc r="C235" t="inlineStr">
      <is>
        <t>ГКЗ</t>
      </is>
    </nc>
  </rcc>
  <rcc rId="22930" sId="3" numFmtId="4">
    <oc r="D235">
      <v>1</v>
    </oc>
    <nc r="D235"/>
  </rcc>
  <rcc rId="22931" sId="3" numFmtId="4">
    <oc r="E235">
      <v>10</v>
    </oc>
    <nc r="E235"/>
  </rcc>
  <rcc rId="22932" sId="3" numFmtId="4">
    <oc r="F235">
      <v>1</v>
    </oc>
    <nc r="F235"/>
  </rcc>
  <rcc rId="22933" sId="3" numFmtId="4">
    <oc r="G235">
      <v>10</v>
    </oc>
    <nc r="G235"/>
  </rcc>
  <rcc rId="22934" sId="3" numFmtId="4">
    <oc r="H235">
      <v>0</v>
    </oc>
    <nc r="H235"/>
  </rcc>
  <rfmt sheetId="3" sqref="I235" start="0" length="0">
    <dxf/>
  </rfmt>
  <rcc rId="22935" sId="3">
    <oc r="C236" t="inlineStr">
      <is>
        <t>Наци</t>
      </is>
    </oc>
    <nc r="C236" t="inlineStr">
      <is>
        <t>Игали-35</t>
      </is>
    </nc>
  </rcc>
  <rcc rId="22936" sId="3" numFmtId="4">
    <oc r="H236">
      <v>0</v>
    </oc>
    <nc r="H236"/>
  </rcc>
  <rfmt sheetId="3" sqref="I236" start="0" length="0">
    <dxf/>
  </rfmt>
  <rcc rId="22937" sId="3">
    <oc r="C237" t="inlineStr">
      <is>
        <t>Зуберха</t>
      </is>
    </oc>
    <nc r="C237" t="inlineStr">
      <is>
        <t>Наци</t>
      </is>
    </nc>
  </rcc>
  <rcc rId="22938" sId="3" numFmtId="4">
    <oc r="H237">
      <v>0</v>
    </oc>
    <nc r="H237"/>
  </rcc>
  <rfmt sheetId="3" sqref="I237" start="0" length="0">
    <dxf/>
  </rfmt>
  <rcc rId="22939" sId="3">
    <oc r="C238" t="inlineStr">
      <is>
        <t>Кидеро</t>
      </is>
    </oc>
    <nc r="C238" t="inlineStr">
      <is>
        <t>Зуберха</t>
      </is>
    </nc>
  </rcc>
  <rcc rId="22940" sId="3" numFmtId="4">
    <oc r="D238">
      <v>1</v>
    </oc>
    <nc r="D238"/>
  </rcc>
  <rcc rId="22941" sId="3" numFmtId="4">
    <oc r="E238">
      <v>43</v>
    </oc>
    <nc r="E238"/>
  </rcc>
  <rcc rId="22942" sId="3" numFmtId="4">
    <oc r="F238">
      <v>1</v>
    </oc>
    <nc r="F238"/>
  </rcc>
  <rcc rId="22943" sId="3" numFmtId="4">
    <oc r="G238">
      <v>43</v>
    </oc>
    <nc r="G238"/>
  </rcc>
  <rcc rId="22944" sId="3" numFmtId="4">
    <oc r="H238">
      <v>0</v>
    </oc>
    <nc r="H238"/>
  </rcc>
  <rfmt sheetId="3" sqref="I238" start="0" length="0">
    <dxf/>
  </rfmt>
  <rcc rId="22945" sId="3">
    <oc r="C239" t="inlineStr">
      <is>
        <t>ЦРП</t>
      </is>
    </oc>
    <nc r="C239" t="inlineStr">
      <is>
        <t>Кидеро</t>
      </is>
    </nc>
  </rcc>
  <rcc rId="22946" sId="3" numFmtId="4">
    <oc r="H239">
      <v>0</v>
    </oc>
    <nc r="H239"/>
  </rcc>
  <rfmt sheetId="3" sqref="I239" start="0" length="0">
    <dxf/>
  </rfmt>
  <rcc rId="22947" sId="3" numFmtId="4">
    <oc r="H240">
      <v>0</v>
    </oc>
    <nc r="H240"/>
  </rcc>
  <rfmt sheetId="3" sqref="I240" start="0" length="0">
    <dxf/>
  </rfmt>
  <rcc rId="22948" sId="3" numFmtId="4">
    <oc r="H241">
      <v>0</v>
    </oc>
    <nc r="H241"/>
  </rcc>
  <rfmt sheetId="3" sqref="I241" start="0" length="0">
    <dxf/>
  </rfmt>
  <rcc rId="22949" sId="3" numFmtId="4">
    <oc r="H242">
      <v>0</v>
    </oc>
    <nc r="H242"/>
  </rcc>
  <rfmt sheetId="3" sqref="I242" start="0" length="0">
    <dxf/>
  </rfmt>
  <rcc rId="22950" sId="3" numFmtId="4">
    <oc r="H243">
      <v>0</v>
    </oc>
    <nc r="H243"/>
  </rcc>
  <rfmt sheetId="3" sqref="I243" start="0" length="0">
    <dxf/>
  </rfmt>
  <rcc rId="22951" sId="3">
    <oc r="D244">
      <f>SUM(D204:D243)</f>
    </oc>
    <nc r="D244">
      <f>SUM(D205:D243)</f>
    </nc>
  </rcc>
  <rcc rId="22952" sId="3">
    <oc r="E244">
      <f>SUM(E204:E243)</f>
    </oc>
    <nc r="E244">
      <f>SUM(E205:E243)</f>
    </nc>
  </rcc>
  <rcc rId="22953" sId="3">
    <oc r="F244">
      <f>SUM(F204:F243)</f>
    </oc>
    <nc r="F244">
      <f>SUM(F205:F243)</f>
    </nc>
  </rcc>
  <rcc rId="22954" sId="3">
    <oc r="G244">
      <f>SUM(G204:G243)</f>
    </oc>
    <nc r="G244">
      <f>SUM(G205:G243)</f>
    </nc>
  </rcc>
  <rcc rId="22955" sId="3">
    <oc r="H244">
      <f>SUM(H204:H243)</f>
    </oc>
    <nc r="H244">
      <f>SUM(H205:H243)</f>
    </nc>
  </rcc>
  <rcc rId="22956" sId="3">
    <oc r="I244">
      <f>SUM(I204:I243)</f>
    </oc>
    <nc r="I244">
      <f>SUM(I205:I243)</f>
    </nc>
  </rcc>
  <rcc rId="22957" sId="3">
    <oc r="J244">
      <f>SUM(J204:J243)</f>
    </oc>
    <nc r="J244">
      <f>SUM(J205:J243)</f>
    </nc>
  </rcc>
  <rcc rId="22958" sId="3">
    <oc r="K244">
      <f>SUM(K204:K243)</f>
    </oc>
    <nc r="K244">
      <f>SUM(K205:K243)</f>
    </nc>
  </rcc>
  <rcc rId="22959" sId="3">
    <oc r="L244">
      <f>SUM(L204:L243)</f>
    </oc>
    <nc r="L244">
      <f>SUM(L205:L243)</f>
    </nc>
  </rcc>
  <rcc rId="22960" sId="3">
    <oc r="M244">
      <f>SUM(M204:M243)</f>
    </oc>
    <nc r="M244">
      <f>SUM(M205:M243)</f>
    </nc>
  </rcc>
  <rcc rId="22961" sId="3">
    <oc r="N244">
      <f>SUM(N204:N243)</f>
    </oc>
    <nc r="N244">
      <f>SUM(N205:N243)</f>
    </nc>
  </rcc>
  <rcc rId="22962" sId="3">
    <oc r="O244">
      <f>SUM(O204:O243)</f>
    </oc>
    <nc r="O244">
      <f>SUM(O205:O243)</f>
    </nc>
  </rcc>
  <rcc rId="22963" sId="3">
    <oc r="P244">
      <f>SUM(P204:P243)</f>
    </oc>
    <nc r="P244">
      <f>SUM(P205:P243)</f>
    </nc>
  </rcc>
  <rcc rId="22964" sId="3">
    <oc r="Q244">
      <f>SUM(Q204:Q243)</f>
    </oc>
    <nc r="Q244">
      <f>SUM(Q205:Q243)</f>
    </nc>
  </rcc>
  <rcc rId="22965" sId="3">
    <oc r="D245">
      <f>SUM(D244+D202+D195+D185+D153+D102+D64)</f>
    </oc>
    <nc r="D245">
      <f>SUM(D244+D203+D195+D185+D153+D102+D64)</f>
    </nc>
  </rcc>
  <rcc rId="22966" sId="3">
    <oc r="E245">
      <f>SUM(E244+E202+E195+E185+E153+E102+E64)</f>
    </oc>
    <nc r="E245">
      <f>SUM(E244+E203+E195+E185+E153+E102+E64)</f>
    </nc>
  </rcc>
  <rcc rId="22967" sId="3">
    <oc r="F245">
      <f>SUM(F244+F202+F195+F185+F153+F102+F64)</f>
    </oc>
    <nc r="F245">
      <f>SUM(F244+F203+F195+F185+F153+F102+F64)</f>
    </nc>
  </rcc>
  <rcc rId="22968" sId="3">
    <oc r="G245">
      <f>SUM(G244+G202+G195+G185+G153+G102+G64)</f>
    </oc>
    <nc r="G245">
      <f>SUM(G244+G203+G195+G185+G153+G102+G64)</f>
    </nc>
  </rcc>
  <rcc rId="22969" sId="3">
    <oc r="H245">
      <f>SUM(H244+H202+H195+H185+H153+H102+H64)</f>
    </oc>
    <nc r="H245">
      <f>SUM(H244+H203+H195+H185+H153+H102+H64)</f>
    </nc>
  </rcc>
  <rcc rId="22970" sId="3">
    <oc r="I245">
      <f>SUM(I244+I202+I195+I185+I153+I102+I64)</f>
    </oc>
    <nc r="I245">
      <f>SUM(I244+I203+I195+I185+I153+I102+I64)</f>
    </nc>
  </rcc>
  <rcc rId="22971" sId="3">
    <oc r="J245">
      <f>SUM(J244+J202+J195+J185+J153+J102+J64)</f>
    </oc>
    <nc r="J245">
      <f>SUM(J244+J203+J195+J185+J153+J102+J64)</f>
    </nc>
  </rcc>
  <rcc rId="22972" sId="3">
    <oc r="K245">
      <f>SUM(K244+K202+K195+K185+K153+K102+K64)</f>
    </oc>
    <nc r="K245">
      <f>SUM(K244+K203+K195+K185+K153+K102+K64)</f>
    </nc>
  </rcc>
  <rcc rId="22973" sId="3">
    <oc r="L245">
      <f>SUM(L244+L202+L195+L185+L153+L102+L64)</f>
    </oc>
    <nc r="L245">
      <f>SUM(L244+L203+L195+L185+L153+L102+L64)</f>
    </nc>
  </rcc>
  <rcc rId="22974" sId="3">
    <oc r="M245">
      <f>SUM(M244+M202+M195+M185+M153+M102+M64)</f>
    </oc>
    <nc r="M245">
      <f>SUM(M244+M203+M195+M185+M153+M102+M64)</f>
    </nc>
  </rcc>
  <rcc rId="22975" sId="3">
    <oc r="N245">
      <f>SUM(N244+N202+N195+N185+N153+N102+N64)</f>
    </oc>
    <nc r="N245">
      <f>SUM(N244+N203+N195+N185+N153+N102+N64)</f>
    </nc>
  </rcc>
  <rcc rId="22976" sId="3">
    <oc r="O245">
      <f>SUM(O244+O202+O195+O185+O153+O102+O64)</f>
    </oc>
    <nc r="O245">
      <f>SUM(O244+O203+O195+O185+O153+O102+O64)</f>
    </nc>
  </rcc>
  <rcc rId="22977" sId="3">
    <oc r="P245">
      <f>SUM(P244+P202+P195+P185+P153+P102+P64)</f>
    </oc>
    <nc r="P245">
      <f>SUM(P244+P203+P195+P185+P153+P102+P64)</f>
    </nc>
  </rcc>
  <rcc rId="22978" sId="3">
    <oc r="Q245">
      <f>SUM(Q244+Q202+Q195+Q185+Q153+Q102+Q64)</f>
    </oc>
    <nc r="Q245">
      <f>SUM(Q244+Q203+Q195+Q185+Q153+Q102+Q64)</f>
    </nc>
  </rcc>
  <rfmt sheetId="3" sqref="B246" start="0" length="0">
    <dxf/>
  </rfmt>
  <rcc rId="22979" sId="3">
    <oc r="D246">
      <f>SUM(D245:D245)</f>
    </oc>
    <nc r="D246">
      <f>SUM(D245:D245)</f>
    </nc>
  </rcc>
  <rcc rId="22980" sId="3">
    <oc r="E246">
      <f>SUM(E245:E245)</f>
    </oc>
    <nc r="E246">
      <f>SUM(E245:E245)</f>
    </nc>
  </rcc>
  <rcc rId="22981" sId="3">
    <oc r="F246">
      <f>SUM(F245:F245)</f>
    </oc>
    <nc r="F246">
      <f>SUM(F245:F245)</f>
    </nc>
  </rcc>
  <rcc rId="22982" sId="3">
    <oc r="G246">
      <f>SUM(G245:G245)</f>
    </oc>
    <nc r="G246">
      <f>SUM(G245:G245)</f>
    </nc>
  </rcc>
  <rcc rId="22983" sId="3">
    <oc r="H246">
      <f>SUM(H245:H245)</f>
    </oc>
    <nc r="H246">
      <f>SUM(H245:H245)</f>
    </nc>
  </rcc>
  <rcc rId="22984" sId="3">
    <oc r="I246">
      <f>SUM(I245:I245)</f>
    </oc>
    <nc r="I246">
      <f>SUM(I245:I245)</f>
    </nc>
  </rcc>
  <rcc rId="22985" sId="3">
    <oc r="J246">
      <f>SUM(J245:J245)</f>
    </oc>
    <nc r="J246">
      <f>SUM(J245:J245)</f>
    </nc>
  </rcc>
  <rcc rId="22986" sId="3">
    <oc r="K246">
      <f>SUM(K245:K245)</f>
    </oc>
    <nc r="K246">
      <f>SUM(K245:K245)</f>
    </nc>
  </rcc>
  <rcc rId="22987" sId="3">
    <oc r="L246">
      <f>SUM(L245:L245)</f>
    </oc>
    <nc r="L246">
      <f>SUM(L245:L245)</f>
    </nc>
  </rcc>
  <rcc rId="22988" sId="3">
    <oc r="M246">
      <f>SUM(M245:M245)</f>
    </oc>
    <nc r="M246">
      <f>SUM(M245:M245)</f>
    </nc>
  </rcc>
  <rcc rId="22989" sId="3">
    <oc r="N246">
      <f>SUM(N245:N245)</f>
    </oc>
    <nc r="N246">
      <f>SUM(N245:N245)</f>
    </nc>
  </rcc>
  <rcc rId="22990" sId="3">
    <oc r="O246">
      <f>SUM(O245:O245)</f>
    </oc>
    <nc r="O246">
      <f>SUM(O245:O245)</f>
    </nc>
  </rcc>
  <rcc rId="22991" sId="3">
    <oc r="P246">
      <f>SUM(P245:P245)</f>
    </oc>
    <nc r="P246">
      <f>SUM(P245:P245)</f>
    </nc>
  </rcc>
  <rcc rId="22992" sId="3">
    <oc r="Q246">
      <f>SUM(Q245:Q245)</f>
    </oc>
    <nc r="Q246">
      <f>SUM(Q245:Q245)</f>
    </nc>
  </rcc>
  <rcc rId="22993" sId="3">
    <oc r="J248">
      <v>337</v>
    </oc>
    <nc r="J248"/>
  </rcc>
  <rcc rId="22994" sId="3">
    <oc r="K248">
      <v>17188</v>
    </oc>
    <nc r="K248"/>
  </rcc>
  <rcc rId="22995" sId="3">
    <nc r="I250" t="inlineStr">
      <is>
        <t>Расторгнутые договора</t>
      </is>
    </nc>
  </rcc>
  <rcc rId="22996" sId="3" odxf="1" dxf="1">
    <oc r="D251">
      <f>D252-D246</f>
    </oc>
    <nc r="D251"/>
    <odxf>
      <font>
        <b/>
      </font>
      <numFmt numFmtId="3" formatCode="#,##0"/>
    </odxf>
    <ndxf>
      <font>
        <b val="0"/>
        <sz val="10"/>
        <color auto="1"/>
        <name val="Arial Cyr"/>
        <scheme val="none"/>
      </font>
      <numFmt numFmtId="0" formatCode="General"/>
    </ndxf>
  </rcc>
  <rcc rId="22997" sId="3" odxf="1" dxf="1">
    <oc r="E251">
      <f>E252-E246</f>
    </oc>
    <nc r="E251"/>
    <odxf>
      <font>
        <b/>
      </font>
      <numFmt numFmtId="164" formatCode="#,##0.00_р_."/>
    </odxf>
    <ndxf>
      <font>
        <b val="0"/>
        <sz val="10"/>
        <color auto="1"/>
        <name val="Arial Cyr"/>
        <scheme val="none"/>
      </font>
      <numFmt numFmtId="0" formatCode="General"/>
    </ndxf>
  </rcc>
  <rcc rId="22998" sId="3" odxf="1" dxf="1">
    <oc r="F251">
      <f>336+45</f>
    </oc>
    <nc r="F251"/>
    <odxf>
      <font>
        <b/>
      </font>
    </odxf>
    <ndxf>
      <font>
        <b val="0"/>
        <sz val="10"/>
        <color auto="1"/>
        <name val="Arial Cyr"/>
        <scheme val="none"/>
      </font>
    </ndxf>
  </rcc>
  <rcc rId="22999" sId="3" odxf="1" dxf="1">
    <oc r="G251">
      <f>21892+2000</f>
    </oc>
    <nc r="G251"/>
    <odxf>
      <font>
        <b/>
      </font>
    </odxf>
    <ndxf>
      <font>
        <b val="0"/>
        <sz val="10"/>
        <color auto="1"/>
        <name val="Arial Cyr"/>
        <scheme val="none"/>
      </font>
    </ndxf>
  </rcc>
  <rfmt sheetId="3" sqref="H251" start="0" length="0">
    <dxf>
      <font>
        <b val="0"/>
        <sz val="8"/>
        <name val="Times New Roman"/>
        <scheme val="none"/>
      </font>
    </dxf>
  </rfmt>
  <rfmt sheetId="3" sqref="I251" start="0" length="0">
    <dxf>
      <font>
        <b val="0"/>
        <sz val="8"/>
        <name val="Times New Roman"/>
        <scheme val="none"/>
      </font>
    </dxf>
  </rfmt>
  <rfmt sheetId="3" sqref="J251" start="0" length="0">
    <dxf>
      <font>
        <b val="0"/>
        <sz val="10"/>
        <color auto="1"/>
        <name val="Arial Cyr"/>
        <scheme val="none"/>
      </font>
    </dxf>
  </rfmt>
  <rfmt sheetId="3" sqref="K251" start="0" length="0">
    <dxf>
      <font>
        <b val="0"/>
        <sz val="8"/>
        <name val="Times New Roman"/>
        <scheme val="none"/>
      </font>
    </dxf>
  </rfmt>
  <rcc rId="23000" sId="3" odxf="1" dxf="1">
    <oc r="D252">
      <v>566</v>
    </oc>
    <nc r="D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cc rId="23001" sId="3" odxf="1" dxf="1">
    <oc r="E252">
      <v>63666</v>
    </oc>
    <nc r="E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cc rId="23002" sId="3" odxf="1" dxf="1">
    <oc r="F252">
      <f>F246-F251</f>
    </oc>
    <nc r="F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cc rId="23003" sId="3" odxf="1" dxf="1">
    <oc r="G252">
      <f>G246-G251</f>
    </oc>
    <nc r="G252"/>
    <odxf>
      <numFmt numFmtId="3" formatCode="#,##0"/>
      <fill>
        <patternFill patternType="solid">
          <bgColor theme="0"/>
        </patternFill>
      </fill>
    </odxf>
    <ndxf>
      <numFmt numFmtId="0" formatCode="General"/>
      <fill>
        <patternFill patternType="none">
          <bgColor indexed="65"/>
        </patternFill>
      </fill>
    </ndxf>
  </rcc>
  <rfmt sheetId="3" s="1" sqref="H252" start="0" length="0">
    <dxf>
      <font>
        <sz val="8"/>
        <color auto="1"/>
        <name val="Times New Roman"/>
        <scheme val="none"/>
      </font>
      <numFmt numFmtId="21" formatCode="dd/mmm"/>
      <fill>
        <patternFill patternType="none">
          <bgColor indexed="65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2" start="0" length="0">
    <dxf>
      <font>
        <sz val="8"/>
        <color auto="1"/>
        <name val="Times New Roman"/>
        <scheme val="none"/>
      </font>
      <numFmt numFmtId="0" formatCode="General"/>
      <fill>
        <patternFill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52" start="0" length="0">
    <dxf>
      <numFmt numFmtId="0" formatCode="General"/>
      <fill>
        <patternFill patternType="none">
          <bgColor indexed="65"/>
        </patternFill>
      </fill>
    </dxf>
  </rfmt>
  <rfmt sheetId="3" s="1" sqref="K252" start="0" length="0">
    <dxf>
      <font>
        <sz val="8"/>
        <color auto="1"/>
        <name val="Times New Roman"/>
        <scheme val="none"/>
      </font>
      <numFmt numFmtId="0" formatCode="General"/>
      <fill>
        <patternFill patternType="none">
          <bgColor indexed="65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D253" start="0" length="0">
    <dxf>
      <fill>
        <patternFill patternType="none">
          <bgColor indexed="65"/>
        </patternFill>
      </fill>
    </dxf>
  </rfmt>
  <rfmt sheetId="3" sqref="E253" start="0" length="0">
    <dxf>
      <fill>
        <patternFill patternType="none">
          <bgColor indexed="65"/>
        </patternFill>
      </fill>
    </dxf>
  </rfmt>
  <rfmt sheetId="3" sqref="F253" start="0" length="0">
    <dxf>
      <fill>
        <patternFill patternType="none">
          <bgColor indexed="65"/>
        </patternFill>
      </fill>
    </dxf>
  </rfmt>
  <rfmt sheetId="3" sqref="G253" start="0" length="0">
    <dxf>
      <fill>
        <patternFill patternType="none">
          <bgColor indexed="65"/>
        </patternFill>
      </fill>
    </dxf>
  </rfmt>
  <rfmt sheetId="3" sqref="H253" start="0" length="0">
    <dxf>
      <fill>
        <patternFill patternType="none">
          <bgColor indexed="65"/>
        </patternFill>
      </fill>
    </dxf>
  </rfmt>
  <rfmt sheetId="3" sqref="I253" start="0" length="0">
    <dxf>
      <fill>
        <patternFill>
          <bgColor rgb="FFFFFF00"/>
        </patternFill>
      </fill>
    </dxf>
  </rfmt>
  <rfmt sheetId="3" sqref="D254" start="0" length="0">
    <dxf>
      <numFmt numFmtId="0" formatCode="General"/>
      <fill>
        <patternFill patternType="none">
          <bgColor indexed="65"/>
        </patternFill>
      </fill>
    </dxf>
  </rfmt>
  <rfmt sheetId="3" sqref="E254" start="0" length="0">
    <dxf>
      <numFmt numFmtId="0" formatCode="General"/>
      <fill>
        <patternFill patternType="none">
          <bgColor indexed="65"/>
        </patternFill>
      </fill>
    </dxf>
  </rfmt>
  <rfmt sheetId="3" sqref="F254" start="0" length="0">
    <dxf>
      <fill>
        <patternFill patternType="none">
          <bgColor indexed="65"/>
        </patternFill>
      </fill>
    </dxf>
  </rfmt>
  <rfmt sheetId="3" sqref="G254" start="0" length="0">
    <dxf>
      <fill>
        <patternFill patternType="none">
          <bgColor indexed="65"/>
        </patternFill>
      </fill>
    </dxf>
  </rfmt>
  <rfmt sheetId="3" sqref="H254" start="0" length="0">
    <dxf>
      <fill>
        <patternFill patternType="none">
          <bgColor indexed="65"/>
        </patternFill>
      </fill>
    </dxf>
  </rfmt>
  <rfmt sheetId="3" sqref="I254" start="0" length="0">
    <dxf>
      <fill>
        <patternFill>
          <bgColor rgb="FFFFFF00"/>
        </patternFill>
      </fill>
    </dxf>
  </rfmt>
  <rfmt sheetId="3" sqref="D255" start="0" length="0">
    <dxf>
      <fill>
        <patternFill patternType="none">
          <bgColor indexed="65"/>
        </patternFill>
      </fill>
    </dxf>
  </rfmt>
  <rfmt sheetId="3" sqref="E255" start="0" length="0">
    <dxf>
      <fill>
        <patternFill patternType="none">
          <bgColor indexed="65"/>
        </patternFill>
      </fill>
    </dxf>
  </rfmt>
  <rfmt sheetId="3" sqref="F255" start="0" length="0">
    <dxf>
      <fill>
        <patternFill patternType="none">
          <bgColor indexed="65"/>
        </patternFill>
      </fill>
    </dxf>
  </rfmt>
  <rfmt sheetId="3" sqref="G255" start="0" length="0">
    <dxf>
      <fill>
        <patternFill patternType="none">
          <bgColor indexed="65"/>
        </patternFill>
      </fill>
    </dxf>
  </rfmt>
  <rfmt sheetId="3" sqref="H255" start="0" length="0">
    <dxf>
      <fill>
        <patternFill patternType="none">
          <bgColor indexed="65"/>
        </patternFill>
      </fill>
    </dxf>
  </rfmt>
  <rfmt sheetId="3" sqref="I255" start="0" length="0">
    <dxf>
      <fill>
        <patternFill>
          <bgColor rgb="FFFFFF00"/>
        </patternFill>
      </fill>
    </dxf>
  </rfmt>
  <rfmt sheetId="3" sqref="D256" start="0" length="0">
    <dxf>
      <fill>
        <patternFill patternType="none">
          <bgColor indexed="65"/>
        </patternFill>
      </fill>
    </dxf>
  </rfmt>
  <rfmt sheetId="3" sqref="E256" start="0" length="0">
    <dxf>
      <fill>
        <patternFill patternType="none">
          <bgColor indexed="65"/>
        </patternFill>
      </fill>
    </dxf>
  </rfmt>
  <rfmt sheetId="3" sqref="F256" start="0" length="0">
    <dxf>
      <fill>
        <patternFill patternType="none">
          <bgColor indexed="65"/>
        </patternFill>
      </fill>
    </dxf>
  </rfmt>
  <rfmt sheetId="3" sqref="G256" start="0" length="0">
    <dxf>
      <fill>
        <patternFill patternType="none">
          <bgColor indexed="65"/>
        </patternFill>
      </fill>
    </dxf>
  </rfmt>
  <rfmt sheetId="3" sqref="H256" start="0" length="0">
    <dxf>
      <fill>
        <patternFill patternType="none">
          <bgColor indexed="65"/>
        </patternFill>
      </fill>
    </dxf>
  </rfmt>
  <rfmt sheetId="3" sqref="I256" start="0" length="0">
    <dxf>
      <fill>
        <patternFill>
          <bgColor rgb="FFFFFF00"/>
        </patternFill>
      </fill>
    </dxf>
  </rfmt>
  <rfmt sheetId="3" sqref="D257" start="0" length="0">
    <dxf>
      <fill>
        <patternFill patternType="none">
          <bgColor indexed="65"/>
        </patternFill>
      </fill>
    </dxf>
  </rfmt>
  <rfmt sheetId="3" sqref="E257" start="0" length="0">
    <dxf>
      <fill>
        <patternFill patternType="none">
          <bgColor indexed="65"/>
        </patternFill>
      </fill>
    </dxf>
  </rfmt>
  <rfmt sheetId="3" sqref="F257" start="0" length="0">
    <dxf>
      <fill>
        <patternFill patternType="none">
          <bgColor indexed="65"/>
        </patternFill>
      </fill>
    </dxf>
  </rfmt>
  <rfmt sheetId="3" sqref="G257" start="0" length="0">
    <dxf>
      <fill>
        <patternFill patternType="none">
          <bgColor indexed="65"/>
        </patternFill>
      </fill>
    </dxf>
  </rfmt>
  <rfmt sheetId="3" sqref="H257" start="0" length="0">
    <dxf>
      <fill>
        <patternFill patternType="none">
          <bgColor indexed="65"/>
        </patternFill>
      </fill>
    </dxf>
  </rfmt>
  <rfmt sheetId="3" sqref="I257" start="0" length="0">
    <dxf>
      <fill>
        <patternFill>
          <bgColor rgb="FFFFFF00"/>
        </patternFill>
      </fill>
    </dxf>
  </rfmt>
  <rfmt sheetId="3" sqref="D258" start="0" length="0">
    <dxf>
      <fill>
        <patternFill patternType="none">
          <bgColor indexed="65"/>
        </patternFill>
      </fill>
    </dxf>
  </rfmt>
  <rfmt sheetId="3" sqref="E258" start="0" length="0">
    <dxf>
      <fill>
        <patternFill patternType="none">
          <bgColor indexed="65"/>
        </patternFill>
      </fill>
    </dxf>
  </rfmt>
  <rfmt sheetId="3" sqref="F258" start="0" length="0">
    <dxf>
      <fill>
        <patternFill patternType="none">
          <bgColor indexed="65"/>
        </patternFill>
      </fill>
    </dxf>
  </rfmt>
  <rfmt sheetId="3" sqref="G258" start="0" length="0">
    <dxf>
      <fill>
        <patternFill patternType="none">
          <bgColor indexed="65"/>
        </patternFill>
      </fill>
    </dxf>
  </rfmt>
  <rfmt sheetId="3" sqref="H258" start="0" length="0">
    <dxf>
      <fill>
        <patternFill patternType="none">
          <bgColor indexed="65"/>
        </patternFill>
      </fill>
    </dxf>
  </rfmt>
  <rfmt sheetId="3" sqref="I258" start="0" length="0">
    <dxf>
      <fill>
        <patternFill>
          <bgColor rgb="FFFFFF00"/>
        </patternFill>
      </fill>
    </dxf>
  </rfmt>
  <rfmt sheetId="3" sqref="I259" start="0" length="0">
    <dxf/>
  </rfmt>
  <rfmt sheetId="3" sqref="I263" start="0" length="0">
    <dxf/>
  </rfmt>
  <rfmt sheetId="3" sqref="I264" start="0" length="0">
    <dxf/>
  </rfmt>
  <rfmt sheetId="4" sqref="B10" start="0" length="0">
    <dxf/>
  </rfmt>
  <rfmt sheetId="4" sqref="C10" start="0" length="0">
    <dxf/>
  </rfmt>
  <rfmt sheetId="4" sqref="D10" start="0" length="0">
    <dxf/>
  </rfmt>
  <rfmt sheetId="4" sqref="E10" start="0" length="0">
    <dxf/>
  </rfmt>
  <rfmt sheetId="4" sqref="F10" start="0" length="0">
    <dxf/>
  </rfmt>
  <rfmt sheetId="4" sqref="G10" start="0" length="0">
    <dxf/>
  </rfmt>
  <rfmt sheetId="4" sqref="H10" start="0" length="0">
    <dxf/>
  </rfmt>
  <rfmt sheetId="4" sqref="I10" start="0" length="0">
    <dxf/>
  </rfmt>
  <rfmt sheetId="4" sqref="J10" start="0" length="0">
    <dxf/>
  </rfmt>
  <rfmt sheetId="4" sqref="K10" start="0" length="0">
    <dxf/>
  </rfmt>
  <rfmt sheetId="4" sqref="L10" start="0" length="0">
    <dxf/>
  </rfmt>
  <rfmt sheetId="4" sqref="M10" start="0" length="0">
    <dxf/>
  </rfmt>
  <rfmt sheetId="4" sqref="B11" start="0" length="0">
    <dxf/>
  </rfmt>
  <rfmt sheetId="4" sqref="C11" start="0" length="0">
    <dxf/>
  </rfmt>
  <rfmt sheetId="4" sqref="D11" start="0" length="0">
    <dxf/>
  </rfmt>
  <rfmt sheetId="4" sqref="E11" start="0" length="0">
    <dxf/>
  </rfmt>
  <rfmt sheetId="4" sqref="F11" start="0" length="0">
    <dxf/>
  </rfmt>
  <rfmt sheetId="4" sqref="G11" start="0" length="0">
    <dxf/>
  </rfmt>
  <rfmt sheetId="4" sqref="H11" start="0" length="0">
    <dxf/>
  </rfmt>
  <rfmt sheetId="4" sqref="I11" start="0" length="0">
    <dxf/>
  </rfmt>
  <rfmt sheetId="4" sqref="J11" start="0" length="0">
    <dxf/>
  </rfmt>
  <rfmt sheetId="4" sqref="K11" start="0" length="0">
    <dxf/>
  </rfmt>
  <rfmt sheetId="4" sqref="L11" start="0" length="0">
    <dxf/>
  </rfmt>
  <rfmt sheetId="4" sqref="M11" start="0" length="0">
    <dxf/>
  </rfmt>
  <rfmt sheetId="4" sqref="B12" start="0" length="0">
    <dxf/>
  </rfmt>
  <rfmt sheetId="4" sqref="C12" start="0" length="0">
    <dxf/>
  </rfmt>
  <rfmt sheetId="4" sqref="B13" start="0" length="0">
    <dxf/>
  </rfmt>
  <rfmt sheetId="4" sqref="C13" start="0" length="0">
    <dxf/>
  </rfmt>
  <rfmt sheetId="4" sqref="D13" start="0" length="0">
    <dxf/>
  </rfmt>
  <rfmt sheetId="4" sqref="E13" start="0" length="0">
    <dxf/>
  </rfmt>
  <rfmt sheetId="4" sqref="F13" start="0" length="0">
    <dxf/>
  </rfmt>
  <rfmt sheetId="4" sqref="G13" start="0" length="0">
    <dxf/>
  </rfmt>
  <rfmt sheetId="4" sqref="H13" start="0" length="0">
    <dxf/>
  </rfmt>
  <rfmt sheetId="4" sqref="I13" start="0" length="0">
    <dxf/>
  </rfmt>
  <rfmt sheetId="4" sqref="J13" start="0" length="0">
    <dxf/>
  </rfmt>
  <rfmt sheetId="4" sqref="K13" start="0" length="0">
    <dxf/>
  </rfmt>
  <rfmt sheetId="4" sqref="L13" start="0" length="0">
    <dxf/>
  </rfmt>
  <rfmt sheetId="4" sqref="M13" start="0" length="0">
    <dxf/>
  </rfmt>
  <rcc rId="23004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2015г.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fmt sheetId="4" sqref="D16" start="0" length="0">
    <dxf/>
  </rfmt>
  <rfmt sheetId="4" sqref="E16" start="0" length="0">
    <dxf/>
  </rfmt>
  <rfmt sheetId="4" sqref="F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L16" start="0" length="0">
    <dxf/>
  </rfmt>
  <rfmt sheetId="4" sqref="M16" start="0" length="0">
    <dxf/>
  </rfmt>
  <rfmt sheetId="4" sqref="N16" start="0" length="0">
    <dxf/>
  </rfmt>
  <rfmt sheetId="4" sqref="O16" start="0" length="0">
    <dxf/>
  </rfmt>
  <rfmt sheetId="4" sqref="P16" start="0" length="0">
    <dxf/>
  </rfmt>
  <rfmt sheetId="4" sqref="Q16" start="0" length="0">
    <dxf/>
  </rfmt>
  <rfmt sheetId="4" sqref="D17" start="0" length="0">
    <dxf/>
  </rfmt>
  <rfmt sheetId="4" sqref="F17" start="0" length="0">
    <dxf/>
  </rfmt>
  <rfmt sheetId="4" sqref="G17" start="0" length="0">
    <dxf/>
  </rfmt>
  <rfmt sheetId="4" sqref="H17" start="0" length="0">
    <dxf/>
  </rfmt>
  <rfmt sheetId="4" sqref="I17" start="0" length="0">
    <dxf/>
  </rfmt>
  <rfmt sheetId="4" sqref="J17" start="0" length="0">
    <dxf/>
  </rfmt>
  <rfmt sheetId="4" sqref="K17" start="0" length="0">
    <dxf/>
  </rfmt>
  <rfmt sheetId="4" sqref="L17" start="0" length="0">
    <dxf/>
  </rfmt>
  <rfmt sheetId="4" sqref="M17" start="0" length="0">
    <dxf/>
  </rfmt>
  <rfmt sheetId="4" sqref="N17" start="0" length="0">
    <dxf/>
  </rfmt>
  <rfmt sheetId="4" sqref="O17" start="0" length="0">
    <dxf/>
  </rfmt>
  <rfmt sheetId="4" sqref="P17" start="0" length="0">
    <dxf/>
  </rfmt>
  <rfmt sheetId="4" sqref="Q17" start="0" length="0">
    <dxf/>
  </rfmt>
  <rfmt sheetId="4" sqref="D18" start="0" length="0">
    <dxf/>
  </rfmt>
  <rfmt sheetId="4" sqref="E18" start="0" length="0">
    <dxf/>
  </rfmt>
  <rfmt sheetId="4" sqref="F18" start="0" length="0">
    <dxf/>
  </rfmt>
  <rfmt sheetId="4" sqref="G18" start="0" length="0">
    <dxf/>
  </rfmt>
  <rfmt sheetId="4" sqref="H18" start="0" length="0">
    <dxf/>
  </rfmt>
  <rfmt sheetId="4" sqref="I18" start="0" length="0">
    <dxf/>
  </rfmt>
  <rfmt sheetId="4" sqref="J18" start="0" length="0">
    <dxf/>
  </rfmt>
  <rfmt sheetId="4" sqref="K18" start="0" length="0">
    <dxf/>
  </rfmt>
  <rfmt sheetId="4" sqref="C19" start="0" length="0">
    <dxf/>
  </rfmt>
  <rfmt sheetId="4" sqref="D19" start="0" length="0">
    <dxf/>
  </rfmt>
  <rfmt sheetId="4" sqref="E19" start="0" length="0">
    <dxf/>
  </rfmt>
  <rfmt sheetId="4" sqref="F19" start="0" length="0">
    <dxf/>
  </rfmt>
  <rfmt sheetId="4" sqref="G19" start="0" length="0">
    <dxf/>
  </rfmt>
  <rfmt sheetId="4" sqref="H19" start="0" length="0">
    <dxf/>
  </rfmt>
  <rfmt sheetId="4" sqref="I19" start="0" length="0">
    <dxf/>
  </rfmt>
  <rfmt sheetId="4" sqref="J19" start="0" length="0">
    <dxf/>
  </rfmt>
  <rfmt sheetId="4" sqref="K19" start="0" length="0">
    <dxf/>
  </rfmt>
  <rcc rId="23005" sId="4" numFmtId="4">
    <oc r="D20">
      <v>0</v>
    </oc>
    <nc r="D20"/>
  </rcc>
  <rcc rId="23006" sId="4" numFmtId="4">
    <oc r="E20">
      <v>0</v>
    </oc>
    <nc r="E20"/>
  </rcc>
  <rcc rId="23007" sId="4" numFmtId="4">
    <oc r="F20">
      <v>0</v>
    </oc>
    <nc r="F20"/>
  </rcc>
  <rcc rId="23008" sId="4" numFmtId="4">
    <oc r="G20">
      <v>0</v>
    </oc>
    <nc r="G20"/>
  </rcc>
  <rcc rId="23009" sId="4" numFmtId="4">
    <oc r="H20">
      <v>0</v>
    </oc>
    <nc r="H20"/>
  </rcc>
  <rcc rId="23010" sId="4" numFmtId="4">
    <oc r="D21">
      <v>0</v>
    </oc>
    <nc r="D21"/>
  </rcc>
  <rcc rId="23011" sId="4" numFmtId="4">
    <oc r="E21">
      <v>0</v>
    </oc>
    <nc r="E21"/>
  </rcc>
  <rcc rId="23012" sId="4" numFmtId="4">
    <oc r="F21">
      <v>0</v>
    </oc>
    <nc r="F21"/>
  </rcc>
  <rcc rId="23013" sId="4" numFmtId="4">
    <oc r="G21">
      <v>0</v>
    </oc>
    <nc r="G21"/>
  </rcc>
  <rcc rId="23014" sId="4" numFmtId="4">
    <oc r="H21">
      <v>0</v>
    </oc>
    <nc r="H21"/>
  </rcc>
  <rcc rId="23015" sId="4" numFmtId="4">
    <oc r="J21">
      <v>31</v>
    </oc>
    <nc r="J21"/>
  </rcc>
  <rcc rId="23016" sId="4" numFmtId="4">
    <oc r="K21">
      <v>260</v>
    </oc>
    <nc r="K21"/>
  </rcc>
  <rcc rId="23017" sId="4" numFmtId="4">
    <oc r="D22">
      <v>1</v>
    </oc>
    <nc r="D22"/>
  </rcc>
  <rcc rId="23018" sId="4" numFmtId="4">
    <oc r="E22">
      <v>250</v>
    </oc>
    <nc r="E22"/>
  </rcc>
  <rcc rId="23019" sId="4" numFmtId="4">
    <oc r="F22">
      <v>0</v>
    </oc>
    <nc r="F22"/>
  </rcc>
  <rcc rId="23020" sId="4" numFmtId="4">
    <oc r="G22">
      <v>0</v>
    </oc>
    <nc r="G22"/>
  </rcc>
  <rcc rId="23021" sId="4" numFmtId="4">
    <oc r="H22">
      <v>0</v>
    </oc>
    <nc r="H22"/>
  </rcc>
  <rcc rId="23022" sId="4" numFmtId="4">
    <oc r="D23">
      <v>1</v>
    </oc>
    <nc r="D23"/>
  </rcc>
  <rcc rId="23023" sId="4" numFmtId="4">
    <oc r="E23">
      <v>100</v>
    </oc>
    <nc r="E23"/>
  </rcc>
  <rcc rId="23024" sId="4" numFmtId="4">
    <oc r="F23">
      <v>0</v>
    </oc>
    <nc r="F23"/>
  </rcc>
  <rcc rId="23025" sId="4" numFmtId="4">
    <oc r="G23">
      <v>0</v>
    </oc>
    <nc r="G23"/>
  </rcc>
  <rcc rId="23026" sId="4" numFmtId="4">
    <oc r="H23">
      <v>0</v>
    </oc>
    <nc r="H23"/>
  </rcc>
  <rcc rId="23027" sId="4" numFmtId="4">
    <oc r="D24">
      <v>0</v>
    </oc>
    <nc r="D24"/>
  </rcc>
  <rcc rId="23028" sId="4" numFmtId="4">
    <oc r="E24">
      <v>0</v>
    </oc>
    <nc r="E24"/>
  </rcc>
  <rcc rId="23029" sId="4" numFmtId="4">
    <oc r="F24">
      <v>0</v>
    </oc>
    <nc r="F24"/>
  </rcc>
  <rcc rId="23030" sId="4" numFmtId="4">
    <oc r="G24">
      <v>0</v>
    </oc>
    <nc r="G24"/>
  </rcc>
  <rcc rId="23031" sId="4" numFmtId="4">
    <oc r="H24">
      <v>0</v>
    </oc>
    <nc r="H24"/>
  </rcc>
  <rcc rId="23032" sId="4" numFmtId="4">
    <oc r="D25">
      <v>5</v>
    </oc>
    <nc r="D25"/>
  </rcc>
  <rcc rId="23033" sId="4" numFmtId="4">
    <oc r="E25">
      <v>24</v>
    </oc>
    <nc r="E25"/>
  </rcc>
  <rcc rId="23034" sId="4" numFmtId="4">
    <oc r="F25">
      <v>5</v>
    </oc>
    <nc r="F25"/>
  </rcc>
  <rcc rId="23035" sId="4" numFmtId="4">
    <oc r="G25">
      <v>24</v>
    </oc>
    <nc r="G25"/>
  </rcc>
  <rcc rId="23036" sId="4" numFmtId="4">
    <oc r="H25">
      <v>0</v>
    </oc>
    <nc r="H25"/>
  </rcc>
  <rcc rId="23037" sId="4" numFmtId="4">
    <oc r="J25">
      <v>50</v>
    </oc>
    <nc r="J25"/>
  </rcc>
  <rcc rId="23038" sId="4" numFmtId="4">
    <oc r="K25">
      <v>390</v>
    </oc>
    <nc r="K25"/>
  </rcc>
  <rcc rId="23039" sId="4" odxf="1" dxf="1">
    <oc r="D26">
      <v>5</v>
    </oc>
    <nc r="D26"/>
    <odxf/>
    <ndxf/>
  </rcc>
  <rcc rId="23040" sId="4" odxf="1" dxf="1">
    <oc r="E26">
      <v>20</v>
    </oc>
    <nc r="E26"/>
    <odxf/>
    <ndxf/>
  </rcc>
  <rcc rId="23041" sId="4" odxf="1" dxf="1">
    <oc r="F26">
      <v>5</v>
    </oc>
    <nc r="F26"/>
    <odxf/>
    <ndxf/>
  </rcc>
  <rcc rId="23042" sId="4" odxf="1" dxf="1">
    <oc r="G26">
      <v>20</v>
    </oc>
    <nc r="G26"/>
    <odxf/>
    <ndxf/>
  </rcc>
  <rcc rId="23043" sId="4" numFmtId="4">
    <oc r="H26">
      <v>0</v>
    </oc>
    <nc r="H26"/>
  </rcc>
  <rfmt sheetId="4" sqref="I26" start="0" length="0">
    <dxf/>
  </rfmt>
  <rfmt sheetId="4" sqref="J26" start="0" length="0">
    <dxf/>
  </rfmt>
  <rfmt sheetId="4" sqref="K26" start="0" length="0">
    <dxf/>
  </rfmt>
  <rcc rId="23044" sId="4" numFmtId="4">
    <oc r="D27">
      <v>36</v>
    </oc>
    <nc r="D27">
      <v>1</v>
    </nc>
  </rcc>
  <rcc rId="23045" sId="4" numFmtId="4">
    <oc r="E27">
      <v>285</v>
    </oc>
    <nc r="E27">
      <v>2</v>
    </nc>
  </rcc>
  <rcc rId="23046" sId="4" numFmtId="4">
    <oc r="F27">
      <v>36</v>
    </oc>
    <nc r="F27">
      <v>1</v>
    </nc>
  </rcc>
  <rcc rId="23047" sId="4" numFmtId="4">
    <oc r="G27">
      <v>285</v>
    </oc>
    <nc r="G27">
      <v>2</v>
    </nc>
  </rcc>
  <rcc rId="23048" sId="4" numFmtId="4">
    <oc r="H27">
      <v>0</v>
    </oc>
    <nc r="H27"/>
  </rcc>
  <rcc rId="23049" sId="4" numFmtId="4">
    <oc r="J27">
      <v>41</v>
    </oc>
    <nc r="J27"/>
  </rcc>
  <rcc rId="23050" sId="4" numFmtId="4">
    <oc r="K27">
      <v>302</v>
    </oc>
    <nc r="K27"/>
  </rcc>
  <rcc rId="23051" sId="4" numFmtId="4">
    <oc r="D28">
      <v>55</v>
    </oc>
    <nc r="D28"/>
  </rcc>
  <rcc rId="23052" sId="4" numFmtId="4">
    <oc r="E28">
      <v>450</v>
    </oc>
    <nc r="E28"/>
  </rcc>
  <rcc rId="23053" sId="4" numFmtId="4">
    <oc r="F28">
      <v>55</v>
    </oc>
    <nc r="F28"/>
  </rcc>
  <rcc rId="23054" sId="4" numFmtId="4">
    <oc r="G28">
      <v>450</v>
    </oc>
    <nc r="G28"/>
  </rcc>
  <rcc rId="23055" sId="4" numFmtId="4">
    <oc r="H28">
      <v>0</v>
    </oc>
    <nc r="H28"/>
  </rcc>
  <rcc rId="23056" sId="4" numFmtId="4">
    <oc r="J28">
      <v>37</v>
    </oc>
    <nc r="J28"/>
  </rcc>
  <rcc rId="23057" sId="4" numFmtId="4">
    <oc r="K28">
      <v>267</v>
    </oc>
    <nc r="K28"/>
  </rcc>
  <rcc rId="23058" sId="4" numFmtId="4">
    <oc r="D29">
      <v>46</v>
    </oc>
    <nc r="D29">
      <v>3</v>
    </nc>
  </rcc>
  <rcc rId="23059" sId="4" numFmtId="4">
    <oc r="E29">
      <f>429+160</f>
    </oc>
    <nc r="E29">
      <v>22</v>
    </nc>
  </rcc>
  <rcc rId="23060" sId="4" numFmtId="4">
    <oc r="F29">
      <v>45</v>
    </oc>
    <nc r="F29">
      <v>3</v>
    </nc>
  </rcc>
  <rcc rId="23061" sId="4" numFmtId="4">
    <oc r="G29">
      <v>429</v>
    </oc>
    <nc r="G29">
      <v>22</v>
    </nc>
  </rcc>
  <rcc rId="23062" sId="4" numFmtId="4">
    <oc r="H29">
      <v>0</v>
    </oc>
    <nc r="H29"/>
  </rcc>
  <rcc rId="23063" sId="4" numFmtId="4">
    <oc r="J29">
      <v>39</v>
    </oc>
    <nc r="J29"/>
  </rcc>
  <rcc rId="23064" sId="4" numFmtId="4">
    <oc r="K29">
      <v>280</v>
    </oc>
    <nc r="K29"/>
  </rcc>
  <rcc rId="23065" sId="4" numFmtId="4">
    <oc r="D30">
      <v>25</v>
    </oc>
    <nc r="D30">
      <v>2</v>
    </nc>
  </rcc>
  <rcc rId="23066" sId="4" numFmtId="4">
    <oc r="E30">
      <v>200</v>
    </oc>
    <nc r="E30">
      <v>11</v>
    </nc>
  </rcc>
  <rcc rId="23067" sId="4" numFmtId="4">
    <oc r="F30">
      <v>25</v>
    </oc>
    <nc r="F30">
      <v>2</v>
    </nc>
  </rcc>
  <rcc rId="23068" sId="4" numFmtId="4">
    <oc r="G30">
      <v>200</v>
    </oc>
    <nc r="G30">
      <v>11</v>
    </nc>
  </rcc>
  <rcc rId="23069" sId="4" numFmtId="4">
    <oc r="H30">
      <v>0</v>
    </oc>
    <nc r="H30"/>
  </rcc>
  <rcc rId="23070" sId="4" numFmtId="4">
    <oc r="J30">
      <v>41</v>
    </oc>
    <nc r="J30"/>
  </rcc>
  <rcc rId="23071" sId="4" numFmtId="4">
    <oc r="K30">
      <v>320</v>
    </oc>
    <nc r="K30"/>
  </rcc>
  <rcc rId="23072" sId="4" numFmtId="4">
    <oc r="D31">
      <v>27</v>
    </oc>
    <nc r="D31"/>
  </rcc>
  <rcc rId="23073" sId="4" numFmtId="4">
    <oc r="E31">
      <v>310</v>
    </oc>
    <nc r="E31"/>
  </rcc>
  <rcc rId="23074" sId="4" numFmtId="4">
    <oc r="F31">
      <v>27</v>
    </oc>
    <nc r="F31"/>
  </rcc>
  <rcc rId="23075" sId="4" numFmtId="4">
    <oc r="G31">
      <v>310</v>
    </oc>
    <nc r="G31"/>
  </rcc>
  <rcc rId="23076" sId="4" numFmtId="4">
    <oc r="H31">
      <v>0</v>
    </oc>
    <nc r="H31"/>
  </rcc>
  <rcc rId="23077" sId="4" numFmtId="4">
    <oc r="J31">
      <v>16</v>
    </oc>
    <nc r="J31"/>
  </rcc>
  <rcc rId="23078" sId="4" numFmtId="4">
    <oc r="K31">
      <v>120</v>
    </oc>
    <nc r="K31"/>
  </rcc>
  <rcc rId="23079" sId="4" numFmtId="4">
    <oc r="D32">
      <v>23</v>
    </oc>
    <nc r="D32"/>
  </rcc>
  <rcc rId="23080" sId="4" numFmtId="4">
    <oc r="E32">
      <v>254</v>
    </oc>
    <nc r="E32"/>
  </rcc>
  <rcc rId="23081" sId="4" numFmtId="4">
    <oc r="F32">
      <v>21</v>
    </oc>
    <nc r="F32"/>
  </rcc>
  <rcc rId="23082" sId="4" numFmtId="4">
    <oc r="G32">
      <v>232</v>
    </oc>
    <nc r="G32"/>
  </rcc>
  <rcc rId="23083" sId="4" numFmtId="4">
    <oc r="H32">
      <v>0</v>
    </oc>
    <nc r="H32"/>
  </rcc>
  <rcc rId="23084" sId="4" numFmtId="4">
    <oc r="J32">
      <v>18</v>
    </oc>
    <nc r="J32"/>
  </rcc>
  <rcc rId="23085" sId="4" numFmtId="4">
    <oc r="K32">
      <v>136</v>
    </oc>
    <nc r="K32"/>
  </rcc>
  <rcc rId="23086" sId="4" odxf="1" dxf="1">
    <oc r="D33">
      <v>70</v>
    </oc>
    <nc r="D33">
      <v>11</v>
    </nc>
    <odxf/>
    <ndxf/>
  </rcc>
  <rcc rId="23087" sId="4" odxf="1" dxf="1">
    <oc r="E33">
      <f>540+147</f>
    </oc>
    <nc r="E33">
      <v>54</v>
    </nc>
    <odxf/>
    <ndxf/>
  </rcc>
  <rcc rId="23088" sId="4" odxf="1" dxf="1">
    <oc r="F33">
      <v>70</v>
    </oc>
    <nc r="F33">
      <v>11</v>
    </nc>
    <odxf/>
    <ndxf/>
  </rcc>
  <rcc rId="23089" sId="4" odxf="1" dxf="1">
    <oc r="G33">
      <v>687</v>
    </oc>
    <nc r="G33">
      <v>54</v>
    </nc>
    <odxf/>
    <ndxf/>
  </rcc>
  <rcc rId="23090" sId="4" numFmtId="4">
    <oc r="H33">
      <v>0</v>
    </oc>
    <nc r="H33"/>
  </rcc>
  <rfmt sheetId="4" sqref="I33" start="0" length="0">
    <dxf/>
  </rfmt>
  <rcc rId="23091" sId="4" odxf="1" dxf="1">
    <oc r="J33">
      <v>35</v>
    </oc>
    <nc r="J33"/>
    <odxf/>
    <ndxf/>
  </rcc>
  <rcc rId="23092" sId="4" odxf="1" dxf="1">
    <oc r="K33">
      <v>298</v>
    </oc>
    <nc r="K33"/>
    <odxf/>
    <ndxf/>
  </rcc>
  <rcc rId="23093" sId="4" numFmtId="4">
    <oc r="D34">
      <v>27</v>
    </oc>
    <nc r="D34">
      <v>5</v>
    </nc>
  </rcc>
  <rcc rId="23094" sId="4" numFmtId="4">
    <oc r="E34">
      <v>200</v>
    </oc>
    <nc r="E34">
      <v>23</v>
    </nc>
  </rcc>
  <rcc rId="23095" sId="4" numFmtId="4">
    <oc r="F34">
      <v>27</v>
    </oc>
    <nc r="F34">
      <v>5</v>
    </nc>
  </rcc>
  <rcc rId="23096" sId="4" numFmtId="4">
    <oc r="G34">
      <v>200</v>
    </oc>
    <nc r="G34">
      <v>23</v>
    </nc>
  </rcc>
  <rcc rId="23097" sId="4" numFmtId="4">
    <oc r="H34">
      <v>0</v>
    </oc>
    <nc r="H34"/>
  </rcc>
  <rcc rId="23098" sId="4" numFmtId="4">
    <oc r="J34">
      <v>2</v>
    </oc>
    <nc r="J34"/>
  </rcc>
  <rcc rId="23099" sId="4" numFmtId="4">
    <oc r="K34">
      <v>14</v>
    </oc>
    <nc r="K34"/>
  </rcc>
  <rcc rId="23100" sId="4" numFmtId="4">
    <oc r="D35">
      <v>38</v>
    </oc>
    <nc r="D35">
      <v>1</v>
    </nc>
  </rcc>
  <rcc rId="23101" sId="4" numFmtId="4">
    <oc r="E35">
      <v>315</v>
    </oc>
    <nc r="E35">
      <v>5</v>
    </nc>
  </rcc>
  <rcc rId="23102" sId="4" numFmtId="4">
    <oc r="F35">
      <v>25</v>
    </oc>
    <nc r="F35">
      <v>1</v>
    </nc>
  </rcc>
  <rcc rId="23103" sId="4" numFmtId="4">
    <oc r="G35">
      <v>220</v>
    </oc>
    <nc r="G35">
      <v>5</v>
    </nc>
  </rcc>
  <rcc rId="23104" sId="4" numFmtId="4">
    <oc r="H35">
      <v>0</v>
    </oc>
    <nc r="H35"/>
  </rcc>
  <rcc rId="23105" sId="4" numFmtId="4">
    <oc r="J35">
      <v>36</v>
    </oc>
    <nc r="J35"/>
  </rcc>
  <rcc rId="23106" sId="4" numFmtId="4">
    <oc r="K35">
      <v>320</v>
    </oc>
    <nc r="K35"/>
  </rcc>
  <rcc rId="23107" sId="4" numFmtId="4">
    <oc r="D36">
      <v>103</v>
    </oc>
    <nc r="D36">
      <v>5</v>
    </nc>
  </rcc>
  <rcc rId="23108" sId="4" numFmtId="4">
    <oc r="E36">
      <f>680+3+7.5</f>
    </oc>
    <nc r="E36">
      <v>10</v>
    </nc>
  </rcc>
  <rcc rId="23109" sId="4" numFmtId="4">
    <oc r="F36">
      <v>79</v>
    </oc>
    <nc r="F36">
      <v>5</v>
    </nc>
  </rcc>
  <rcc rId="23110" sId="4" numFmtId="4">
    <oc r="G36">
      <v>450</v>
    </oc>
    <nc r="G36">
      <v>10</v>
    </nc>
  </rcc>
  <rcc rId="23111" sId="4" numFmtId="4">
    <oc r="H36">
      <v>0</v>
    </oc>
    <nc r="H36"/>
  </rcc>
  <rcc rId="23112" sId="4" numFmtId="4">
    <oc r="J36">
      <v>54</v>
    </oc>
    <nc r="J36"/>
  </rcc>
  <rcc rId="23113" sId="4" numFmtId="4">
    <oc r="K36">
      <v>490</v>
    </oc>
    <nc r="K36"/>
  </rcc>
  <rcc rId="23114" sId="4" numFmtId="4">
    <oc r="D37">
      <v>79</v>
    </oc>
    <nc r="D37"/>
  </rcc>
  <rcc rId="23115" sId="4" numFmtId="4">
    <oc r="E37">
      <v>460</v>
    </oc>
    <nc r="E37"/>
  </rcc>
  <rcc rId="23116" sId="4" numFmtId="4">
    <oc r="F37">
      <v>49</v>
    </oc>
    <nc r="F37"/>
  </rcc>
  <rcc rId="23117" sId="4" numFmtId="4">
    <oc r="G37">
      <v>210</v>
    </oc>
    <nc r="G37"/>
  </rcc>
  <rcc rId="23118" sId="4" numFmtId="4">
    <oc r="H37">
      <v>0</v>
    </oc>
    <nc r="H37"/>
  </rcc>
  <rcc rId="23119" sId="4" numFmtId="4">
    <oc r="J37">
      <v>62</v>
    </oc>
    <nc r="J37"/>
  </rcc>
  <rcc rId="23120" sId="4" numFmtId="4">
    <oc r="K37">
      <v>610</v>
    </oc>
    <nc r="K37"/>
  </rcc>
  <rcc rId="23121" sId="4" numFmtId="4">
    <oc r="D38">
      <v>34</v>
    </oc>
    <nc r="D38"/>
  </rcc>
  <rcc rId="23122" sId="4">
    <oc r="E38">
      <f>7+12+15+13+13+12+7+5+35+15+2.2+8+10+14+5+9+15+14+15+14+15</f>
    </oc>
    <nc r="E38"/>
  </rcc>
  <rcc rId="23123" sId="4" numFmtId="4">
    <oc r="F38">
      <v>25</v>
    </oc>
    <nc r="F38"/>
  </rcc>
  <rcc rId="23124" sId="4" numFmtId="4">
    <oc r="G38">
      <v>180</v>
    </oc>
    <nc r="G38"/>
  </rcc>
  <rcc rId="23125" sId="4" numFmtId="4">
    <oc r="H38">
      <v>0</v>
    </oc>
    <nc r="H38"/>
  </rcc>
  <rcc rId="23126" sId="4" numFmtId="4">
    <oc r="J38">
      <v>12</v>
    </oc>
    <nc r="J38"/>
  </rcc>
  <rcc rId="23127" sId="4" numFmtId="4">
    <oc r="K38">
      <v>120</v>
    </oc>
    <nc r="K38"/>
  </rcc>
  <rcc rId="23128" sId="4" odxf="1" dxf="1" numFmtId="4">
    <oc r="D39">
      <v>45</v>
    </oc>
    <nc r="D39"/>
    <odxf/>
    <ndxf/>
  </rcc>
  <rcc rId="23129" sId="4" odxf="1" dxf="1" numFmtId="4">
    <oc r="E39">
      <v>320</v>
    </oc>
    <nc r="E39"/>
    <odxf/>
    <ndxf/>
  </rcc>
  <rcc rId="23130" sId="4" numFmtId="4">
    <oc r="F39">
      <v>35</v>
    </oc>
    <nc r="F39"/>
  </rcc>
  <rcc rId="23131" sId="4" numFmtId="4">
    <oc r="G39">
      <v>240</v>
    </oc>
    <nc r="G39"/>
  </rcc>
  <rcc rId="23132" sId="4" numFmtId="4">
    <oc r="H39">
      <v>0</v>
    </oc>
    <nc r="H39"/>
  </rcc>
  <rcc rId="23133" sId="4" numFmtId="4">
    <oc r="J39">
      <v>15</v>
    </oc>
    <nc r="J39"/>
  </rcc>
  <rcc rId="23134" sId="4" numFmtId="4">
    <oc r="K39">
      <v>141</v>
    </oc>
    <nc r="K39"/>
  </rcc>
  <rcc rId="23135" sId="4" numFmtId="4">
    <oc r="D40">
      <v>31</v>
    </oc>
    <nc r="D40">
      <v>3</v>
    </nc>
  </rcc>
  <rcc rId="23136" sId="4" numFmtId="4">
    <oc r="E40">
      <f>10+10+5+11+10+120+19+20</f>
    </oc>
    <nc r="E40">
      <v>23</v>
    </nc>
  </rcc>
  <rcc rId="23137" sId="4" numFmtId="4">
    <oc r="F40">
      <v>20</v>
    </oc>
    <nc r="F40">
      <v>3</v>
    </nc>
  </rcc>
  <rcc rId="23138" sId="4" numFmtId="4">
    <oc r="G40">
      <v>100</v>
    </oc>
    <nc r="G40">
      <v>23</v>
    </nc>
  </rcc>
  <rcc rId="23139" sId="4" numFmtId="4">
    <oc r="H40">
      <v>0</v>
    </oc>
    <nc r="H40"/>
  </rcc>
  <rcc rId="23140" sId="4" numFmtId="4">
    <oc r="J40">
      <v>18</v>
    </oc>
    <nc r="J40"/>
  </rcc>
  <rcc rId="23141" sId="4" numFmtId="4">
    <oc r="K40">
      <v>100</v>
    </oc>
    <nc r="K40"/>
  </rcc>
  <rcc rId="23142" sId="4" numFmtId="4">
    <oc r="H41">
      <v>0</v>
    </oc>
    <nc r="H41"/>
  </rcc>
  <rcc rId="23143" sId="4" numFmtId="4">
    <oc r="D42">
      <v>5</v>
    </oc>
    <nc r="D42"/>
  </rcc>
  <rcc rId="23144" sId="4">
    <oc r="E42">
      <f>12+6+12+15+12</f>
    </oc>
    <nc r="E42"/>
  </rcc>
  <rcc rId="23145" sId="4" numFmtId="4">
    <oc r="F42">
      <v>5</v>
    </oc>
    <nc r="F42"/>
  </rcc>
  <rcc rId="23146" sId="4" numFmtId="4">
    <oc r="G42">
      <v>57</v>
    </oc>
    <nc r="G42"/>
  </rcc>
  <rcc rId="23147" sId="4" numFmtId="4">
    <oc r="H42">
      <v>0</v>
    </oc>
    <nc r="H42"/>
  </rcc>
  <rcc rId="23148" sId="4" numFmtId="4">
    <oc r="J42">
      <v>3</v>
    </oc>
    <nc r="J42"/>
  </rcc>
  <rcc rId="23149" sId="4" numFmtId="4">
    <oc r="K42">
      <v>12</v>
    </oc>
    <nc r="K42"/>
  </rcc>
  <rcc rId="23150" sId="4" numFmtId="4">
    <oc r="D43">
      <v>6</v>
    </oc>
    <nc r="D43"/>
  </rcc>
  <rcc rId="23151" sId="4" numFmtId="4">
    <oc r="E43">
      <v>42</v>
    </oc>
    <nc r="E43"/>
  </rcc>
  <rcc rId="23152" sId="4" numFmtId="4">
    <oc r="F43">
      <v>6</v>
    </oc>
    <nc r="F43"/>
  </rcc>
  <rcc rId="23153" sId="4" numFmtId="4">
    <oc r="G43">
      <v>42</v>
    </oc>
    <nc r="G43"/>
  </rcc>
  <rcc rId="23154" sId="4" numFmtId="4">
    <oc r="H43">
      <v>0</v>
    </oc>
    <nc r="H43"/>
  </rcc>
  <rcc rId="23155" sId="4" numFmtId="4">
    <oc r="J43">
      <v>19</v>
    </oc>
    <nc r="J43"/>
  </rcc>
  <rcc rId="23156" sId="4" numFmtId="4">
    <oc r="K43">
      <v>175</v>
    </oc>
    <nc r="K43"/>
  </rcc>
  <rcc rId="23157" sId="4" numFmtId="4">
    <oc r="H44">
      <v>0</v>
    </oc>
    <nc r="H44"/>
  </rcc>
  <rcc rId="23158" sId="4" numFmtId="4">
    <oc r="D45">
      <v>32</v>
    </oc>
    <nc r="D45"/>
  </rcc>
  <rcc rId="23159" sId="4" numFmtId="4">
    <oc r="E45">
      <v>337</v>
    </oc>
    <nc r="E45"/>
  </rcc>
  <rcc rId="23160" sId="4" numFmtId="4">
    <oc r="F45">
      <v>32</v>
    </oc>
    <nc r="F45"/>
  </rcc>
  <rcc rId="23161" sId="4" numFmtId="4">
    <oc r="G45">
      <v>337</v>
    </oc>
    <nc r="G45"/>
  </rcc>
  <rcc rId="23162" sId="4" numFmtId="4">
    <oc r="H45">
      <v>0</v>
    </oc>
    <nc r="H45"/>
  </rcc>
  <rcc rId="23163" sId="4" numFmtId="4">
    <oc r="J45">
      <v>26</v>
    </oc>
    <nc r="J45"/>
  </rcc>
  <rcc rId="23164" sId="4" numFmtId="4">
    <oc r="K45">
      <v>221</v>
    </oc>
    <nc r="K45"/>
  </rcc>
  <rcc rId="23165" sId="4" odxf="1" dxf="1">
    <oc r="D46">
      <v>1</v>
    </oc>
    <nc r="D46"/>
    <odxf/>
    <ndxf/>
  </rcc>
  <rcc rId="23166" sId="4" odxf="1" dxf="1">
    <oc r="E46">
      <v>1.1000000000000001</v>
    </oc>
    <nc r="E46"/>
    <odxf/>
    <ndxf/>
  </rcc>
  <rcc rId="23167" sId="4" odxf="1" dxf="1">
    <oc r="F46">
      <v>1</v>
    </oc>
    <nc r="F46"/>
    <odxf/>
    <ndxf/>
  </rcc>
  <rcc rId="23168" sId="4" odxf="1" dxf="1">
    <oc r="G46">
      <v>1.1000000000000001</v>
    </oc>
    <nc r="G46"/>
    <odxf/>
    <ndxf/>
  </rcc>
  <rcc rId="23169" sId="4" numFmtId="4">
    <oc r="H46">
      <v>0</v>
    </oc>
    <nc r="H46"/>
  </rcc>
  <rfmt sheetId="4" sqref="I46" start="0" length="0">
    <dxf/>
  </rfmt>
  <rfmt sheetId="4" sqref="J46" start="0" length="0">
    <dxf/>
  </rfmt>
  <rfmt sheetId="4" sqref="K46" start="0" length="0">
    <dxf/>
  </rfmt>
  <rcc rId="23170" sId="4" numFmtId="4">
    <oc r="H47">
      <v>0</v>
    </oc>
    <nc r="H47"/>
  </rcc>
  <rcc rId="23171" sId="4" numFmtId="4">
    <oc r="D48">
      <v>5</v>
    </oc>
    <nc r="D48"/>
  </rcc>
  <rcc rId="23172" sId="4" numFmtId="4">
    <oc r="E48">
      <v>45</v>
    </oc>
    <nc r="E48"/>
  </rcc>
  <rcc rId="23173" sId="4" numFmtId="4">
    <oc r="F48">
      <v>5</v>
    </oc>
    <nc r="F48"/>
  </rcc>
  <rcc rId="23174" sId="4" numFmtId="4">
    <oc r="G48">
      <v>45</v>
    </oc>
    <nc r="G48"/>
  </rcc>
  <rcc rId="23175" sId="4" numFmtId="4">
    <oc r="H48">
      <v>0</v>
    </oc>
    <nc r="H48"/>
  </rcc>
  <rcc rId="23176" sId="4" numFmtId="4">
    <oc r="J48">
      <v>42</v>
    </oc>
    <nc r="J48"/>
  </rcc>
  <rcc rId="23177" sId="4" numFmtId="4">
    <oc r="K48">
      <v>302</v>
    </oc>
    <nc r="K48"/>
  </rcc>
  <rcc rId="23178" sId="4" numFmtId="4">
    <oc r="H49">
      <v>0</v>
    </oc>
    <nc r="H49"/>
  </rcc>
  <rcc rId="23179" sId="4" numFmtId="4">
    <oc r="H50">
      <v>0</v>
    </oc>
    <nc r="H50"/>
  </rcc>
  <rcc rId="23180" sId="4" numFmtId="4">
    <oc r="D51">
      <v>2</v>
    </oc>
    <nc r="D51"/>
  </rcc>
  <rcc rId="23181" sId="4">
    <oc r="E51">
      <f>13+5</f>
    </oc>
    <nc r="E51"/>
  </rcc>
  <rcc rId="23182" sId="4" numFmtId="4">
    <oc r="F51">
      <v>2</v>
    </oc>
    <nc r="F51"/>
  </rcc>
  <rcc rId="23183" sId="4" numFmtId="4">
    <oc r="G51">
      <v>18</v>
    </oc>
    <nc r="G51"/>
  </rcc>
  <rcc rId="23184" sId="4" numFmtId="4">
    <oc r="H51">
      <v>0</v>
    </oc>
    <nc r="H51"/>
  </rcc>
  <rcc rId="23185" sId="4" numFmtId="4">
    <oc r="J51">
      <v>46</v>
    </oc>
    <nc r="J51"/>
  </rcc>
  <rcc rId="23186" sId="4" numFmtId="4">
    <oc r="K51">
      <v>364</v>
    </oc>
    <nc r="K51"/>
  </rcc>
  <rcc rId="23187" sId="4" numFmtId="4">
    <oc r="D52">
      <v>2</v>
    </oc>
    <nc r="D52"/>
  </rcc>
  <rcc rId="23188" sId="4">
    <oc r="E52">
      <f>4+20</f>
    </oc>
    <nc r="E52"/>
  </rcc>
  <rcc rId="23189" sId="4" numFmtId="4">
    <oc r="F52">
      <v>2</v>
    </oc>
    <nc r="F52"/>
  </rcc>
  <rcc rId="23190" sId="4" numFmtId="4">
    <oc r="G52">
      <v>24</v>
    </oc>
    <nc r="G52"/>
  </rcc>
  <rcc rId="23191" sId="4" numFmtId="4">
    <oc r="H52">
      <v>0</v>
    </oc>
    <nc r="H52"/>
  </rcc>
  <rcc rId="23192" sId="4" numFmtId="4">
    <oc r="D53">
      <v>4</v>
    </oc>
    <nc r="D53"/>
  </rcc>
  <rcc rId="23193" sId="4" numFmtId="4">
    <oc r="E53">
      <v>28</v>
    </oc>
    <nc r="E53"/>
  </rcc>
  <rcc rId="23194" sId="4" numFmtId="4">
    <oc r="F53">
      <v>2</v>
    </oc>
    <nc r="F53"/>
  </rcc>
  <rcc rId="23195" sId="4" numFmtId="4">
    <oc r="G53">
      <v>9</v>
    </oc>
    <nc r="G53"/>
  </rcc>
  <rcc rId="23196" sId="4" numFmtId="4">
    <oc r="H53">
      <v>0</v>
    </oc>
    <nc r="H53"/>
  </rcc>
  <rcc rId="23197" sId="4" numFmtId="4">
    <oc r="J53">
      <v>28</v>
    </oc>
    <nc r="J53"/>
  </rcc>
  <rcc rId="23198" sId="4" numFmtId="4">
    <oc r="K53">
      <v>180</v>
    </oc>
    <nc r="K53"/>
  </rcc>
  <rcc rId="23199" sId="4" numFmtId="4">
    <oc r="E54">
      <v>14</v>
    </oc>
    <nc r="E54">
      <v>9</v>
    </nc>
  </rcc>
  <rcc rId="23200" sId="4" numFmtId="4">
    <oc r="F54">
      <v>1</v>
    </oc>
    <nc r="F54">
      <v>2</v>
    </nc>
  </rcc>
  <rcc rId="23201" sId="4" numFmtId="4">
    <oc r="G54">
      <v>4</v>
    </oc>
    <nc r="G54">
      <v>9</v>
    </nc>
  </rcc>
  <rcc rId="23202" sId="4" numFmtId="4">
    <oc r="H54">
      <v>0</v>
    </oc>
    <nc r="H54"/>
  </rcc>
  <rcc rId="23203" sId="4" numFmtId="4">
    <oc r="J54">
      <v>16</v>
    </oc>
    <nc r="J54"/>
  </rcc>
  <rcc rId="23204" sId="4" numFmtId="4">
    <oc r="K54">
      <v>78</v>
    </oc>
    <nc r="K54"/>
  </rcc>
  <rcc rId="23205" sId="4" numFmtId="4">
    <oc r="D55">
      <v>21</v>
    </oc>
    <nc r="D55"/>
  </rcc>
  <rcc rId="23206" sId="4" numFmtId="4">
    <oc r="E55">
      <v>185</v>
    </oc>
    <nc r="E55"/>
  </rcc>
  <rcc rId="23207" sId="4" numFmtId="4">
    <oc r="F55">
      <v>9</v>
    </oc>
    <nc r="F55"/>
  </rcc>
  <rcc rId="23208" sId="4" numFmtId="4">
    <oc r="G55">
      <v>63</v>
    </oc>
    <nc r="G55"/>
  </rcc>
  <rcc rId="23209" sId="4" numFmtId="4">
    <oc r="H55">
      <v>0</v>
    </oc>
    <nc r="H55"/>
  </rcc>
  <rcc rId="23210" sId="4" numFmtId="4">
    <oc r="J55">
      <v>2</v>
    </oc>
    <nc r="J55"/>
  </rcc>
  <rcc rId="23211" sId="4">
    <oc r="K55">
      <f>10+10</f>
    </oc>
    <nc r="K55"/>
  </rcc>
  <rcc rId="23212" sId="4" odxf="1" dxf="1">
    <oc r="D56">
      <v>12</v>
    </oc>
    <nc r="D56">
      <v>1</v>
    </nc>
    <odxf/>
    <ndxf/>
  </rcc>
  <rcc rId="23213" sId="4" odxf="1" dxf="1">
    <oc r="E56">
      <v>150</v>
    </oc>
    <nc r="E56">
      <v>7</v>
    </nc>
    <odxf/>
    <ndxf/>
  </rcc>
  <rcc rId="23214" sId="4" odxf="1" dxf="1">
    <oc r="F56">
      <v>2</v>
    </oc>
    <nc r="F56">
      <v>1</v>
    </nc>
    <odxf/>
    <ndxf/>
  </rcc>
  <rcc rId="23215" sId="4" odxf="1" dxf="1">
    <oc r="G56">
      <f>5+5</f>
    </oc>
    <nc r="G56">
      <v>7</v>
    </nc>
    <odxf/>
    <ndxf/>
  </rcc>
  <rcc rId="23216" sId="4" numFmtId="4">
    <oc r="H56">
      <v>0</v>
    </oc>
    <nc r="H56"/>
  </rcc>
  <rfmt sheetId="4" sqref="I56" start="0" length="0">
    <dxf/>
  </rfmt>
  <rcc rId="23217" sId="4" odxf="1" dxf="1">
    <oc r="J56">
      <v>1</v>
    </oc>
    <nc r="J56"/>
    <odxf/>
    <ndxf/>
  </rcc>
  <rcc rId="23218" sId="4" odxf="1" dxf="1">
    <oc r="K56">
      <v>5</v>
    </oc>
    <nc r="K56"/>
    <odxf/>
    <ndxf/>
  </rcc>
  <rcc rId="23219" sId="4" numFmtId="4">
    <oc r="D57">
      <v>15</v>
    </oc>
    <nc r="D57"/>
  </rcc>
  <rcc rId="23220" sId="4" numFmtId="4">
    <oc r="E57">
      <v>102</v>
    </oc>
    <nc r="E57"/>
  </rcc>
  <rcc rId="23221" sId="4" numFmtId="4">
    <oc r="F57">
      <v>3</v>
    </oc>
    <nc r="F57"/>
  </rcc>
  <rcc rId="23222" sId="4" numFmtId="4">
    <oc r="G57">
      <v>21</v>
    </oc>
    <nc r="G57"/>
  </rcc>
  <rcc rId="23223" sId="4" numFmtId="4">
    <oc r="H57">
      <v>0</v>
    </oc>
    <nc r="H57"/>
  </rcc>
  <rcc rId="23224" sId="4" numFmtId="4">
    <oc r="J57">
      <v>34</v>
    </oc>
    <nc r="J57"/>
  </rcc>
  <rcc rId="23225" sId="4" numFmtId="4">
    <oc r="K57">
      <v>245</v>
    </oc>
    <nc r="K57"/>
  </rcc>
  <rcc rId="23226" sId="4" numFmtId="4">
    <oc r="H58">
      <v>0</v>
    </oc>
    <nc r="H58"/>
  </rcc>
  <rcc rId="23227" sId="4" numFmtId="4">
    <oc r="H59">
      <v>0</v>
    </oc>
    <nc r="H59"/>
  </rcc>
  <rcc rId="23228" sId="4">
    <oc r="C60" t="inlineStr">
      <is>
        <t>ПС ЗТМ (Т, Механика)</t>
      </is>
    </oc>
    <nc r="C60" t="inlineStr">
      <is>
        <t>ПС ЗТМ</t>
      </is>
    </nc>
  </rcc>
  <rcc rId="23229" sId="4" numFmtId="4">
    <oc r="H60">
      <v>0</v>
    </oc>
    <nc r="H60"/>
  </rcc>
  <rcc rId="23230" sId="4">
    <oc r="D61">
      <f>SUM(D20:D60)</f>
    </oc>
    <nc r="D61">
      <f>SUM(D20:D60)</f>
    </nc>
  </rcc>
  <rcc rId="23231" sId="4">
    <oc r="E61">
      <f>SUM(E20:E60)</f>
    </oc>
    <nc r="E61">
      <f>SUM(E20:E60)</f>
    </nc>
  </rcc>
  <rcc rId="23232" sId="4">
    <oc r="F61">
      <f>SUM(F20:F60)</f>
    </oc>
    <nc r="F61">
      <f>SUM(F20:F60)</f>
    </nc>
  </rcc>
  <rcc rId="23233" sId="4">
    <oc r="G61">
      <f>SUM(G20:G60)</f>
    </oc>
    <nc r="G61">
      <f>SUM(G20:G60)</f>
    </nc>
  </rcc>
  <rcc rId="23234" sId="4">
    <oc r="H61">
      <f>SUM(H20:H60)</f>
    </oc>
    <nc r="H61"/>
  </rcc>
  <rcc rId="23235" sId="4">
    <oc r="I61">
      <f>SUM(I20:I60)</f>
    </oc>
    <nc r="I61">
      <f>SUM(I20:I60)</f>
    </nc>
  </rcc>
  <rcc rId="23236" sId="4">
    <oc r="J61">
      <f>SUM(J20:J60)</f>
    </oc>
    <nc r="J61">
      <f>SUM(J20:J60)</f>
    </nc>
  </rcc>
  <rcc rId="23237" sId="4">
    <oc r="K61">
      <f>SUM(K20:K60)</f>
    </oc>
    <nc r="K61">
      <f>SUM(K20:K60)</f>
    </nc>
  </rcc>
  <rcc rId="23238" sId="4">
    <oc r="L61">
      <f>SUM(L20:L60)</f>
    </oc>
    <nc r="L61">
      <f>SUM(L20:L60)</f>
    </nc>
  </rcc>
  <rcc rId="23239" sId="4">
    <oc r="M61">
      <f>SUM(M20:M60)</f>
    </oc>
    <nc r="M61">
      <f>SUM(M20:M60)</f>
    </nc>
  </rcc>
  <rcc rId="23240" sId="4">
    <oc r="N61">
      <f>SUM(N20:N60)</f>
    </oc>
    <nc r="N61">
      <f>SUM(N20:N60)</f>
    </nc>
  </rcc>
  <rcc rId="23241" sId="4">
    <oc r="O61">
      <f>SUM(O20:O60)</f>
    </oc>
    <nc r="O61">
      <f>SUM(O20:O60)</f>
    </nc>
  </rcc>
  <rcc rId="23242" sId="4">
    <oc r="P61">
      <f>SUM(P20:P60)</f>
    </oc>
    <nc r="P61">
      <f>SUM(P20:P60)</f>
    </nc>
  </rcc>
  <rcc rId="23243" sId="4">
    <oc r="Q61">
      <f>SUM(Q20:Q60)</f>
    </oc>
    <nc r="Q61">
      <f>SUM(Q20:Q60)</f>
    </nc>
  </rcc>
  <rfmt sheetId="4" sqref="C62" start="0" length="0">
    <dxf/>
  </rfmt>
  <rfmt sheetId="4" sqref="D62" start="0" length="0">
    <dxf/>
  </rfmt>
  <rcc rId="23244" sId="4" numFmtId="4">
    <oc r="H62">
      <v>0</v>
    </oc>
    <nc r="H62"/>
  </rcc>
  <rcc rId="23245" sId="4" numFmtId="4">
    <oc r="D63">
      <v>86</v>
    </oc>
    <nc r="D63">
      <v>2</v>
    </nc>
  </rcc>
  <rcc rId="23246" sId="4" numFmtId="4">
    <oc r="E63">
      <f>10+7+12+8+15+15+4+12+8+8+7+12+7+15+6+6+8+7+5+15+10+3+15+10+10+5+5+15+5+20+14+15+15+10+15+10+15+3+6+6+8+6+3+10+8+15+25+6+5+15+10+25+15+15+15+25+10+10+7+10+8+10+3+7+7+10+5+3+105+94</f>
    </oc>
    <nc r="E63">
      <v>20</v>
    </nc>
  </rcc>
  <rcc rId="23247" sId="4" numFmtId="4">
    <oc r="F63">
      <v>77</v>
    </oc>
    <nc r="F63">
      <v>2</v>
    </nc>
  </rcc>
  <rcc rId="23248" sId="4" numFmtId="4">
    <oc r="G63">
      <v>795</v>
    </oc>
    <nc r="G63">
      <v>20</v>
    </nc>
  </rcc>
  <rcc rId="23249" sId="4" numFmtId="4">
    <oc r="H63">
      <v>0</v>
    </oc>
    <nc r="H63"/>
  </rcc>
  <rcc rId="23250" sId="4" numFmtId="4">
    <oc r="J63">
      <v>35</v>
    </oc>
    <nc r="J63"/>
  </rcc>
  <rcc rId="23251" sId="4" numFmtId="4">
    <oc r="K63">
      <v>190</v>
    </oc>
    <nc r="K63"/>
  </rcc>
  <rcc rId="23252" sId="4" numFmtId="4">
    <oc r="D64">
      <v>39</v>
    </oc>
    <nc r="D64">
      <v>1</v>
    </nc>
  </rcc>
  <rcc rId="23253" sId="4" numFmtId="4">
    <oc r="E64">
      <f>15+15+5+15+15+15+15+8+15+15+15+15+4.5+15+10+15+10+15+15+15+13+15+15+5+5+15+10+5+15+6+6+15+10+15+10+15+15+7+25</f>
    </oc>
    <nc r="E64">
      <v>15</v>
    </nc>
  </rcc>
  <rcc rId="23254" sId="4" numFmtId="4">
    <oc r="F64">
      <v>39</v>
    </oc>
    <nc r="F64">
      <v>1</v>
    </nc>
  </rcc>
  <rcc rId="23255" sId="4" numFmtId="4">
    <oc r="G64">
      <f>15+15+5+15+15+15+15+8+15+15+15+15+4.5+15+10+15+10+15+15+15+13+15+15+5+5+15+10+5+15+6+6+15+10+15+10+15+15+7+25</f>
    </oc>
    <nc r="G64">
      <v>15</v>
    </nc>
  </rcc>
  <rcc rId="23256" sId="4" numFmtId="4">
    <oc r="H64">
      <v>0</v>
    </oc>
    <nc r="H64"/>
  </rcc>
  <rcc rId="23257" sId="4" numFmtId="4">
    <oc r="J64">
      <v>27</v>
    </oc>
    <nc r="J64"/>
  </rcc>
  <rcc rId="23258" sId="4" numFmtId="4">
    <oc r="K64">
      <v>170</v>
    </oc>
    <nc r="K64"/>
  </rcc>
  <rcc rId="23259" sId="4" numFmtId="4">
    <oc r="D65">
      <v>21</v>
    </oc>
    <nc r="D65"/>
  </rcc>
  <rcc rId="23260" sId="4" numFmtId="4">
    <oc r="E65">
      <v>310</v>
    </oc>
    <nc r="E65"/>
  </rcc>
  <rcc rId="23261" sId="4" numFmtId="4">
    <oc r="F65">
      <v>6</v>
    </oc>
    <nc r="F65"/>
  </rcc>
  <rcc rId="23262" sId="4">
    <oc r="G65">
      <f>5+50+5+30+5+4.5</f>
    </oc>
    <nc r="G65"/>
  </rcc>
  <rcc rId="23263" sId="4" numFmtId="4">
    <oc r="H65">
      <v>0</v>
    </oc>
    <nc r="H65"/>
  </rcc>
  <rcc rId="23264" sId="4" numFmtId="4">
    <oc r="J65">
      <v>4</v>
    </oc>
    <nc r="J65"/>
  </rcc>
  <rcc rId="23265" sId="4">
    <oc r="K65">
      <f>5+5</f>
    </oc>
    <nc r="K65"/>
  </rcc>
  <rcc rId="23266" sId="4" numFmtId="4">
    <oc r="H66">
      <v>0</v>
    </oc>
    <nc r="H66"/>
  </rcc>
  <rcc rId="23267" sId="4" numFmtId="4">
    <oc r="D67">
      <v>10</v>
    </oc>
    <nc r="D67"/>
  </rcc>
  <rcc rId="23268" sId="4" numFmtId="4">
    <oc r="E67">
      <v>116</v>
    </oc>
    <nc r="E67"/>
  </rcc>
  <rcc rId="23269" sId="4" numFmtId="4">
    <oc r="F67">
      <v>10</v>
    </oc>
    <nc r="F67"/>
  </rcc>
  <rcc rId="23270" sId="4" numFmtId="4">
    <oc r="G67">
      <v>116</v>
    </oc>
    <nc r="G67"/>
  </rcc>
  <rcc rId="23271" sId="4" numFmtId="4">
    <oc r="H67">
      <v>0</v>
    </oc>
    <nc r="H67"/>
  </rcc>
  <rcc rId="23272" sId="4" numFmtId="4">
    <oc r="J67">
      <v>34</v>
    </oc>
    <nc r="J67"/>
  </rcc>
  <rcc rId="23273" sId="4" numFmtId="4">
    <oc r="K67">
      <v>214</v>
    </oc>
    <nc r="K67"/>
  </rcc>
  <rcc rId="23274" sId="4" numFmtId="4">
    <oc r="D68">
      <v>1</v>
    </oc>
    <nc r="D68"/>
  </rcc>
  <rcc rId="23275" sId="4" numFmtId="4">
    <oc r="E68">
      <v>10</v>
    </oc>
    <nc r="E68"/>
  </rcc>
  <rcc rId="23276" sId="4" numFmtId="4">
    <oc r="F68">
      <v>1</v>
    </oc>
    <nc r="F68"/>
  </rcc>
  <rcc rId="23277" sId="4" numFmtId="4">
    <oc r="G68">
      <v>10</v>
    </oc>
    <nc r="G68"/>
  </rcc>
  <rcc rId="23278" sId="4" numFmtId="4">
    <oc r="H68">
      <v>0</v>
    </oc>
    <nc r="H68"/>
  </rcc>
  <rcc rId="23279" sId="4" numFmtId="4">
    <oc r="D69">
      <v>25</v>
    </oc>
    <nc r="D69">
      <v>2</v>
    </nc>
  </rcc>
  <rcc rId="23280" sId="4" numFmtId="4">
    <oc r="E69">
      <v>220</v>
    </oc>
    <nc r="E69">
      <v>11</v>
    </nc>
  </rcc>
  <rcc rId="23281" sId="4" numFmtId="4">
    <oc r="F69">
      <v>20</v>
    </oc>
    <nc r="F69">
      <v>2</v>
    </nc>
  </rcc>
  <rcc rId="23282" sId="4" numFmtId="4">
    <oc r="G69">
      <v>150</v>
    </oc>
    <nc r="G69">
      <v>11</v>
    </nc>
  </rcc>
  <rcc rId="23283" sId="4" numFmtId="4">
    <oc r="H69">
      <v>0</v>
    </oc>
    <nc r="H69"/>
  </rcc>
  <rcc rId="23284" sId="4" numFmtId="4">
    <oc r="D70">
      <v>3</v>
    </oc>
    <nc r="D70"/>
  </rcc>
  <rcc rId="23285" sId="4" numFmtId="4">
    <oc r="E70">
      <v>15</v>
    </oc>
    <nc r="E70"/>
  </rcc>
  <rcc rId="23286" sId="4" numFmtId="4">
    <oc r="F70">
      <v>3</v>
    </oc>
    <nc r="F70"/>
  </rcc>
  <rcc rId="23287" sId="4" numFmtId="4">
    <oc r="G70">
      <v>15</v>
    </oc>
    <nc r="G70"/>
  </rcc>
  <rcc rId="23288" sId="4" numFmtId="4">
    <oc r="H70">
      <v>0</v>
    </oc>
    <nc r="H70"/>
  </rcc>
  <rcc rId="23289" sId="4" numFmtId="4">
    <oc r="D71">
      <v>20</v>
    </oc>
    <nc r="D71"/>
  </rcc>
  <rcc rId="23290" sId="4" numFmtId="4">
    <oc r="E71">
      <v>122</v>
    </oc>
    <nc r="E71"/>
  </rcc>
  <rcc rId="23291" sId="4" numFmtId="4">
    <oc r="F71">
      <v>20</v>
    </oc>
    <nc r="F71"/>
  </rcc>
  <rcc rId="23292" sId="4" numFmtId="4">
    <oc r="G71">
      <v>122</v>
    </oc>
    <nc r="G71"/>
  </rcc>
  <rcc rId="23293" sId="4" numFmtId="4">
    <oc r="H71">
      <v>0</v>
    </oc>
    <nc r="H71"/>
  </rcc>
  <rcc rId="23294" sId="4" numFmtId="4">
    <oc r="D72">
      <v>1</v>
    </oc>
    <nc r="D72"/>
  </rcc>
  <rcc rId="23295" sId="4">
    <oc r="E72">
      <f>6</f>
    </oc>
    <nc r="E72"/>
  </rcc>
  <rcc rId="23296" sId="4" numFmtId="4">
    <oc r="F72">
      <v>1</v>
    </oc>
    <nc r="F72"/>
  </rcc>
  <rcc rId="23297" sId="4">
    <oc r="G72">
      <f>6</f>
    </oc>
    <nc r="G72"/>
  </rcc>
  <rcc rId="23298" sId="4" numFmtId="4">
    <oc r="H72">
      <v>0</v>
    </oc>
    <nc r="H72"/>
  </rcc>
  <rcc rId="23299" sId="4" numFmtId="4">
    <nc r="D73">
      <v>1</v>
    </nc>
  </rcc>
  <rcc rId="23300" sId="4" numFmtId="4">
    <nc r="E73">
      <v>5</v>
    </nc>
  </rcc>
  <rcc rId="23301" sId="4" numFmtId="4">
    <nc r="F73">
      <v>1</v>
    </nc>
  </rcc>
  <rcc rId="23302" sId="4" numFmtId="4">
    <nc r="G73">
      <v>5</v>
    </nc>
  </rcc>
  <rcc rId="23303" sId="4" numFmtId="4">
    <oc r="H73">
      <v>0</v>
    </oc>
    <nc r="H73"/>
  </rcc>
  <rcc rId="23304" sId="4" numFmtId="4">
    <oc r="J73">
      <v>29</v>
    </oc>
    <nc r="J73"/>
  </rcc>
  <rcc rId="23305" sId="4" numFmtId="4">
    <oc r="K73">
      <v>198</v>
    </oc>
    <nc r="K73"/>
  </rcc>
  <rcc rId="23306" sId="4" numFmtId="4">
    <oc r="D74">
      <v>12</v>
    </oc>
    <nc r="D74"/>
  </rcc>
  <rcc rId="23307" sId="4">
    <oc r="E74">
      <f>5+10+7+5+7+15+5+15+5+4+10+10</f>
    </oc>
    <nc r="E74"/>
  </rcc>
  <rcc rId="23308" sId="4" numFmtId="4">
    <oc r="F74">
      <v>12</v>
    </oc>
    <nc r="F74"/>
  </rcc>
  <rcc rId="23309" sId="4" numFmtId="4">
    <oc r="G74">
      <v>98</v>
    </oc>
    <nc r="G74"/>
  </rcc>
  <rcc rId="23310" sId="4" numFmtId="4">
    <oc r="H74">
      <v>0</v>
    </oc>
    <nc r="H74"/>
  </rcc>
  <rcc rId="23311" sId="4" numFmtId="4">
    <oc r="D75">
      <v>4</v>
    </oc>
    <nc r="D75"/>
  </rcc>
  <rcc rId="23312" sId="4" numFmtId="4">
    <oc r="E75">
      <v>56</v>
    </oc>
    <nc r="E75"/>
  </rcc>
  <rcc rId="23313" sId="4" numFmtId="4">
    <oc r="F75">
      <v>2</v>
    </oc>
    <nc r="F75"/>
  </rcc>
  <rcc rId="23314" sId="4">
    <oc r="G75">
      <f>3.5+5</f>
    </oc>
    <nc r="G75"/>
  </rcc>
  <rcc rId="23315" sId="4" numFmtId="4">
    <oc r="H75">
      <v>0</v>
    </oc>
    <nc r="H75"/>
  </rcc>
  <rcc rId="23316" sId="4" numFmtId="4">
    <oc r="J75">
      <v>27</v>
    </oc>
    <nc r="J75"/>
  </rcc>
  <rcc rId="23317" sId="4" numFmtId="4">
    <oc r="K75">
      <v>197</v>
    </oc>
    <nc r="K75"/>
  </rcc>
  <rcc rId="23318" sId="4" numFmtId="4">
    <oc r="H76">
      <v>0</v>
    </oc>
    <nc r="H76"/>
  </rcc>
  <rcc rId="23319" sId="4" numFmtId="4">
    <oc r="D77">
      <v>1</v>
    </oc>
    <nc r="D77"/>
  </rcc>
  <rcc rId="23320" sId="4" numFmtId="4">
    <oc r="E77">
      <v>7</v>
    </oc>
    <nc r="E77"/>
  </rcc>
  <rcc rId="23321" sId="4" numFmtId="4">
    <oc r="F77">
      <v>1</v>
    </oc>
    <nc r="F77"/>
  </rcc>
  <rcc rId="23322" sId="4" numFmtId="4">
    <oc r="G77">
      <v>7</v>
    </oc>
    <nc r="G77"/>
  </rcc>
  <rcc rId="23323" sId="4" numFmtId="4">
    <oc r="H77">
      <v>0</v>
    </oc>
    <nc r="H77"/>
  </rcc>
  <rcc rId="23324" sId="4" numFmtId="4">
    <oc r="D78">
      <v>7</v>
    </oc>
    <nc r="D78">
      <v>1</v>
    </nc>
  </rcc>
  <rcc rId="23325" sId="4" numFmtId="4">
    <oc r="E78">
      <f>10+15+7+6+7+5+12</f>
    </oc>
    <nc r="E78">
      <v>6</v>
    </nc>
  </rcc>
  <rcc rId="23326" sId="4" numFmtId="4">
    <oc r="F78">
      <v>7</v>
    </oc>
    <nc r="F78">
      <v>1</v>
    </nc>
  </rcc>
  <rcc rId="23327" sId="4" numFmtId="4">
    <oc r="G78">
      <v>62</v>
    </oc>
    <nc r="G78">
      <v>6</v>
    </nc>
  </rcc>
  <rcc rId="23328" sId="4" numFmtId="4">
    <oc r="H78">
      <v>0</v>
    </oc>
    <nc r="H78"/>
  </rcc>
  <rcc rId="23329" sId="4" numFmtId="4">
    <oc r="D79">
      <v>1</v>
    </oc>
    <nc r="D79"/>
  </rcc>
  <rcc rId="23330" sId="4" numFmtId="4">
    <oc r="E79">
      <v>5</v>
    </oc>
    <nc r="E79"/>
  </rcc>
  <rcc rId="23331" sId="4" numFmtId="4">
    <oc r="F79">
      <v>1</v>
    </oc>
    <nc r="F79"/>
  </rcc>
  <rcc rId="23332" sId="4" numFmtId="4">
    <oc r="G79">
      <v>5</v>
    </oc>
    <nc r="G79"/>
  </rcc>
  <rcc rId="23333" sId="4" numFmtId="4">
    <oc r="H79">
      <v>0</v>
    </oc>
    <nc r="H79"/>
  </rcc>
  <rcc rId="23334" sId="4" numFmtId="4">
    <oc r="D80">
      <v>4</v>
    </oc>
    <nc r="D80"/>
  </rcc>
  <rcc rId="23335" sId="4">
    <oc r="E80">
      <f>100+5+5+10</f>
    </oc>
    <nc r="E80"/>
  </rcc>
  <rcc rId="23336" sId="4" numFmtId="4">
    <oc r="F80">
      <v>4</v>
    </oc>
    <nc r="F80"/>
  </rcc>
  <rcc rId="23337" sId="4" numFmtId="4">
    <oc r="G80">
      <v>80</v>
    </oc>
    <nc r="G80"/>
  </rcc>
  <rcc rId="23338" sId="4" numFmtId="4">
    <oc r="H80">
      <v>0</v>
    </oc>
    <nc r="H80"/>
  </rcc>
  <rcc rId="23339" sId="4" numFmtId="4">
    <oc r="D81">
      <v>6</v>
    </oc>
    <nc r="D81"/>
  </rcc>
  <rcc rId="23340" sId="4">
    <oc r="E81">
      <f>5+15+5+10+5+5</f>
    </oc>
    <nc r="E81"/>
  </rcc>
  <rcc rId="23341" sId="4" numFmtId="4">
    <oc r="F81">
      <v>6</v>
    </oc>
    <nc r="F81"/>
  </rcc>
  <rcc rId="23342" sId="4" numFmtId="4">
    <oc r="G81">
      <v>45</v>
    </oc>
    <nc r="G81"/>
  </rcc>
  <rcc rId="23343" sId="4" numFmtId="4">
    <oc r="H81">
      <v>0</v>
    </oc>
    <nc r="H81"/>
  </rcc>
  <rcc rId="23344" sId="4" numFmtId="4">
    <oc r="D82">
      <v>1</v>
    </oc>
    <nc r="D82"/>
  </rcc>
  <rcc rId="23345" sId="4">
    <oc r="E82">
      <f>4</f>
    </oc>
    <nc r="E82"/>
  </rcc>
  <rcc rId="23346" sId="4" numFmtId="4">
    <oc r="F82">
      <v>1</v>
    </oc>
    <nc r="F82"/>
  </rcc>
  <rcc rId="23347" sId="4">
    <oc r="G82">
      <f>4</f>
    </oc>
    <nc r="G82"/>
  </rcc>
  <rcc rId="23348" sId="4" numFmtId="4">
    <oc r="H82">
      <v>0</v>
    </oc>
    <nc r="H82"/>
  </rcc>
  <rcc rId="23349" sId="4" numFmtId="4">
    <oc r="J82">
      <v>1</v>
    </oc>
    <nc r="J82"/>
  </rcc>
  <rcc rId="23350" sId="4" numFmtId="4">
    <oc r="K82">
      <v>4</v>
    </oc>
    <nc r="K82"/>
  </rcc>
  <rcc rId="23351" sId="4" numFmtId="4">
    <oc r="D83">
      <v>8</v>
    </oc>
    <nc r="D83">
      <v>2</v>
    </nc>
  </rcc>
  <rcc rId="23352" sId="4" numFmtId="4">
    <oc r="E83">
      <v>44</v>
    </oc>
    <nc r="E83">
      <v>11</v>
    </nc>
  </rcc>
  <rcc rId="23353" sId="4" numFmtId="4">
    <oc r="F83">
      <v>8</v>
    </oc>
    <nc r="F83">
      <v>2</v>
    </nc>
  </rcc>
  <rcc rId="23354" sId="4" numFmtId="4">
    <oc r="G83">
      <v>44</v>
    </oc>
    <nc r="G83">
      <v>11</v>
    </nc>
  </rcc>
  <rcc rId="23355" sId="4" numFmtId="4">
    <oc r="H83">
      <v>0</v>
    </oc>
    <nc r="H83"/>
  </rcc>
  <rcc rId="23356" sId="4" numFmtId="4">
    <oc r="D84">
      <v>1</v>
    </oc>
    <nc r="D84"/>
  </rcc>
  <rcc rId="23357" sId="4" numFmtId="4">
    <oc r="E84">
      <v>5</v>
    </oc>
    <nc r="E84"/>
  </rcc>
  <rcc rId="23358" sId="4" numFmtId="4">
    <oc r="F84">
      <v>1</v>
    </oc>
    <nc r="F84"/>
  </rcc>
  <rcc rId="23359" sId="4" numFmtId="4">
    <oc r="G84">
      <v>5</v>
    </oc>
    <nc r="G84"/>
  </rcc>
  <rcc rId="23360" sId="4" numFmtId="4">
    <oc r="H84">
      <v>0</v>
    </oc>
    <nc r="H84"/>
  </rcc>
  <rcc rId="23361" sId="4" numFmtId="4">
    <oc r="H85">
      <v>0</v>
    </oc>
    <nc r="H85"/>
  </rcc>
  <rcc rId="23362" sId="4" numFmtId="4">
    <oc r="H86">
      <v>0</v>
    </oc>
    <nc r="H86"/>
  </rcc>
  <rcc rId="23363" sId="4" numFmtId="4">
    <oc r="D87">
      <v>3</v>
    </oc>
    <nc r="D87"/>
  </rcc>
  <rcc rId="23364" sId="4" numFmtId="4">
    <oc r="E87">
      <v>21</v>
    </oc>
    <nc r="E87"/>
  </rcc>
  <rcc rId="23365" sId="4" numFmtId="4">
    <oc r="H87">
      <v>0</v>
    </oc>
    <nc r="H87"/>
  </rcc>
  <rcc rId="23366" sId="4" numFmtId="4">
    <oc r="D88">
      <v>1</v>
    </oc>
    <nc r="D88"/>
  </rcc>
  <rcc rId="23367" sId="4" numFmtId="4">
    <oc r="E88">
      <v>10</v>
    </oc>
    <nc r="E88"/>
  </rcc>
  <rcc rId="23368" sId="4" numFmtId="4">
    <oc r="F88">
      <v>1</v>
    </oc>
    <nc r="F88"/>
  </rcc>
  <rcc rId="23369" sId="4" numFmtId="4">
    <oc r="G88">
      <v>10</v>
    </oc>
    <nc r="G88"/>
  </rcc>
  <rcc rId="23370" sId="4" numFmtId="4">
    <oc r="H88">
      <v>0</v>
    </oc>
    <nc r="H88"/>
  </rcc>
  <rcc rId="23371" sId="4" numFmtId="4">
    <oc r="H89">
      <v>0</v>
    </oc>
    <nc r="H89"/>
  </rcc>
  <rcc rId="23372" sId="4" numFmtId="4">
    <oc r="D90">
      <v>17</v>
    </oc>
    <nc r="D90"/>
  </rcc>
  <rcc rId="23373" sId="4" numFmtId="4">
    <oc r="E90">
      <v>180</v>
    </oc>
    <nc r="E90"/>
  </rcc>
  <rcc rId="23374" sId="4" numFmtId="4">
    <oc r="F90">
      <v>15</v>
    </oc>
    <nc r="F90"/>
  </rcc>
  <rcc rId="23375" sId="4" numFmtId="4">
    <oc r="G90">
      <v>164</v>
    </oc>
    <nc r="G90"/>
  </rcc>
  <rcc rId="23376" sId="4" numFmtId="4">
    <oc r="H90">
      <v>0</v>
    </oc>
    <nc r="H90"/>
  </rcc>
  <rcc rId="23377" sId="4" numFmtId="4">
    <nc r="D91">
      <v>2</v>
    </nc>
  </rcc>
  <rcc rId="23378" sId="4" numFmtId="4">
    <nc r="E91">
      <v>10</v>
    </nc>
  </rcc>
  <rcc rId="23379" sId="4" numFmtId="4">
    <nc r="F91">
      <v>2</v>
    </nc>
  </rcc>
  <rcc rId="23380" sId="4" numFmtId="4">
    <nc r="G91">
      <v>10</v>
    </nc>
  </rcc>
  <rcc rId="23381" sId="4" numFmtId="4">
    <oc r="H91">
      <v>0</v>
    </oc>
    <nc r="H91"/>
  </rcc>
  <rcc rId="23382" sId="4" numFmtId="4">
    <oc r="H92">
      <v>0</v>
    </oc>
    <nc r="H92"/>
  </rcc>
  <rcc rId="23383" sId="4" numFmtId="4">
    <oc r="D93">
      <v>1</v>
    </oc>
    <nc r="D93"/>
  </rcc>
  <rcc rId="23384" sId="4" numFmtId="4">
    <oc r="E93">
      <v>6</v>
    </oc>
    <nc r="E93"/>
  </rcc>
  <rcc rId="23385" sId="4" numFmtId="4">
    <oc r="F93">
      <v>1</v>
    </oc>
    <nc r="F93"/>
  </rcc>
  <rcc rId="23386" sId="4" numFmtId="4">
    <oc r="G93">
      <v>6</v>
    </oc>
    <nc r="G93"/>
  </rcc>
  <rcc rId="23387" sId="4" numFmtId="4">
    <oc r="H93">
      <v>0</v>
    </oc>
    <nc r="H93"/>
  </rcc>
  <rcc rId="23388" sId="4" numFmtId="4">
    <oc r="D94">
      <v>6</v>
    </oc>
    <nc r="D94"/>
  </rcc>
  <rcc rId="23389" sId="4">
    <oc r="E94">
      <f>6+15+8+10+8+15</f>
    </oc>
    <nc r="E94"/>
  </rcc>
  <rcc rId="23390" sId="4" numFmtId="4">
    <oc r="F94">
      <v>6</v>
    </oc>
    <nc r="F94"/>
  </rcc>
  <rcc rId="23391" sId="4" numFmtId="4">
    <oc r="G94">
      <v>48</v>
    </oc>
    <nc r="G94"/>
  </rcc>
  <rcc rId="23392" sId="4" numFmtId="4">
    <oc r="H94">
      <v>0</v>
    </oc>
    <nc r="H94"/>
  </rcc>
  <rcc rId="23393" sId="4" numFmtId="4">
    <oc r="D95">
      <v>1</v>
    </oc>
    <nc r="D95"/>
  </rcc>
  <rcc rId="23394" sId="4" numFmtId="4">
    <oc r="E95">
      <v>10</v>
    </oc>
    <nc r="E95"/>
  </rcc>
  <rcc rId="23395" sId="4" numFmtId="4">
    <oc r="F95">
      <v>1</v>
    </oc>
    <nc r="F95"/>
  </rcc>
  <rcc rId="23396" sId="4" numFmtId="4">
    <oc r="G95">
      <v>10</v>
    </oc>
    <nc r="G95"/>
  </rcc>
  <rcc rId="23397" sId="4" numFmtId="4">
    <oc r="H95">
      <v>0</v>
    </oc>
    <nc r="H95"/>
  </rcc>
  <rcc rId="23398" sId="4" numFmtId="4">
    <oc r="D96">
      <v>5</v>
    </oc>
    <nc r="D96"/>
  </rcc>
  <rcc rId="23399" sId="4" numFmtId="4">
    <oc r="E96">
      <v>28</v>
    </oc>
    <nc r="E96"/>
  </rcc>
  <rcc rId="23400" sId="4" numFmtId="4">
    <oc r="F96">
      <v>5</v>
    </oc>
    <nc r="F96"/>
  </rcc>
  <rcc rId="23401" sId="4" numFmtId="4">
    <oc r="G96">
      <v>28</v>
    </oc>
    <nc r="G96"/>
  </rcc>
  <rcc rId="23402" sId="4" numFmtId="4">
    <oc r="H96">
      <v>0</v>
    </oc>
    <nc r="H96"/>
  </rcc>
  <rcc rId="23403" sId="4" numFmtId="4">
    <oc r="J96">
      <v>1</v>
    </oc>
    <nc r="J96"/>
  </rcc>
  <rcc rId="23404" sId="4" numFmtId="4">
    <oc r="K96">
      <v>6</v>
    </oc>
    <nc r="K96"/>
  </rcc>
  <rcc rId="23405" sId="4" numFmtId="4">
    <oc r="D97">
      <v>3</v>
    </oc>
    <nc r="D97"/>
  </rcc>
  <rcc rId="23406" sId="4" numFmtId="4">
    <oc r="E97">
      <v>11</v>
    </oc>
    <nc r="E97"/>
  </rcc>
  <rcc rId="23407" sId="4" numFmtId="4">
    <oc r="F97">
      <v>3</v>
    </oc>
    <nc r="F97"/>
  </rcc>
  <rcc rId="23408" sId="4" numFmtId="4">
    <oc r="G97">
      <v>11</v>
    </oc>
    <nc r="G97"/>
  </rcc>
  <rcc rId="23409" sId="4" numFmtId="4">
    <oc r="H97">
      <v>0</v>
    </oc>
    <nc r="H97"/>
  </rcc>
  <rcc rId="23410" sId="4" numFmtId="4">
    <oc r="H98">
      <v>0</v>
    </oc>
    <nc r="H98"/>
  </rcc>
  <rcc rId="23411" sId="4">
    <oc r="D99">
      <f>SUM(D63:D98)</f>
    </oc>
    <nc r="D99">
      <f>SUM(D63:D98)</f>
    </nc>
  </rcc>
  <rcc rId="23412" sId="4">
    <oc r="E99">
      <f>SUM(E63:E98)</f>
    </oc>
    <nc r="E99">
      <f>SUM(E63:E98)</f>
    </nc>
  </rcc>
  <rcc rId="23413" sId="4">
    <oc r="F99">
      <f>SUM(F63:F98)</f>
    </oc>
    <nc r="F99">
      <f>SUM(F63:F98)</f>
    </nc>
  </rcc>
  <rcc rId="23414" sId="4">
    <oc r="G99">
      <f>SUM(G63:G98)</f>
    </oc>
    <nc r="G99">
      <f>SUM(G63:G98)</f>
    </nc>
  </rcc>
  <rcc rId="23415" sId="4">
    <oc r="H99">
      <f>SUM(H63:H98)</f>
    </oc>
    <nc r="H99"/>
  </rcc>
  <rcc rId="23416" sId="4">
    <oc r="I99">
      <f>SUM(I63:I98)</f>
    </oc>
    <nc r="I99">
      <f>SUM(I63:I98)</f>
    </nc>
  </rcc>
  <rcc rId="23417" sId="4">
    <oc r="J99">
      <f>SUM(J63:J98)</f>
    </oc>
    <nc r="J99">
      <f>SUM(J63:J98)</f>
    </nc>
  </rcc>
  <rcc rId="23418" sId="4">
    <oc r="K99">
      <f>SUM(K63:K98)</f>
    </oc>
    <nc r="K99">
      <f>SUM(K63:K98)</f>
    </nc>
  </rcc>
  <rcc rId="23419" sId="4">
    <oc r="L99">
      <f>SUM(L63:L98)</f>
    </oc>
    <nc r="L99">
      <f>SUM(L63:L98)</f>
    </nc>
  </rcc>
  <rcc rId="23420" sId="4">
    <oc r="M99">
      <f>SUM(M63:M98)</f>
    </oc>
    <nc r="M99">
      <f>SUM(M63:M98)</f>
    </nc>
  </rcc>
  <rcc rId="23421" sId="4">
    <oc r="N99">
      <f>SUM(N63:N98)</f>
    </oc>
    <nc r="N99">
      <f>SUM(N63:N98)</f>
    </nc>
  </rcc>
  <rcc rId="23422" sId="4">
    <oc r="O99">
      <f>SUM(O63:O98)</f>
    </oc>
    <nc r="O99">
      <f>SUM(O63:O98)</f>
    </nc>
  </rcc>
  <rcc rId="23423" sId="4">
    <oc r="P99">
      <f>SUM(P63:P98)</f>
    </oc>
    <nc r="P99">
      <f>SUM(P63:P98)</f>
    </nc>
  </rcc>
  <rcc rId="23424" sId="4">
    <oc r="Q99">
      <f>SUM(Q63:Q98)</f>
    </oc>
    <nc r="Q99">
      <f>SUM(Q63:Q98)</f>
    </nc>
  </rcc>
  <rcc rId="23425" sId="4" numFmtId="4">
    <oc r="H100">
      <v>0</v>
    </oc>
    <nc r="H100"/>
  </rcc>
  <rcc rId="23426" sId="4" numFmtId="4">
    <oc r="D101">
      <v>62</v>
    </oc>
    <nc r="D101">
      <v>2</v>
    </nc>
  </rcc>
  <rcc rId="23427" sId="4" numFmtId="4">
    <oc r="E101">
      <f>467+54</f>
    </oc>
    <nc r="E101">
      <v>13</v>
    </nc>
  </rcc>
  <rcc rId="23428" sId="4" numFmtId="4">
    <oc r="F101">
      <v>40</v>
    </oc>
    <nc r="F101">
      <v>2</v>
    </nc>
  </rcc>
  <rcc rId="23429" sId="4" numFmtId="4">
    <oc r="G101">
      <v>395</v>
    </oc>
    <nc r="G101">
      <v>13</v>
    </nc>
  </rcc>
  <rcc rId="23430" sId="4" numFmtId="4">
    <oc r="H101">
      <v>0</v>
    </oc>
    <nc r="H101"/>
  </rcc>
  <rcc rId="23431" sId="4" numFmtId="4">
    <oc r="J101">
      <v>15</v>
    </oc>
    <nc r="J101"/>
  </rcc>
  <rcc rId="23432" sId="4" numFmtId="4">
    <oc r="K101">
      <v>56</v>
    </oc>
    <nc r="K101"/>
  </rcc>
  <rcc rId="23433" sId="4" numFmtId="4">
    <oc r="D102">
      <v>42</v>
    </oc>
    <nc r="D102">
      <v>2</v>
    </nc>
  </rcc>
  <rcc rId="23434" sId="4" numFmtId="4">
    <oc r="E102">
      <v>328</v>
    </oc>
    <nc r="E102">
      <v>30</v>
    </nc>
  </rcc>
  <rcc rId="23435" sId="4" numFmtId="4">
    <oc r="F102">
      <v>32</v>
    </oc>
    <nc r="F102">
      <v>2</v>
    </nc>
  </rcc>
  <rcc rId="23436" sId="4" numFmtId="4">
    <oc r="G102">
      <v>258</v>
    </oc>
    <nc r="G102">
      <v>30</v>
    </nc>
  </rcc>
  <rcc rId="23437" sId="4" numFmtId="4">
    <oc r="H102">
      <v>0</v>
    </oc>
    <nc r="H102"/>
  </rcc>
  <rcc rId="23438" sId="4" numFmtId="4">
    <oc r="J102">
      <v>18</v>
    </oc>
    <nc r="J102"/>
  </rcc>
  <rcc rId="23439" sId="4" numFmtId="4">
    <oc r="K102">
      <v>80</v>
    </oc>
    <nc r="K102"/>
  </rcc>
  <rcc rId="23440" sId="4" numFmtId="4">
    <oc r="D103">
      <v>19</v>
    </oc>
    <nc r="D103"/>
  </rcc>
  <rcc rId="23441" sId="4" numFmtId="4">
    <oc r="E103">
      <v>125</v>
    </oc>
    <nc r="E103"/>
  </rcc>
  <rcc rId="23442" sId="4" numFmtId="4">
    <oc r="F103">
      <v>19</v>
    </oc>
    <nc r="F103"/>
  </rcc>
  <rcc rId="23443" sId="4" numFmtId="4">
    <oc r="G103">
      <v>125</v>
    </oc>
    <nc r="G103"/>
  </rcc>
  <rcc rId="23444" sId="4" numFmtId="4">
    <oc r="H103">
      <v>0</v>
    </oc>
    <nc r="H103"/>
  </rcc>
  <rcc rId="23445" sId="4" numFmtId="4">
    <oc r="J103">
      <v>25</v>
    </oc>
    <nc r="J103"/>
  </rcc>
  <rcc rId="23446" sId="4" numFmtId="4">
    <oc r="K103">
      <v>160</v>
    </oc>
    <nc r="K103"/>
  </rcc>
  <rcc rId="23447" sId="4" numFmtId="4">
    <oc r="D104">
      <v>27</v>
    </oc>
    <nc r="D104"/>
  </rcc>
  <rcc rId="23448" sId="4" numFmtId="4">
    <oc r="E104">
      <v>292</v>
    </oc>
    <nc r="E104"/>
  </rcc>
  <rcc rId="23449" sId="4" numFmtId="4">
    <oc r="F104">
      <v>27</v>
    </oc>
    <nc r="F104"/>
  </rcc>
  <rcc rId="23450" sId="4" numFmtId="4">
    <oc r="G104">
      <v>292</v>
    </oc>
    <nc r="G104"/>
  </rcc>
  <rcc rId="23451" sId="4" numFmtId="4">
    <oc r="H104">
      <v>0</v>
    </oc>
    <nc r="H104"/>
  </rcc>
  <rcc rId="23452" sId="4" numFmtId="4">
    <oc r="J104">
      <v>22</v>
    </oc>
    <nc r="J104"/>
  </rcc>
  <rcc rId="23453" sId="4" numFmtId="4">
    <oc r="K104">
      <v>154</v>
    </oc>
    <nc r="K104"/>
  </rcc>
  <rcc rId="23454" sId="4" numFmtId="4">
    <oc r="D105">
      <v>17</v>
    </oc>
    <nc r="D105">
      <v>1</v>
    </nc>
  </rcc>
  <rcc rId="23455" sId="4" numFmtId="4">
    <oc r="E105">
      <f>45+10+5+10+4+10+15+8+8+69+20</f>
    </oc>
    <nc r="E105">
      <v>12</v>
    </nc>
  </rcc>
  <rcc rId="23456" sId="4" numFmtId="4">
    <oc r="F105">
      <v>15</v>
    </oc>
    <nc r="F105">
      <v>1</v>
    </nc>
  </rcc>
  <rcc rId="23457" sId="4" numFmtId="4">
    <oc r="G105">
      <v>184</v>
    </oc>
    <nc r="G105">
      <v>12</v>
    </nc>
  </rcc>
  <rcc rId="23458" sId="4" numFmtId="4">
    <oc r="H105">
      <v>0</v>
    </oc>
    <nc r="H105"/>
  </rcc>
  <rcc rId="23459" sId="4" numFmtId="4">
    <oc r="J105">
      <v>24</v>
    </oc>
    <nc r="J105"/>
  </rcc>
  <rcc rId="23460" sId="4" numFmtId="4">
    <oc r="K105">
      <v>140</v>
    </oc>
    <nc r="K105"/>
  </rcc>
  <rcc rId="23461" sId="4" numFmtId="4">
    <oc r="D106">
      <v>7</v>
    </oc>
    <nc r="D106">
      <v>1</v>
    </nc>
  </rcc>
  <rcc rId="23462" sId="4" numFmtId="4">
    <oc r="E106">
      <f>7+14.5+7+10+26</f>
    </oc>
    <nc r="E106">
      <v>14.5</v>
    </nc>
  </rcc>
  <rcc rId="23463" sId="4" numFmtId="4">
    <oc r="F106">
      <v>7</v>
    </oc>
    <nc r="F106">
      <v>1</v>
    </nc>
  </rcc>
  <rcc rId="23464" sId="4" numFmtId="4">
    <oc r="G106">
      <v>64.5</v>
    </oc>
    <nc r="G106">
      <v>14.5</v>
    </nc>
  </rcc>
  <rcc rId="23465" sId="4" numFmtId="4">
    <oc r="H106">
      <v>0</v>
    </oc>
    <nc r="H106"/>
  </rcc>
  <rcc rId="23466" sId="4" numFmtId="4">
    <oc r="J106">
      <v>35</v>
    </oc>
    <nc r="J106"/>
  </rcc>
  <rcc rId="23467" sId="4" numFmtId="4">
    <oc r="K106">
      <v>180</v>
    </oc>
    <nc r="K106"/>
  </rcc>
  <rcc rId="23468" sId="4" numFmtId="4">
    <oc r="D107">
      <v>11</v>
    </oc>
    <nc r="D107"/>
  </rcc>
  <rcc rId="23469" sId="4">
    <oc r="E107">
      <f>10+5+10+5+10+4+13+28</f>
    </oc>
    <nc r="E107"/>
  </rcc>
  <rcc rId="23470" sId="4" numFmtId="4">
    <oc r="F107">
      <v>11</v>
    </oc>
    <nc r="F107"/>
  </rcc>
  <rcc rId="23471" sId="4" numFmtId="4">
    <oc r="G107">
      <v>85</v>
    </oc>
    <nc r="G107"/>
  </rcc>
  <rcc rId="23472" sId="4" numFmtId="4">
    <oc r="H107">
      <v>0</v>
    </oc>
    <nc r="H107"/>
  </rcc>
  <rcc rId="23473" sId="4" numFmtId="4">
    <oc r="J107">
      <v>15</v>
    </oc>
    <nc r="J107"/>
  </rcc>
  <rcc rId="23474" sId="4" numFmtId="4">
    <oc r="K107">
      <v>72</v>
    </oc>
    <nc r="K107"/>
  </rcc>
  <rcc rId="23475" sId="4" numFmtId="4">
    <oc r="D108">
      <v>40</v>
    </oc>
    <nc r="D108">
      <v>1</v>
    </nc>
  </rcc>
  <rcc rId="23476" sId="4" numFmtId="4">
    <oc r="E108">
      <v>375</v>
    </oc>
    <nc r="E108">
      <v>5</v>
    </nc>
  </rcc>
  <rcc rId="23477" sId="4" numFmtId="4">
    <oc r="F108">
      <v>28</v>
    </oc>
    <nc r="F108">
      <v>1</v>
    </nc>
  </rcc>
  <rcc rId="23478" sId="4" numFmtId="4">
    <oc r="G108">
      <v>254.5</v>
    </oc>
    <nc r="G108">
      <v>5</v>
    </nc>
  </rcc>
  <rcc rId="23479" sId="4" numFmtId="4">
    <oc r="H108">
      <v>0</v>
    </oc>
    <nc r="H108"/>
  </rcc>
  <rcc rId="23480" sId="4" numFmtId="4">
    <oc r="J108">
      <v>2</v>
    </oc>
    <nc r="J108"/>
  </rcc>
  <rcc rId="23481" sId="4">
    <oc r="K108">
      <f>5+10</f>
    </oc>
    <nc r="K108"/>
  </rcc>
  <rcc rId="23482" sId="4" numFmtId="4">
    <oc r="D109">
      <v>13</v>
    </oc>
    <nc r="D109"/>
  </rcc>
  <rcc rId="23483" sId="4">
    <oc r="E109">
      <f>6+4+5+5+3+7+7+5+7+5+7+8</f>
    </oc>
    <nc r="E109"/>
  </rcc>
  <rcc rId="23484" sId="4" numFmtId="4">
    <oc r="F109">
      <v>11</v>
    </oc>
    <nc r="F109"/>
  </rcc>
  <rcc rId="23485" sId="4" numFmtId="4">
    <oc r="G109">
      <v>61</v>
    </oc>
    <nc r="G109"/>
  </rcc>
  <rcc rId="23486" sId="4" numFmtId="4">
    <oc r="H109">
      <v>0</v>
    </oc>
    <nc r="H109"/>
  </rcc>
  <rcc rId="23487" sId="4" numFmtId="4">
    <oc r="J109">
      <v>1</v>
    </oc>
    <nc r="J109"/>
  </rcc>
  <rcc rId="23488" sId="4">
    <oc r="K109">
      <f>6</f>
    </oc>
    <nc r="K109"/>
  </rcc>
  <rcc rId="23489" sId="4" numFmtId="4">
    <oc r="D110">
      <v>9</v>
    </oc>
    <nc r="D110"/>
  </rcc>
  <rcc rId="23490" sId="4">
    <oc r="E110">
      <f>1.8+1.8+1.8+7+8+8+8+8+2</f>
    </oc>
    <nc r="E110"/>
  </rcc>
  <rcc rId="23491" sId="4" numFmtId="4">
    <oc r="F110">
      <v>9</v>
    </oc>
    <nc r="F110"/>
  </rcc>
  <rcc rId="23492" sId="4" numFmtId="4">
    <oc r="G110">
      <v>46.4</v>
    </oc>
    <nc r="G110"/>
  </rcc>
  <rcc rId="23493" sId="4" numFmtId="4">
    <oc r="H110">
      <v>0</v>
    </oc>
    <nc r="H110"/>
  </rcc>
  <rcc rId="23494" sId="4" numFmtId="4">
    <oc r="D111">
      <v>7</v>
    </oc>
    <nc r="D111">
      <v>1</v>
    </nc>
  </rcc>
  <rcc rId="23495" sId="4" numFmtId="4">
    <oc r="E111">
      <v>79.5</v>
    </oc>
    <nc r="E111">
      <v>40</v>
    </nc>
  </rcc>
  <rcc rId="23496" sId="4" numFmtId="4">
    <oc r="F111">
      <v>7</v>
    </oc>
    <nc r="F111">
      <v>1</v>
    </nc>
  </rcc>
  <rcc rId="23497" sId="4" numFmtId="4">
    <oc r="G111">
      <v>79.5</v>
    </oc>
    <nc r="G111">
      <v>40</v>
    </nc>
  </rcc>
  <rcc rId="23498" sId="4" numFmtId="4">
    <oc r="H111">
      <v>0</v>
    </oc>
    <nc r="H111"/>
  </rcc>
  <rcc rId="23499" sId="4" numFmtId="4">
    <oc r="J111">
      <v>9</v>
    </oc>
    <nc r="J111"/>
  </rcc>
  <rcc rId="23500" sId="4" numFmtId="4">
    <oc r="K111">
      <v>87</v>
    </oc>
    <nc r="K111"/>
  </rcc>
  <rcc rId="23501" sId="4" numFmtId="4">
    <oc r="H112">
      <v>0</v>
    </oc>
    <nc r="H112"/>
  </rcc>
  <rcc rId="23502" sId="4" numFmtId="4">
    <oc r="H113">
      <v>0</v>
    </oc>
    <nc r="H113"/>
  </rcc>
  <rcc rId="23503" sId="4" numFmtId="4">
    <oc r="D114">
      <v>21</v>
    </oc>
    <nc r="D114">
      <v>1</v>
    </nc>
  </rcc>
  <rcc rId="23504" sId="4" numFmtId="4">
    <oc r="E114">
      <f>5+5+13.5+7.3+1.1+6+7+7+7+9+5</f>
    </oc>
    <nc r="E114">
      <v>5</v>
    </nc>
  </rcc>
  <rcc rId="23505" sId="4" numFmtId="4">
    <oc r="F114">
      <v>21</v>
    </oc>
    <nc r="F114">
      <v>1</v>
    </nc>
  </rcc>
  <rcc rId="23506" sId="4" numFmtId="4">
    <oc r="G114">
      <v>72.900000000000006</v>
    </oc>
    <nc r="G114">
      <v>5</v>
    </nc>
  </rcc>
  <rcc rId="23507" sId="4" numFmtId="4">
    <oc r="H114">
      <v>0</v>
    </oc>
    <nc r="H114"/>
  </rcc>
  <rcc rId="23508" sId="4" numFmtId="4">
    <oc r="J114">
      <v>41</v>
    </oc>
    <nc r="J114"/>
  </rcc>
  <rcc rId="23509" sId="4" numFmtId="4">
    <oc r="K114">
      <v>290</v>
    </oc>
    <nc r="K114"/>
  </rcc>
  <rcc rId="23510" sId="4" numFmtId="4">
    <oc r="D115">
      <v>4</v>
    </oc>
    <nc r="D115"/>
  </rcc>
  <rcc rId="23511" sId="4">
    <oc r="E115">
      <f>4+10+12+10</f>
    </oc>
    <nc r="E115"/>
  </rcc>
  <rcc rId="23512" sId="4" numFmtId="4">
    <oc r="F115">
      <v>4</v>
    </oc>
    <nc r="F115"/>
  </rcc>
  <rcc rId="23513" sId="4" numFmtId="4">
    <oc r="G115">
      <v>36</v>
    </oc>
    <nc r="G115"/>
  </rcc>
  <rcc rId="23514" sId="4" numFmtId="4">
    <oc r="H115">
      <v>0</v>
    </oc>
    <nc r="H115"/>
  </rcc>
  <rcc rId="23515" sId="4" numFmtId="4">
    <oc r="D116">
      <v>2</v>
    </oc>
    <nc r="D116"/>
  </rcc>
  <rcc rId="23516" sId="4">
    <oc r="E116">
      <f>8+10</f>
    </oc>
    <nc r="E116"/>
  </rcc>
  <rcc rId="23517" sId="4" numFmtId="4">
    <oc r="F116">
      <v>2</v>
    </oc>
    <nc r="F116"/>
  </rcc>
  <rcc rId="23518" sId="4">
    <oc r="G116">
      <f>8+10</f>
    </oc>
    <nc r="G116"/>
  </rcc>
  <rcc rId="23519" sId="4" numFmtId="4">
    <oc r="H116">
      <v>0</v>
    </oc>
    <nc r="H116"/>
  </rcc>
  <rcc rId="23520" sId="4" numFmtId="4">
    <oc r="H117">
      <v>0</v>
    </oc>
    <nc r="H117"/>
  </rcc>
  <rcc rId="23521" sId="4" numFmtId="4">
    <oc r="H118">
      <v>0</v>
    </oc>
    <nc r="H118"/>
  </rcc>
  <rcc rId="23522" sId="4" numFmtId="4">
    <oc r="D119">
      <v>2</v>
    </oc>
    <nc r="D119"/>
  </rcc>
  <rcc rId="23523" sId="4">
    <oc r="E119">
      <f>7.5+6</f>
    </oc>
    <nc r="E119"/>
  </rcc>
  <rcc rId="23524" sId="4" numFmtId="4">
    <oc r="F119">
      <v>2</v>
    </oc>
    <nc r="F119"/>
  </rcc>
  <rcc rId="23525" sId="4">
    <oc r="G119">
      <f>7.5+6</f>
    </oc>
    <nc r="G119"/>
  </rcc>
  <rcc rId="23526" sId="4" numFmtId="4">
    <oc r="H119">
      <v>0</v>
    </oc>
    <nc r="H119"/>
  </rcc>
  <rcc rId="23527" sId="4" numFmtId="4">
    <oc r="D120">
      <v>11</v>
    </oc>
    <nc r="D120">
      <v>1</v>
    </nc>
  </rcc>
  <rcc rId="23528" sId="4" numFmtId="4">
    <oc r="E120">
      <v>50</v>
    </oc>
    <nc r="E120">
      <v>1.5</v>
    </nc>
  </rcc>
  <rcc rId="23529" sId="4" numFmtId="4">
    <oc r="F120">
      <v>11</v>
    </oc>
    <nc r="F120">
      <v>1</v>
    </nc>
  </rcc>
  <rcc rId="23530" sId="4" numFmtId="4">
    <oc r="G120">
      <v>50</v>
    </oc>
    <nc r="G120">
      <v>1.5</v>
    </nc>
  </rcc>
  <rcc rId="23531" sId="4" numFmtId="4">
    <oc r="H120">
      <v>0</v>
    </oc>
    <nc r="H120"/>
  </rcc>
  <rcc rId="23532" sId="4" numFmtId="4">
    <oc r="D121">
      <v>3</v>
    </oc>
    <nc r="D121"/>
  </rcc>
  <rcc rId="23533" sId="4">
    <oc r="E121">
      <f>2.5+5+5</f>
    </oc>
    <nc r="E121"/>
  </rcc>
  <rcc rId="23534" sId="4" numFmtId="4">
    <oc r="F121">
      <v>3</v>
    </oc>
    <nc r="F121"/>
  </rcc>
  <rcc rId="23535" sId="4" numFmtId="4">
    <oc r="G121">
      <v>12.5</v>
    </oc>
    <nc r="G121"/>
  </rcc>
  <rcc rId="23536" sId="4" numFmtId="4">
    <oc r="H121">
      <v>0</v>
    </oc>
    <nc r="H121"/>
  </rcc>
  <rcc rId="23537" sId="4" numFmtId="4">
    <oc r="D122">
      <v>10</v>
    </oc>
    <nc r="D122"/>
  </rcc>
  <rcc rId="23538" sId="4">
    <oc r="E122">
      <f>8+10+1.8+14+8+24</f>
    </oc>
    <nc r="E122"/>
  </rcc>
  <rcc rId="23539" sId="4" numFmtId="4">
    <oc r="F122">
      <v>10</v>
    </oc>
    <nc r="F122"/>
  </rcc>
  <rcc rId="23540" sId="4" numFmtId="4">
    <oc r="G122">
      <v>65.8</v>
    </oc>
    <nc r="G122"/>
  </rcc>
  <rcc rId="23541" sId="4" numFmtId="4">
    <oc r="H122">
      <v>0</v>
    </oc>
    <nc r="H122"/>
  </rcc>
  <rcc rId="23542" sId="4" numFmtId="4">
    <oc r="J122">
      <v>2</v>
    </oc>
    <nc r="J122"/>
  </rcc>
  <rcc rId="23543" sId="4">
    <oc r="K122">
      <f>8+10</f>
    </oc>
    <nc r="K122"/>
  </rcc>
  <rcc rId="23544" sId="4" numFmtId="4">
    <oc r="D123">
      <v>3</v>
    </oc>
    <nc r="D123"/>
  </rcc>
  <rcc rId="23545" sId="4">
    <oc r="E123">
      <f>5+5+5</f>
    </oc>
    <nc r="E123"/>
  </rcc>
  <rcc rId="23546" sId="4" numFmtId="4">
    <oc r="F123">
      <v>3</v>
    </oc>
    <nc r="F123"/>
  </rcc>
  <rcc rId="23547" sId="4" numFmtId="4">
    <oc r="G123">
      <v>15</v>
    </oc>
    <nc r="G123"/>
  </rcc>
  <rcc rId="23548" sId="4" numFmtId="4">
    <oc r="H123">
      <v>0</v>
    </oc>
    <nc r="H123"/>
  </rcc>
  <rcc rId="23549" sId="4" numFmtId="4">
    <oc r="H124">
      <v>0</v>
    </oc>
    <nc r="H124"/>
  </rcc>
  <rcc rId="23550" sId="4" numFmtId="4">
    <oc r="D125">
      <v>1</v>
    </oc>
    <nc r="D125"/>
  </rcc>
  <rcc rId="23551" sId="4" numFmtId="4">
    <oc r="E125">
      <v>1.8</v>
    </oc>
    <nc r="E125"/>
  </rcc>
  <rcc rId="23552" sId="4" numFmtId="4">
    <oc r="F125">
      <v>1</v>
    </oc>
    <nc r="F125"/>
  </rcc>
  <rcc rId="23553" sId="4" numFmtId="4">
    <oc r="G125">
      <v>1.8</v>
    </oc>
    <nc r="G125"/>
  </rcc>
  <rcc rId="23554" sId="4" numFmtId="4">
    <oc r="H125">
      <v>0</v>
    </oc>
    <nc r="H125"/>
  </rcc>
  <rcc rId="23555" sId="4" numFmtId="4">
    <oc r="D126">
      <v>9</v>
    </oc>
    <nc r="D126"/>
  </rcc>
  <rcc rId="23556" sId="4">
    <oc r="E126">
      <f>15+14+13+10+6+7</f>
    </oc>
    <nc r="E126"/>
  </rcc>
  <rcc rId="23557" sId="4" numFmtId="4">
    <oc r="F126">
      <v>6</v>
    </oc>
    <nc r="F126"/>
  </rcc>
  <rcc rId="23558" sId="4" numFmtId="4">
    <oc r="G126">
      <v>65</v>
    </oc>
    <nc r="G126"/>
  </rcc>
  <rcc rId="23559" sId="4" numFmtId="4">
    <oc r="H126">
      <v>0</v>
    </oc>
    <nc r="H126"/>
  </rcc>
  <rcc rId="23560" sId="4" numFmtId="4">
    <oc r="D127">
      <v>7</v>
    </oc>
    <nc r="D127"/>
  </rcc>
  <rcc rId="23561" sId="4">
    <oc r="E127">
      <f>3+5+10+10+7+10+5.5</f>
    </oc>
    <nc r="E127"/>
  </rcc>
  <rcc rId="23562" sId="4" numFmtId="4">
    <oc r="F127">
      <v>7</v>
    </oc>
    <nc r="F127"/>
  </rcc>
  <rcc rId="23563" sId="4" numFmtId="4">
    <oc r="G127">
      <v>50.5</v>
    </oc>
    <nc r="G127"/>
  </rcc>
  <rcc rId="23564" sId="4" numFmtId="4">
    <oc r="H127">
      <v>0</v>
    </oc>
    <nc r="H127"/>
  </rcc>
  <rcc rId="23565" sId="4" numFmtId="4">
    <oc r="D128">
      <v>4</v>
    </oc>
    <nc r="D128">
      <v>1</v>
    </nc>
  </rcc>
  <rcc rId="23566" sId="4" numFmtId="4">
    <oc r="E128">
      <f>12+7</f>
    </oc>
    <nc r="E128">
      <v>5</v>
    </nc>
  </rcc>
  <rcc rId="23567" sId="4" numFmtId="4">
    <oc r="F128">
      <v>2</v>
    </oc>
    <nc r="F128">
      <v>1</v>
    </nc>
  </rcc>
  <rcc rId="23568" sId="4" numFmtId="4">
    <oc r="G128">
      <f>12+7</f>
    </oc>
    <nc r="G128">
      <v>5</v>
    </nc>
  </rcc>
  <rcc rId="23569" sId="4" numFmtId="4">
    <oc r="H128">
      <v>0</v>
    </oc>
    <nc r="H128"/>
  </rcc>
  <rcc rId="23570" sId="4" numFmtId="4">
    <oc r="J128">
      <v>24</v>
    </oc>
    <nc r="J128"/>
  </rcc>
  <rcc rId="23571" sId="4" numFmtId="4">
    <oc r="K128">
      <v>137</v>
    </oc>
    <nc r="K128"/>
  </rcc>
  <rcc rId="23572" sId="4" numFmtId="4">
    <oc r="D129">
      <v>1</v>
    </oc>
    <nc r="D129"/>
  </rcc>
  <rcc rId="23573" sId="4" numFmtId="4">
    <oc r="E129">
      <v>3</v>
    </oc>
    <nc r="E129"/>
  </rcc>
  <rcc rId="23574" sId="4" numFmtId="4">
    <oc r="F129">
      <v>1</v>
    </oc>
    <nc r="F129"/>
  </rcc>
  <rcc rId="23575" sId="4" numFmtId="4">
    <oc r="G129">
      <v>3</v>
    </oc>
    <nc r="G129"/>
  </rcc>
  <rcc rId="23576" sId="4" numFmtId="4">
    <oc r="H129">
      <v>0</v>
    </oc>
    <nc r="H129"/>
  </rcc>
  <rcc rId="23577" sId="4" numFmtId="4">
    <oc r="J129">
      <v>37</v>
    </oc>
    <nc r="J129"/>
  </rcc>
  <rcc rId="23578" sId="4" numFmtId="4">
    <oc r="K129">
      <v>201</v>
    </oc>
    <nc r="K129"/>
  </rcc>
  <rcc rId="23579" sId="4" numFmtId="4">
    <oc r="H130">
      <v>0</v>
    </oc>
    <nc r="H130"/>
  </rcc>
  <rcc rId="23580" sId="4" numFmtId="4">
    <oc r="H131">
      <v>0</v>
    </oc>
    <nc r="H131"/>
  </rcc>
  <rcc rId="23581" sId="4" numFmtId="4">
    <oc r="J131">
      <v>16</v>
    </oc>
    <nc r="J131"/>
  </rcc>
  <rcc rId="23582" sId="4" numFmtId="4">
    <oc r="K131">
      <v>87</v>
    </oc>
    <nc r="K131"/>
  </rcc>
  <rcc rId="23583" sId="4" numFmtId="4">
    <oc r="D132">
      <v>2</v>
    </oc>
    <nc r="D132"/>
  </rcc>
  <rcc rId="23584" sId="4">
    <oc r="E132">
      <f>3+10</f>
    </oc>
    <nc r="E132"/>
  </rcc>
  <rcc rId="23585" sId="4" numFmtId="4">
    <oc r="F132">
      <v>2</v>
    </oc>
    <nc r="F132"/>
  </rcc>
  <rcc rId="23586" sId="4">
    <oc r="G132">
      <f>3+10</f>
    </oc>
    <nc r="G132"/>
  </rcc>
  <rcc rId="23587" sId="4" numFmtId="4">
    <oc r="H132">
      <v>0</v>
    </oc>
    <nc r="H132"/>
  </rcc>
  <rcc rId="23588" sId="4" numFmtId="4">
    <oc r="D133">
      <v>7</v>
    </oc>
    <nc r="D133"/>
  </rcc>
  <rcc rId="23589" sId="4">
    <oc r="E133">
      <f>15+3+32</f>
    </oc>
    <nc r="E133"/>
  </rcc>
  <rcc rId="23590" sId="4" numFmtId="4">
    <oc r="F133">
      <v>7</v>
    </oc>
    <nc r="F133"/>
  </rcc>
  <rcc rId="23591" sId="4" numFmtId="4">
    <oc r="G133">
      <v>50</v>
    </oc>
    <nc r="G133"/>
  </rcc>
  <rcc rId="23592" sId="4" numFmtId="4">
    <oc r="H133">
      <v>0</v>
    </oc>
    <nc r="H133"/>
  </rcc>
  <rcc rId="23593" sId="4" numFmtId="4">
    <oc r="H134">
      <v>0</v>
    </oc>
    <nc r="H134"/>
  </rcc>
  <rcc rId="23594" sId="4">
    <oc r="D135">
      <v>3</v>
    </oc>
    <nc r="D135"/>
  </rcc>
  <rcc rId="23595" sId="4">
    <oc r="E135">
      <v>32</v>
    </oc>
    <nc r="E135"/>
  </rcc>
  <rcc rId="23596" sId="4" numFmtId="4">
    <oc r="H135">
      <v>0</v>
    </oc>
    <nc r="H135"/>
  </rcc>
  <rfmt sheetId="4" sqref="I135" start="0" length="0">
    <dxf/>
  </rfmt>
  <rfmt sheetId="4" sqref="J135" start="0" length="0">
    <dxf/>
  </rfmt>
  <rfmt sheetId="4" sqref="K135" start="0" length="0">
    <dxf/>
  </rfmt>
  <rcc rId="23597" sId="4" numFmtId="4">
    <oc r="H136">
      <v>0</v>
    </oc>
    <nc r="H136"/>
  </rcc>
  <rcc rId="23598" sId="4" numFmtId="4">
    <nc r="D137">
      <v>1</v>
    </nc>
  </rcc>
  <rcc rId="23599" sId="4" numFmtId="4">
    <nc r="E137">
      <v>2</v>
    </nc>
  </rcc>
  <rcc rId="23600" sId="4" numFmtId="4">
    <nc r="F137">
      <v>1</v>
    </nc>
  </rcc>
  <rcc rId="23601" sId="4" numFmtId="4">
    <nc r="G137">
      <v>2</v>
    </nc>
  </rcc>
  <rcc rId="23602" sId="4" numFmtId="4">
    <oc r="H137">
      <v>0</v>
    </oc>
    <nc r="H137"/>
  </rcc>
  <rcc rId="23603" sId="4" numFmtId="4">
    <oc r="H138">
      <v>0</v>
    </oc>
    <nc r="H138"/>
  </rcc>
  <rcc rId="23604" sId="4" numFmtId="4">
    <oc r="D139">
      <v>11</v>
    </oc>
    <nc r="D139"/>
  </rcc>
  <rcc rId="23605" sId="4">
    <oc r="E139">
      <f>8+14+13+3+5+12+5+5+5+13+8</f>
    </oc>
    <nc r="E139"/>
  </rcc>
  <rcc rId="23606" sId="4" numFmtId="4">
    <oc r="F139">
      <v>11</v>
    </oc>
    <nc r="F139"/>
  </rcc>
  <rcc rId="23607" sId="4" numFmtId="4">
    <oc r="G139">
      <v>91</v>
    </oc>
    <nc r="G139"/>
  </rcc>
  <rcc rId="23608" sId="4" numFmtId="4">
    <oc r="H139">
      <v>0</v>
    </oc>
    <nc r="H139"/>
  </rcc>
  <rcc rId="23609" sId="4" numFmtId="4">
    <oc r="D140">
      <v>3</v>
    </oc>
    <nc r="D140"/>
  </rcc>
  <rcc rId="23610" sId="4">
    <oc r="E140">
      <f>12+3+15</f>
    </oc>
    <nc r="E140"/>
  </rcc>
  <rcc rId="23611" sId="4" numFmtId="4">
    <oc r="F140">
      <v>3</v>
    </oc>
    <nc r="F140"/>
  </rcc>
  <rcc rId="23612" sId="4" numFmtId="4">
    <oc r="G140">
      <v>30</v>
    </oc>
    <nc r="G140"/>
  </rcc>
  <rcc rId="23613" sId="4" numFmtId="4">
    <oc r="H140">
      <v>0</v>
    </oc>
    <nc r="H140"/>
  </rcc>
  <rcc rId="23614" sId="4" numFmtId="4">
    <oc r="H141">
      <v>0</v>
    </oc>
    <nc r="H141"/>
  </rcc>
  <rcc rId="23615" sId="4" numFmtId="4">
    <oc r="D142">
      <v>3</v>
    </oc>
    <nc r="D142"/>
  </rcc>
  <rcc rId="23616" sId="4">
    <oc r="E142">
      <f>14+12+8</f>
    </oc>
    <nc r="E142"/>
  </rcc>
  <rcc rId="23617" sId="4" numFmtId="4">
    <oc r="F142">
      <v>3</v>
    </oc>
    <nc r="F142"/>
  </rcc>
  <rcc rId="23618" sId="4">
    <oc r="G142">
      <f>14+12+8</f>
    </oc>
    <nc r="G142"/>
  </rcc>
  <rcc rId="23619" sId="4" numFmtId="4">
    <oc r="H142">
      <v>0</v>
    </oc>
    <nc r="H142"/>
  </rcc>
  <rcc rId="23620" sId="4" numFmtId="4">
    <oc r="D143">
      <v>1</v>
    </oc>
    <nc r="D143"/>
  </rcc>
  <rcc rId="23621" sId="4" numFmtId="4">
    <oc r="E143">
      <v>12</v>
    </oc>
    <nc r="E143"/>
  </rcc>
  <rcc rId="23622" sId="4" numFmtId="4">
    <oc r="F143">
      <v>1</v>
    </oc>
    <nc r="F143"/>
  </rcc>
  <rcc rId="23623" sId="4" numFmtId="4">
    <oc r="G143">
      <v>12</v>
    </oc>
    <nc r="G143"/>
  </rcc>
  <rcc rId="23624" sId="4" numFmtId="4">
    <oc r="H143">
      <v>0</v>
    </oc>
    <nc r="H143"/>
  </rcc>
  <rcc rId="23625" sId="4" numFmtId="4">
    <oc r="D144">
      <v>23</v>
    </oc>
    <nc r="D144">
      <v>6</v>
    </nc>
  </rcc>
  <rcc rId="23626" sId="4" numFmtId="4">
    <oc r="E144">
      <f>82+12.5</f>
    </oc>
    <nc r="E144">
      <v>19</v>
    </nc>
  </rcc>
  <rcc rId="23627" sId="4" numFmtId="4">
    <oc r="F144">
      <v>21</v>
    </oc>
    <nc r="F144">
      <v>6</v>
    </nc>
  </rcc>
  <rcc rId="23628" sId="4" numFmtId="4">
    <oc r="G144">
      <v>82</v>
    </oc>
    <nc r="G144">
      <v>19</v>
    </nc>
  </rcc>
  <rcc rId="23629" sId="4" numFmtId="4">
    <oc r="H144">
      <v>0</v>
    </oc>
    <nc r="H144"/>
  </rcc>
  <rcc rId="23630" sId="4" numFmtId="4">
    <oc r="D145">
      <v>4</v>
    </oc>
    <nc r="D145">
      <v>1</v>
    </nc>
  </rcc>
  <rcc rId="23631" sId="4" numFmtId="4">
    <oc r="E145">
      <f>5+6+4+8</f>
    </oc>
    <nc r="E145">
      <v>5</v>
    </nc>
  </rcc>
  <rcc rId="23632" sId="4" numFmtId="4">
    <oc r="F145">
      <v>4</v>
    </oc>
    <nc r="F145">
      <v>1</v>
    </nc>
  </rcc>
  <rcc rId="23633" sId="4" numFmtId="4">
    <oc r="G145">
      <v>23</v>
    </oc>
    <nc r="G145">
      <v>5</v>
    </nc>
  </rcc>
  <rcc rId="23634" sId="4" numFmtId="4">
    <oc r="H145">
      <v>0</v>
    </oc>
    <nc r="H145"/>
  </rcc>
  <rcc rId="23635" sId="4" numFmtId="4">
    <oc r="J145">
      <v>1</v>
    </oc>
    <nc r="J145"/>
  </rcc>
  <rcc rId="23636" sId="4" numFmtId="4">
    <oc r="K145">
      <v>5</v>
    </oc>
    <nc r="K145"/>
  </rcc>
  <rcc rId="23637" sId="4" numFmtId="4">
    <oc r="D146">
      <v>3</v>
    </oc>
    <nc r="D146"/>
  </rcc>
  <rcc rId="23638" sId="4">
    <oc r="E146">
      <f>3+3+2.5</f>
    </oc>
    <nc r="E146"/>
  </rcc>
  <rcc rId="23639" sId="4" numFmtId="4">
    <oc r="F146">
      <v>3</v>
    </oc>
    <nc r="F146"/>
  </rcc>
  <rcc rId="23640" sId="4" numFmtId="4">
    <oc r="G146">
      <v>8.5</v>
    </oc>
    <nc r="G146"/>
  </rcc>
  <rcc rId="23641" sId="4" numFmtId="4">
    <oc r="H146">
      <v>0</v>
    </oc>
    <nc r="H146"/>
  </rcc>
  <rcc rId="23642" sId="4">
    <oc r="D147">
      <v>11</v>
    </oc>
    <nc r="D147"/>
  </rcc>
  <rcc rId="23643" sId="4">
    <oc r="E147">
      <f>14.5+5+13+10+5+10+4+13+15+5+8</f>
    </oc>
    <nc r="E147"/>
  </rcc>
  <rcc rId="23644" sId="4">
    <oc r="F147">
      <v>11</v>
    </oc>
    <nc r="F147"/>
  </rcc>
  <rcc rId="23645" sId="4">
    <oc r="G147">
      <v>102.5</v>
    </oc>
    <nc r="G147"/>
  </rcc>
  <rcc rId="23646" sId="4" numFmtId="4">
    <oc r="H147">
      <v>0</v>
    </oc>
    <nc r="H147"/>
  </rcc>
  <rfmt sheetId="4" sqref="I147" start="0" length="0">
    <dxf/>
  </rfmt>
  <rfmt sheetId="4" sqref="J147" start="0" length="0">
    <dxf/>
  </rfmt>
  <rfmt sheetId="4" sqref="K147" start="0" length="0">
    <dxf/>
  </rfmt>
  <rcc rId="23647" sId="4" numFmtId="4">
    <oc r="D148">
      <v>1</v>
    </oc>
    <nc r="D148"/>
  </rcc>
  <rcc rId="23648" sId="4" numFmtId="4">
    <oc r="E148">
      <v>3</v>
    </oc>
    <nc r="E148"/>
  </rcc>
  <rcc rId="23649" sId="4" numFmtId="4">
    <oc r="F148">
      <v>1</v>
    </oc>
    <nc r="F148"/>
  </rcc>
  <rcc rId="23650" sId="4" numFmtId="4">
    <oc r="G148">
      <v>3</v>
    </oc>
    <nc r="G148"/>
  </rcc>
  <rcc rId="23651" sId="4" numFmtId="4">
    <oc r="H148">
      <v>0</v>
    </oc>
    <nc r="H148"/>
  </rcc>
  <rcc rId="23652" sId="4" numFmtId="4">
    <oc r="D149">
      <v>4</v>
    </oc>
    <nc r="D149"/>
  </rcc>
  <rcc rId="23653" sId="4" numFmtId="4">
    <oc r="E149">
      <v>20</v>
    </oc>
    <nc r="E149"/>
  </rcc>
  <rcc rId="23654" sId="4" numFmtId="4">
    <oc r="F149">
      <v>4</v>
    </oc>
    <nc r="F149"/>
  </rcc>
  <rcc rId="23655" sId="4" numFmtId="4">
    <oc r="G149">
      <v>20</v>
    </oc>
    <nc r="G149"/>
  </rcc>
  <rcc rId="23656" sId="4" numFmtId="4">
    <oc r="H149">
      <v>0</v>
    </oc>
    <nc r="H149"/>
  </rcc>
  <rcc rId="23657" sId="4">
    <oc r="D150">
      <f>SUM(D101:D149)</f>
    </oc>
    <nc r="D150">
      <f>SUM(D101:D149)</f>
    </nc>
  </rcc>
  <rcc rId="23658" sId="4">
    <oc r="E150">
      <f>SUM(E101:E149)</f>
    </oc>
    <nc r="E150">
      <f>SUM(E101:E149)</f>
    </nc>
  </rcc>
  <rcc rId="23659" sId="4">
    <oc r="F150">
      <f>SUM(F101:F149)</f>
    </oc>
    <nc r="F150">
      <f>SUM(F101:F149)</f>
    </nc>
  </rcc>
  <rcc rId="23660" sId="4">
    <oc r="G150">
      <f>SUM(G101:G149)</f>
    </oc>
    <nc r="G150">
      <f>SUM(G101:G149)</f>
    </nc>
  </rcc>
  <rcc rId="23661" sId="4">
    <oc r="H150">
      <f>SUM(H101:H149)</f>
    </oc>
    <nc r="H150"/>
  </rcc>
  <rcc rId="23662" sId="4">
    <oc r="I150">
      <f>SUM(I101:I149)</f>
    </oc>
    <nc r="I150">
      <f>SUM(I101:I149)</f>
    </nc>
  </rcc>
  <rcc rId="23663" sId="4">
    <oc r="J150">
      <f>SUM(J101:J149)</f>
    </oc>
    <nc r="J150">
      <f>SUM(J101:J149)</f>
    </nc>
  </rcc>
  <rcc rId="23664" sId="4">
    <oc r="K150">
      <f>SUM(K101:K149)</f>
    </oc>
    <nc r="K150">
      <f>SUM(K101:K149)</f>
    </nc>
  </rcc>
  <rcc rId="23665" sId="4">
    <oc r="L150">
      <f>SUM(L101:L149)</f>
    </oc>
    <nc r="L150">
      <f>SUM(L101:L149)</f>
    </nc>
  </rcc>
  <rcc rId="23666" sId="4">
    <oc r="M150">
      <f>SUM(M101:M149)</f>
    </oc>
    <nc r="M150">
      <f>SUM(M101:M149)</f>
    </nc>
  </rcc>
  <rcc rId="23667" sId="4">
    <oc r="N150">
      <f>SUM(N101:N149)</f>
    </oc>
    <nc r="N150">
      <f>SUM(N101:N149)</f>
    </nc>
  </rcc>
  <rcc rId="23668" sId="4">
    <oc r="O150">
      <f>SUM(O101:O149)</f>
    </oc>
    <nc r="O150">
      <f>SUM(O101:O149)</f>
    </nc>
  </rcc>
  <rcc rId="23669" sId="4">
    <oc r="P150">
      <f>SUM(P101:P149)</f>
    </oc>
    <nc r="P150">
      <f>SUM(P101:P149)</f>
    </nc>
  </rcc>
  <rcc rId="23670" sId="4">
    <oc r="Q150">
      <f>SUM(Q101:Q149)</f>
    </oc>
    <nc r="Q150">
      <f>SUM(Q101:Q149)</f>
    </nc>
  </rcc>
  <rfmt sheetId="4" sqref="C151" start="0" length="0">
    <dxf/>
  </rfmt>
  <rcc rId="23671" sId="4" numFmtId="4">
    <oc r="H151">
      <v>0</v>
    </oc>
    <nc r="H151"/>
  </rcc>
  <rcc rId="23672" sId="4" numFmtId="4">
    <oc r="D152">
      <v>78</v>
    </oc>
    <nc r="D152">
      <v>3</v>
    </nc>
  </rcc>
  <rcc rId="23673" sId="4" numFmtId="4">
    <oc r="E152">
      <v>445</v>
    </oc>
    <nc r="E152">
      <v>67</v>
    </nc>
  </rcc>
  <rcc rId="23674" sId="4" numFmtId="4">
    <oc r="F152">
      <v>52</v>
    </oc>
    <nc r="F152">
      <v>3</v>
    </nc>
  </rcc>
  <rcc rId="23675" sId="4" numFmtId="4">
    <oc r="G152">
      <v>320</v>
    </oc>
    <nc r="G152">
      <v>67</v>
    </nc>
  </rcc>
  <rcc rId="23676" sId="4" numFmtId="4">
    <oc r="H152">
      <v>0</v>
    </oc>
    <nc r="H152"/>
  </rcc>
  <rcc rId="23677" sId="4" numFmtId="4">
    <oc r="J152">
      <v>24</v>
    </oc>
    <nc r="J152"/>
  </rcc>
  <rcc rId="23678" sId="4" numFmtId="4">
    <oc r="K152">
      <v>186</v>
    </oc>
    <nc r="K152"/>
  </rcc>
  <rcc rId="23679" sId="4" numFmtId="4">
    <oc r="D153">
      <v>47</v>
    </oc>
    <nc r="D153"/>
  </rcc>
  <rcc rId="23680" sId="4" numFmtId="4">
    <oc r="E153">
      <v>190</v>
    </oc>
    <nc r="E153"/>
  </rcc>
  <rcc rId="23681" sId="4" numFmtId="4">
    <oc r="F153">
      <v>30</v>
    </oc>
    <nc r="F153"/>
  </rcc>
  <rcc rId="23682" sId="4" numFmtId="4">
    <oc r="G153">
      <v>86</v>
    </oc>
    <nc r="G153"/>
  </rcc>
  <rcc rId="23683" sId="4" numFmtId="4">
    <oc r="H153">
      <v>0</v>
    </oc>
    <nc r="H153"/>
  </rcc>
  <rcc rId="23684" sId="4" numFmtId="4">
    <oc r="J153">
      <v>12</v>
    </oc>
    <nc r="J153"/>
  </rcc>
  <rcc rId="23685" sId="4" numFmtId="4">
    <oc r="K153">
      <v>96</v>
    </oc>
    <nc r="K153"/>
  </rcc>
  <rcc rId="23686" sId="4" numFmtId="4">
    <oc r="D154">
      <v>7</v>
    </oc>
    <nc r="D154"/>
  </rcc>
  <rcc rId="23687" sId="4" numFmtId="4">
    <oc r="E154">
      <v>20</v>
    </oc>
    <nc r="E154"/>
  </rcc>
  <rcc rId="23688" sId="4" numFmtId="4">
    <oc r="H154">
      <v>0</v>
    </oc>
    <nc r="H154"/>
  </rcc>
  <rcc rId="23689" sId="4" numFmtId="4">
    <oc r="D155">
      <v>1</v>
    </oc>
    <nc r="D155"/>
  </rcc>
  <rcc rId="23690" sId="4" numFmtId="4">
    <oc r="E155">
      <v>15</v>
    </oc>
    <nc r="E155"/>
  </rcc>
  <rcc rId="23691" sId="4" numFmtId="4">
    <oc r="F155">
      <v>1</v>
    </oc>
    <nc r="F155"/>
  </rcc>
  <rcc rId="23692" sId="4" numFmtId="4">
    <oc r="G155">
      <v>15</v>
    </oc>
    <nc r="G155"/>
  </rcc>
  <rcc rId="23693" sId="4" numFmtId="4">
    <oc r="H155">
      <v>0</v>
    </oc>
    <nc r="H155"/>
  </rcc>
  <rcc rId="23694" sId="4" numFmtId="4">
    <oc r="J155">
      <v>1</v>
    </oc>
    <nc r="J155"/>
  </rcc>
  <rcc rId="23695" sId="4" numFmtId="4">
    <oc r="K155">
      <v>6</v>
    </oc>
    <nc r="K155"/>
  </rcc>
  <rcc rId="23696" sId="4" numFmtId="4">
    <oc r="H156">
      <v>0</v>
    </oc>
    <nc r="H156"/>
  </rcc>
  <rcc rId="23697" sId="4" numFmtId="4">
    <oc r="D157">
      <v>1</v>
    </oc>
    <nc r="D157"/>
  </rcc>
  <rcc rId="23698" sId="4" numFmtId="4">
    <oc r="E157">
      <v>15</v>
    </oc>
    <nc r="E157"/>
  </rcc>
  <rcc rId="23699" sId="4" numFmtId="4">
    <oc r="F157">
      <v>1</v>
    </oc>
    <nc r="F157"/>
  </rcc>
  <rcc rId="23700" sId="4" numFmtId="4">
    <oc r="G157">
      <v>15</v>
    </oc>
    <nc r="G157"/>
  </rcc>
  <rcc rId="23701" sId="4" numFmtId="4">
    <oc r="H157">
      <v>0</v>
    </oc>
    <nc r="H157"/>
  </rcc>
  <rcc rId="23702" sId="4" numFmtId="4">
    <oc r="J157">
      <v>3</v>
    </oc>
    <nc r="J157"/>
  </rcc>
  <rcc rId="23703" sId="4" numFmtId="4">
    <oc r="K157">
      <v>18</v>
    </oc>
    <nc r="K157"/>
  </rcc>
  <rfmt sheetId="4" sqref="D158" start="0" length="0">
    <dxf/>
  </rfmt>
  <rfmt sheetId="4" sqref="E158" start="0" length="0">
    <dxf/>
  </rfmt>
  <rfmt sheetId="4" sqref="F158" start="0" length="0">
    <dxf/>
  </rfmt>
  <rfmt sheetId="4" sqref="G158" start="0" length="0">
    <dxf/>
  </rfmt>
  <rcc rId="23704" sId="4" numFmtId="4">
    <oc r="H158">
      <v>0</v>
    </oc>
    <nc r="H158"/>
  </rcc>
  <rfmt sheetId="4" sqref="I158" start="0" length="0">
    <dxf/>
  </rfmt>
  <rfmt sheetId="4" sqref="J158" start="0" length="0">
    <dxf/>
  </rfmt>
  <rfmt sheetId="4" sqref="K158" start="0" length="0">
    <dxf/>
  </rfmt>
  <rcc rId="23705" sId="4" numFmtId="4">
    <oc r="D159">
      <v>2</v>
    </oc>
    <nc r="D159"/>
  </rcc>
  <rcc rId="23706" sId="4" numFmtId="4">
    <oc r="E159">
      <v>7</v>
    </oc>
    <nc r="E159"/>
  </rcc>
  <rcc rId="23707" sId="4" numFmtId="4">
    <oc r="H159">
      <v>0</v>
    </oc>
    <nc r="H159"/>
  </rcc>
  <rcc rId="23708" sId="4" numFmtId="4">
    <oc r="H160">
      <v>0</v>
    </oc>
    <nc r="H160"/>
  </rcc>
  <rcc rId="23709" sId="4" numFmtId="4">
    <oc r="D161">
      <v>5</v>
    </oc>
    <nc r="D161"/>
  </rcc>
  <rcc rId="23710" sId="4" numFmtId="4">
    <oc r="E161">
      <v>19</v>
    </oc>
    <nc r="E161"/>
  </rcc>
  <rcc rId="23711" sId="4" numFmtId="4">
    <oc r="H161">
      <v>0</v>
    </oc>
    <nc r="H161"/>
  </rcc>
  <rcc rId="23712" sId="4" numFmtId="4">
    <oc r="J161">
      <v>6</v>
    </oc>
    <nc r="J161"/>
  </rcc>
  <rcc rId="23713" sId="4" numFmtId="4">
    <oc r="K161">
      <v>36</v>
    </oc>
    <nc r="K161"/>
  </rcc>
  <rcc rId="23714" sId="4" numFmtId="4">
    <nc r="D162">
      <v>1</v>
    </nc>
  </rcc>
  <rcc rId="23715" sId="4" numFmtId="4">
    <nc r="E162">
      <v>3</v>
    </nc>
  </rcc>
  <rcc rId="23716" sId="4" numFmtId="4">
    <nc r="F162">
      <v>1</v>
    </nc>
  </rcc>
  <rcc rId="23717" sId="4" numFmtId="4">
    <nc r="G162">
      <v>3</v>
    </nc>
  </rcc>
  <rcc rId="23718" sId="4" numFmtId="4">
    <oc r="H162">
      <v>0</v>
    </oc>
    <nc r="H162"/>
  </rcc>
  <rcc rId="23719" sId="4" numFmtId="4">
    <oc r="D163">
      <v>1</v>
    </oc>
    <nc r="D163"/>
  </rcc>
  <rcc rId="23720" sId="4" numFmtId="4">
    <oc r="E163">
      <v>5</v>
    </oc>
    <nc r="E163"/>
  </rcc>
  <rcc rId="23721" sId="4" numFmtId="4">
    <oc r="F163">
      <v>1</v>
    </oc>
    <nc r="F163"/>
  </rcc>
  <rcc rId="23722" sId="4" numFmtId="4">
    <oc r="G163">
      <v>5</v>
    </oc>
    <nc r="G163"/>
  </rcc>
  <rcc rId="23723" sId="4" numFmtId="4">
    <oc r="H163">
      <v>0</v>
    </oc>
    <nc r="H163"/>
  </rcc>
  <rcc rId="23724" sId="4" numFmtId="4">
    <oc r="J163">
      <v>8</v>
    </oc>
    <nc r="J163"/>
  </rcc>
  <rcc rId="23725" sId="4" numFmtId="4">
    <oc r="K163">
      <v>48</v>
    </oc>
    <nc r="K163"/>
  </rcc>
  <rcc rId="23726" sId="4" numFmtId="4">
    <oc r="D164">
      <v>2</v>
    </oc>
    <nc r="D164"/>
  </rcc>
  <rcc rId="23727" sId="4" numFmtId="4">
    <oc r="E164">
      <v>11</v>
    </oc>
    <nc r="E164"/>
  </rcc>
  <rcc rId="23728" sId="4" numFmtId="4">
    <oc r="F164">
      <v>1</v>
    </oc>
    <nc r="F164"/>
  </rcc>
  <rcc rId="23729" sId="4" numFmtId="4">
    <oc r="G164">
      <v>11</v>
    </oc>
    <nc r="G164"/>
  </rcc>
  <rcc rId="23730" sId="4" numFmtId="4">
    <oc r="H164">
      <v>0</v>
    </oc>
    <nc r="H164"/>
  </rcc>
  <rcc rId="23731" sId="4" numFmtId="4">
    <oc r="H165">
      <v>0</v>
    </oc>
    <nc r="H165"/>
  </rcc>
  <rcc rId="23732" sId="4" numFmtId="4">
    <oc r="D166">
      <v>16</v>
    </oc>
    <nc r="D166">
      <v>1</v>
    </nc>
  </rcc>
  <rcc rId="23733" sId="4" numFmtId="4">
    <oc r="E166">
      <v>85</v>
    </oc>
    <nc r="E166">
      <v>14</v>
    </nc>
  </rcc>
  <rcc rId="23734" sId="4" numFmtId="4">
    <oc r="F166">
      <v>16</v>
    </oc>
    <nc r="F166">
      <v>1</v>
    </nc>
  </rcc>
  <rcc rId="23735" sId="4" numFmtId="4">
    <oc r="G166">
      <v>85</v>
    </oc>
    <nc r="G166">
      <v>14</v>
    </nc>
  </rcc>
  <rcc rId="23736" sId="4" numFmtId="4">
    <oc r="H166">
      <v>0</v>
    </oc>
    <nc r="H166"/>
  </rcc>
  <rcc rId="23737" sId="4" numFmtId="4">
    <oc r="J166">
      <v>15</v>
    </oc>
    <nc r="J166"/>
  </rcc>
  <rcc rId="23738" sId="4" numFmtId="4">
    <oc r="K166">
      <v>49</v>
    </oc>
    <nc r="K166"/>
  </rcc>
  <rcc rId="23739" sId="4" numFmtId="4">
    <oc r="D167">
      <v>4</v>
    </oc>
    <nc r="D167"/>
  </rcc>
  <rcc rId="23740" sId="4">
    <oc r="E167">
      <f>6+10+8+10</f>
    </oc>
    <nc r="E167"/>
  </rcc>
  <rcc rId="23741" sId="4" numFmtId="4">
    <oc r="F167">
      <v>4</v>
    </oc>
    <nc r="F167"/>
  </rcc>
  <rcc rId="23742" sId="4" numFmtId="4">
    <oc r="G167">
      <v>34</v>
    </oc>
    <nc r="G167"/>
  </rcc>
  <rcc rId="23743" sId="4" numFmtId="4">
    <oc r="H167">
      <v>0</v>
    </oc>
    <nc r="H167"/>
  </rcc>
  <rcc rId="23744" sId="4" numFmtId="4">
    <oc r="J167">
      <v>6</v>
    </oc>
    <nc r="J167"/>
  </rcc>
  <rcc rId="23745" sId="4" numFmtId="4">
    <oc r="K167">
      <v>46</v>
    </oc>
    <nc r="K167"/>
  </rcc>
  <rcc rId="23746" sId="4" numFmtId="4">
    <oc r="D168">
      <v>5</v>
    </oc>
    <nc r="D168"/>
  </rcc>
  <rcc rId="23747" sId="4" numFmtId="4">
    <oc r="E168">
      <v>24</v>
    </oc>
    <nc r="E168"/>
  </rcc>
  <rcc rId="23748" sId="4" numFmtId="4">
    <oc r="H168">
      <v>0</v>
    </oc>
    <nc r="H168"/>
  </rcc>
  <rcc rId="23749" sId="4" numFmtId="4">
    <oc r="D169">
      <v>2</v>
    </oc>
    <nc r="D169"/>
  </rcc>
  <rcc rId="23750" sId="4">
    <oc r="E169">
      <f>10+6</f>
    </oc>
    <nc r="E169"/>
  </rcc>
  <rcc rId="23751" sId="4" numFmtId="4">
    <oc r="F169">
      <v>2</v>
    </oc>
    <nc r="F169"/>
  </rcc>
  <rcc rId="23752" sId="4" numFmtId="4">
    <oc r="G169">
      <v>16</v>
    </oc>
    <nc r="G169"/>
  </rcc>
  <rcc rId="23753" sId="4" numFmtId="4">
    <oc r="H169">
      <v>0</v>
    </oc>
    <nc r="H169"/>
  </rcc>
  <rfmt sheetId="4" sqref="D170" start="0" length="0">
    <dxf/>
  </rfmt>
  <rfmt sheetId="4" sqref="E170" start="0" length="0">
    <dxf/>
  </rfmt>
  <rfmt sheetId="4" sqref="F170" start="0" length="0">
    <dxf/>
  </rfmt>
  <rfmt sheetId="4" sqref="G170" start="0" length="0">
    <dxf/>
  </rfmt>
  <rcc rId="23754" sId="4" numFmtId="4">
    <oc r="H170">
      <v>0</v>
    </oc>
    <nc r="H170"/>
  </rcc>
  <rfmt sheetId="4" sqref="I170" start="0" length="0">
    <dxf/>
  </rfmt>
  <rfmt sheetId="4" sqref="J170" start="0" length="0">
    <dxf/>
  </rfmt>
  <rfmt sheetId="4" sqref="K170" start="0" length="0">
    <dxf/>
  </rfmt>
  <rcc rId="23755" sId="4" numFmtId="4">
    <oc r="D171">
      <v>10</v>
    </oc>
    <nc r="D171"/>
  </rcc>
  <rcc rId="23756" sId="4">
    <oc r="E171">
      <f>5+5+5+3+3+3+15+5+5+5</f>
    </oc>
    <nc r="E171"/>
  </rcc>
  <rcc rId="23757" sId="4" numFmtId="4">
    <oc r="F171">
      <v>10</v>
    </oc>
    <nc r="F171"/>
  </rcc>
  <rcc rId="23758" sId="4" numFmtId="4">
    <oc r="G171">
      <v>54</v>
    </oc>
    <nc r="G171"/>
  </rcc>
  <rcc rId="23759" sId="4" numFmtId="4">
    <oc r="H171">
      <v>0</v>
    </oc>
    <nc r="H171"/>
  </rcc>
  <rfmt sheetId="4" sqref="I171" start="0" length="0">
    <dxf/>
  </rfmt>
  <rcc rId="23760" sId="4" numFmtId="4">
    <oc r="J171">
      <v>31</v>
    </oc>
    <nc r="J171"/>
  </rcc>
  <rcc rId="23761" sId="4" numFmtId="4">
    <oc r="K171">
      <v>99</v>
    </oc>
    <nc r="K171"/>
  </rcc>
  <rcc rId="23762" sId="4" numFmtId="4">
    <oc r="H172">
      <v>0</v>
    </oc>
    <nc r="H172"/>
  </rcc>
  <rfmt sheetId="4" sqref="I172" start="0" length="0">
    <dxf/>
  </rfmt>
  <rcc rId="23763" sId="4" numFmtId="4">
    <oc r="D173">
      <v>5</v>
    </oc>
    <nc r="D173"/>
  </rcc>
  <rcc rId="23764" sId="4" numFmtId="4">
    <oc r="E173">
      <v>20</v>
    </oc>
    <nc r="E173"/>
  </rcc>
  <rcc rId="23765" sId="4" numFmtId="4">
    <oc r="H173">
      <v>0</v>
    </oc>
    <nc r="H173"/>
  </rcc>
  <rfmt sheetId="4" sqref="I173" start="0" length="0">
    <dxf/>
  </rfmt>
  <rcc rId="23766" sId="4" numFmtId="4">
    <oc r="H174">
      <v>0</v>
    </oc>
    <nc r="H174"/>
  </rcc>
  <rfmt sheetId="4" sqref="I174" start="0" length="0">
    <dxf/>
  </rfmt>
  <rcc rId="23767" sId="4" numFmtId="4">
    <oc r="D175">
      <v>19</v>
    </oc>
    <nc r="D175"/>
  </rcc>
  <rcc rId="23768" sId="4">
    <oc r="E175">
      <f>15+10+15+15+10+15+10+15+10+10+48</f>
    </oc>
    <nc r="E175"/>
  </rcc>
  <rcc rId="23769" sId="4" numFmtId="4">
    <oc r="F175">
      <v>10</v>
    </oc>
    <nc r="F175"/>
  </rcc>
  <rcc rId="23770" sId="4" numFmtId="4">
    <oc r="G175">
      <v>78</v>
    </oc>
    <nc r="G175"/>
  </rcc>
  <rcc rId="23771" sId="4" numFmtId="4">
    <oc r="H175">
      <v>0</v>
    </oc>
    <nc r="H175"/>
  </rcc>
  <rfmt sheetId="4" sqref="I175" start="0" length="0">
    <dxf/>
  </rfmt>
  <rcc rId="23772" sId="4" numFmtId="4">
    <oc r="D176">
      <v>2</v>
    </oc>
    <nc r="D176"/>
  </rcc>
  <rcc rId="23773" sId="4">
    <oc r="E176">
      <f>8+7</f>
    </oc>
    <nc r="E176"/>
  </rcc>
  <rcc rId="23774" sId="4" numFmtId="4">
    <oc r="F176">
      <v>2</v>
    </oc>
    <nc r="F176"/>
  </rcc>
  <rcc rId="23775" sId="4" numFmtId="4">
    <oc r="G176">
      <v>15</v>
    </oc>
    <nc r="G176"/>
  </rcc>
  <rcc rId="23776" sId="4" numFmtId="4">
    <oc r="H176">
      <v>0</v>
    </oc>
    <nc r="H176"/>
  </rcc>
  <rfmt sheetId="4" sqref="I176" start="0" length="0">
    <dxf/>
  </rfmt>
  <rcc rId="23777" sId="4" numFmtId="4">
    <oc r="J176">
      <v>2</v>
    </oc>
    <nc r="J176"/>
  </rcc>
  <rcc rId="23778" sId="4" numFmtId="4">
    <oc r="K176">
      <v>8</v>
    </oc>
    <nc r="K176"/>
  </rcc>
  <rcc rId="23779" sId="4" numFmtId="4">
    <oc r="D177">
      <v>2</v>
    </oc>
    <nc r="D177"/>
  </rcc>
  <rcc rId="23780" sId="4" numFmtId="4">
    <oc r="E177">
      <v>30</v>
    </oc>
    <nc r="E177"/>
  </rcc>
  <rcc rId="23781" sId="4" numFmtId="4">
    <oc r="F177">
      <v>2</v>
    </oc>
    <nc r="F177"/>
  </rcc>
  <rcc rId="23782" sId="4" numFmtId="4">
    <oc r="G177">
      <v>30</v>
    </oc>
    <nc r="G177"/>
  </rcc>
  <rcc rId="23783" sId="4" numFmtId="4">
    <oc r="H177">
      <v>0</v>
    </oc>
    <nc r="H177"/>
  </rcc>
  <rfmt sheetId="4" sqref="I177" start="0" length="0">
    <dxf/>
  </rfmt>
  <rcc rId="23784" sId="4" numFmtId="4">
    <oc r="D178">
      <v>1</v>
    </oc>
    <nc r="D178"/>
  </rcc>
  <rcc rId="23785" sId="4" numFmtId="4">
    <oc r="E178">
      <v>12</v>
    </oc>
    <nc r="E178"/>
  </rcc>
  <rcc rId="23786" sId="4" numFmtId="4">
    <oc r="F178">
      <v>1</v>
    </oc>
    <nc r="F178"/>
  </rcc>
  <rcc rId="23787" sId="4" numFmtId="4">
    <oc r="G178">
      <v>12</v>
    </oc>
    <nc r="G178"/>
  </rcc>
  <rcc rId="23788" sId="4" numFmtId="4">
    <oc r="H178">
      <v>0</v>
    </oc>
    <nc r="H178"/>
  </rcc>
  <rfmt sheetId="4" sqref="I178" start="0" length="0">
    <dxf/>
  </rfmt>
  <rcc rId="23789" sId="4" numFmtId="4">
    <oc r="D179">
      <v>9</v>
    </oc>
    <nc r="D179"/>
  </rcc>
  <rcc rId="23790" sId="4">
    <oc r="E179">
      <f>15+12+9+26</f>
    </oc>
    <nc r="E179"/>
  </rcc>
  <rcc rId="23791" sId="4" numFmtId="4">
    <oc r="F179">
      <v>9</v>
    </oc>
    <nc r="F179"/>
  </rcc>
  <rcc rId="23792" sId="4" numFmtId="4">
    <oc r="G179">
      <v>62</v>
    </oc>
    <nc r="G179"/>
  </rcc>
  <rcc rId="23793" sId="4" numFmtId="4">
    <oc r="H179">
      <v>0</v>
    </oc>
    <nc r="H179"/>
  </rcc>
  <rfmt sheetId="4" sqref="I179" start="0" length="0">
    <dxf/>
  </rfmt>
  <rcc rId="23794" sId="4" numFmtId="4">
    <oc r="J179">
      <v>3</v>
    </oc>
    <nc r="J179"/>
  </rcc>
  <rcc rId="23795" sId="4" numFmtId="4">
    <oc r="K179">
      <v>15</v>
    </oc>
    <nc r="K179"/>
  </rcc>
  <rcc rId="23796" sId="4" numFmtId="4">
    <oc r="H180">
      <v>0</v>
    </oc>
    <nc r="H180"/>
  </rcc>
  <rfmt sheetId="4" sqref="I180" start="0" length="0">
    <dxf/>
  </rfmt>
  <rcc rId="23797" sId="4" numFmtId="4">
    <oc r="D181">
      <v>14</v>
    </oc>
    <nc r="D181"/>
  </rcc>
  <rcc rId="23798" sId="4">
    <oc r="E181">
      <f>15+4+10+8+8+15+15+8</f>
    </oc>
    <nc r="E181"/>
  </rcc>
  <rcc rId="23799" sId="4" numFmtId="4">
    <oc r="F181">
      <v>8</v>
    </oc>
    <nc r="F181"/>
  </rcc>
  <rcc rId="23800" sId="4" numFmtId="4">
    <oc r="G181">
      <v>83</v>
    </oc>
    <nc r="G181"/>
  </rcc>
  <rcc rId="23801" sId="4" numFmtId="4">
    <oc r="H181">
      <v>0</v>
    </oc>
    <nc r="H181"/>
  </rcc>
  <rfmt sheetId="4" sqref="I181" start="0" length="0">
    <dxf/>
  </rfmt>
  <rcc rId="23802" sId="4">
    <oc r="D182">
      <f>SUM(D152:D181)</f>
    </oc>
    <nc r="D182">
      <f>SUM(D152:D181)</f>
    </nc>
  </rcc>
  <rcc rId="23803" sId="4">
    <oc r="E182">
      <f>SUM(E152:E181)</f>
    </oc>
    <nc r="E182">
      <f>SUM(E152:E181)</f>
    </nc>
  </rcc>
  <rcc rId="23804" sId="4">
    <oc r="F182">
      <f>SUM(F152:F181)</f>
    </oc>
    <nc r="F182">
      <f>SUM(F152:F181)</f>
    </nc>
  </rcc>
  <rcc rId="23805" sId="4">
    <oc r="G182">
      <f>SUM(G152:G181)</f>
    </oc>
    <nc r="G182">
      <f>SUM(G152:G181)</f>
    </nc>
  </rcc>
  <rcc rId="23806" sId="4">
    <oc r="H182">
      <f>SUM(H152:H181)</f>
    </oc>
    <nc r="H182"/>
  </rcc>
  <rcc rId="23807" sId="4">
    <oc r="I182">
      <f>SUM(I152:I181)</f>
    </oc>
    <nc r="I182">
      <f>SUM(I152:I181)</f>
    </nc>
  </rcc>
  <rcc rId="23808" sId="4">
    <oc r="J182">
      <f>SUM(J152:J181)</f>
    </oc>
    <nc r="J182">
      <f>SUM(J152:J181)</f>
    </nc>
  </rcc>
  <rcc rId="23809" sId="4">
    <oc r="K182">
      <f>SUM(K152:K181)</f>
    </oc>
    <nc r="K182">
      <f>SUM(K152:K181)</f>
    </nc>
  </rcc>
  <rcc rId="23810" sId="4">
    <oc r="L182">
      <f>SUM(L152:L181)</f>
    </oc>
    <nc r="L182">
      <f>SUM(L152:L181)</f>
    </nc>
  </rcc>
  <rcc rId="23811" sId="4">
    <oc r="M182">
      <f>SUM(M152:M181)</f>
    </oc>
    <nc r="M182">
      <f>SUM(M152:M181)</f>
    </nc>
  </rcc>
  <rcc rId="23812" sId="4">
    <oc r="N182">
      <f>SUM(N152:N181)</f>
    </oc>
    <nc r="N182">
      <f>SUM(N152:N181)</f>
    </nc>
  </rcc>
  <rcc rId="23813" sId="4">
    <oc r="O182">
      <f>SUM(O152:O181)</f>
    </oc>
    <nc r="O182">
      <f>SUM(O152:O181)</f>
    </nc>
  </rcc>
  <rcc rId="23814" sId="4">
    <oc r="P182">
      <f>SUM(P152:P181)</f>
    </oc>
    <nc r="P182">
      <f>SUM(P152:P181)</f>
    </nc>
  </rcc>
  <rcc rId="23815" sId="4">
    <oc r="Q182">
      <f>SUM(Q152:Q181)</f>
    </oc>
    <nc r="Q182">
      <f>SUM(Q152:Q181)</f>
    </nc>
  </rcc>
  <rcc rId="23816" sId="4" numFmtId="4">
    <oc r="H183">
      <v>0</v>
    </oc>
    <nc r="H183"/>
  </rcc>
  <rfmt sheetId="4" sqref="I183" start="0" length="0">
    <dxf/>
  </rfmt>
  <rcc rId="23817" sId="4" odxf="1" dxf="1" numFmtId="4">
    <oc r="D184">
      <v>70</v>
    </oc>
    <nc r="D184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18" sId="4" odxf="1" dxf="1" numFmtId="4">
    <oc r="E184">
      <v>230</v>
    </oc>
    <nc r="E184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19" sId="4" numFmtId="4">
    <oc r="F184">
      <v>26</v>
    </oc>
    <nc r="F184"/>
  </rcc>
  <rcc rId="23820" sId="4" numFmtId="4">
    <oc r="G184">
      <v>110</v>
    </oc>
    <nc r="G184"/>
  </rcc>
  <rcc rId="23821" sId="4" numFmtId="4">
    <oc r="H184">
      <v>0</v>
    </oc>
    <nc r="H184"/>
  </rcc>
  <rfmt sheetId="4" sqref="I184" start="0" length="0">
    <dxf/>
  </rfmt>
  <rcc rId="23822" sId="4" numFmtId="4">
    <oc r="J184">
      <v>27</v>
    </oc>
    <nc r="J184"/>
  </rcc>
  <rcc rId="23823" sId="4" numFmtId="4">
    <oc r="K184">
      <v>150</v>
    </oc>
    <nc r="K184"/>
  </rcc>
  <rcc rId="23824" sId="4" odxf="1" dxf="1" numFmtId="4">
    <oc r="D185">
      <v>48</v>
    </oc>
    <nc r="D185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25" sId="4" odxf="1" dxf="1" numFmtId="4">
    <oc r="E185">
      <v>98</v>
    </oc>
    <nc r="E185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26" sId="4" numFmtId="4">
    <oc r="F185">
      <v>8</v>
    </oc>
    <nc r="F185"/>
  </rcc>
  <rcc rId="23827" sId="4" numFmtId="4">
    <oc r="G185">
      <v>45</v>
    </oc>
    <nc r="G185"/>
  </rcc>
  <rcc rId="23828" sId="4" numFmtId="4">
    <oc r="H185">
      <v>0</v>
    </oc>
    <nc r="H185"/>
  </rcc>
  <rfmt sheetId="4" sqref="I185" start="0" length="0">
    <dxf/>
  </rfmt>
  <rcc rId="23829" sId="4" odxf="1" dxf="1" numFmtId="4">
    <oc r="D186">
      <v>13</v>
    </oc>
    <nc r="D18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0" sId="4" odxf="1" dxf="1" numFmtId="4">
    <oc r="E186">
      <v>75</v>
    </oc>
    <nc r="E186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1" sId="4" numFmtId="4">
    <oc r="F186">
      <v>5</v>
    </oc>
    <nc r="F186"/>
  </rcc>
  <rcc rId="23832" sId="4" numFmtId="4">
    <oc r="G186">
      <v>48</v>
    </oc>
    <nc r="G186"/>
  </rcc>
  <rcc rId="23833" sId="4" numFmtId="4">
    <oc r="H186">
      <v>0</v>
    </oc>
    <nc r="H186"/>
  </rcc>
  <rfmt sheetId="4" sqref="I186" start="0" length="0">
    <dxf/>
  </rfmt>
  <rcc rId="23834" sId="4" odxf="1" dxf="1" numFmtId="4">
    <oc r="D187">
      <v>8</v>
    </oc>
    <nc r="D187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5" sId="4" odxf="1" dxf="1" numFmtId="4">
    <oc r="E187">
      <v>80</v>
    </oc>
    <nc r="E187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36" sId="4" numFmtId="4">
    <oc r="F187">
      <v>7</v>
    </oc>
    <nc r="F187"/>
  </rcc>
  <rcc rId="23837" sId="4" numFmtId="4">
    <oc r="G187">
      <v>45</v>
    </oc>
    <nc r="G187"/>
  </rcc>
  <rcc rId="23838" sId="4" numFmtId="4">
    <oc r="H187">
      <v>0</v>
    </oc>
    <nc r="H187"/>
  </rcc>
  <rfmt sheetId="4" sqref="I187" start="0" length="0">
    <dxf/>
  </rfmt>
  <rcc rId="23839" sId="4" odxf="1" dxf="1" numFmtId="4">
    <oc r="D188">
      <v>9</v>
    </oc>
    <nc r="D18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0" sId="4" odxf="1" dxf="1" numFmtId="4">
    <oc r="E188">
      <v>93</v>
    </oc>
    <nc r="E188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1" sId="4" numFmtId="4">
    <oc r="F188">
      <v>7</v>
    </oc>
    <nc r="F188"/>
  </rcc>
  <rcc rId="23842" sId="4" numFmtId="4">
    <oc r="G188">
      <v>65</v>
    </oc>
    <nc r="G188"/>
  </rcc>
  <rcc rId="23843" sId="4" numFmtId="4">
    <oc r="H188">
      <v>0</v>
    </oc>
    <nc r="H188"/>
  </rcc>
  <rfmt sheetId="4" sqref="I188" start="0" length="0">
    <dxf/>
  </rfmt>
  <rcc rId="23844" sId="4" odxf="1" dxf="1" numFmtId="4">
    <oc r="D189">
      <v>5</v>
    </oc>
    <nc r="D18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5" sId="4" odxf="1" dxf="1" numFmtId="4">
    <oc r="E189">
      <v>20</v>
    </oc>
    <nc r="E189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46" sId="4" numFmtId="4">
    <oc r="F189">
      <v>5</v>
    </oc>
    <nc r="F189"/>
  </rcc>
  <rcc rId="23847" sId="4" numFmtId="4">
    <oc r="G189">
      <v>20</v>
    </oc>
    <nc r="G189"/>
  </rcc>
  <rcc rId="23848" sId="4" numFmtId="4">
    <oc r="H189">
      <v>0</v>
    </oc>
    <nc r="H189"/>
  </rcc>
  <rfmt sheetId="4" sqref="I189" start="0" length="0">
    <dxf/>
  </rfmt>
  <rcc rId="23849" sId="4" odxf="1" dxf="1" numFmtId="4">
    <oc r="D190">
      <v>11</v>
    </oc>
    <nc r="D19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0" sId="4" odxf="1" dxf="1" numFmtId="4">
    <oc r="E190">
      <v>70</v>
    </oc>
    <nc r="E190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1" sId="4" numFmtId="4">
    <oc r="F190">
      <v>7</v>
    </oc>
    <nc r="F190"/>
  </rcc>
  <rcc rId="23852" sId="4" numFmtId="4">
    <oc r="G190">
      <v>55</v>
    </oc>
    <nc r="G190"/>
  </rcc>
  <rcc rId="23853" sId="4" numFmtId="4">
    <oc r="H190">
      <v>0</v>
    </oc>
    <nc r="H190"/>
  </rcc>
  <rfmt sheetId="4" sqref="I190" start="0" length="0">
    <dxf/>
  </rfmt>
  <rcc rId="23854" sId="4" odxf="1" dxf="1" numFmtId="4">
    <oc r="D191">
      <v>4</v>
    </oc>
    <nc r="D191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5" sId="4" odxf="1" dxf="1" numFmtId="4">
    <oc r="E191">
      <v>30</v>
    </oc>
    <nc r="E191"/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856" sId="4" numFmtId="4">
    <oc r="F191">
      <v>4</v>
    </oc>
    <nc r="F191"/>
  </rcc>
  <rcc rId="23857" sId="4" numFmtId="4">
    <oc r="G191">
      <v>30</v>
    </oc>
    <nc r="G191"/>
  </rcc>
  <rcc rId="23858" sId="4" numFmtId="4">
    <oc r="H191">
      <v>0</v>
    </oc>
    <nc r="H191"/>
  </rcc>
  <rfmt sheetId="4" sqref="I191" start="0" length="0">
    <dxf/>
  </rfmt>
  <rcc rId="23859" sId="4">
    <oc r="D192">
      <f>SUM(D184:D191)</f>
    </oc>
    <nc r="D192">
      <f>SUM(D184:D191)</f>
    </nc>
  </rcc>
  <rcc rId="23860" sId="4">
    <oc r="E192">
      <f>SUM(E184:E191)</f>
    </oc>
    <nc r="E192">
      <f>SUM(E184:E191)</f>
    </nc>
  </rcc>
  <rcc rId="23861" sId="4">
    <oc r="F192">
      <f>SUM(F184:F191)</f>
    </oc>
    <nc r="F192">
      <f>SUM(F184:F191)</f>
    </nc>
  </rcc>
  <rcc rId="23862" sId="4">
    <oc r="G192">
      <f>SUM(G184:G191)</f>
    </oc>
    <nc r="G192">
      <f>SUM(G184:G191)</f>
    </nc>
  </rcc>
  <rcc rId="23863" sId="4" numFmtId="4">
    <oc r="H192">
      <v>0</v>
    </oc>
    <nc r="H192"/>
  </rcc>
  <rcc rId="23864" sId="4">
    <oc r="I192">
      <f>SUM(I184:I191)</f>
    </oc>
    <nc r="I192">
      <f>SUM(I184:I191)</f>
    </nc>
  </rcc>
  <rcc rId="23865" sId="4">
    <oc r="J192">
      <f>SUM(J184:J191)</f>
    </oc>
    <nc r="J192">
      <f>SUM(J184:J191)</f>
    </nc>
  </rcc>
  <rcc rId="23866" sId="4">
    <oc r="K192">
      <f>SUM(K184:K191)</f>
    </oc>
    <nc r="K192"/>
  </rcc>
  <rcc rId="23867" sId="4" numFmtId="4">
    <oc r="H193">
      <v>0</v>
    </oc>
    <nc r="H193"/>
  </rcc>
  <rfmt sheetId="4" sqref="I193" start="0" length="0">
    <dxf/>
  </rfmt>
  <rcc rId="23868" sId="4" numFmtId="4">
    <oc r="D194">
      <v>26</v>
    </oc>
    <nc r="D194"/>
  </rcc>
  <rcc rId="23869" sId="4">
    <oc r="E194">
      <f>15+7+10+100</f>
    </oc>
    <nc r="E194"/>
  </rcc>
  <rcc rId="23870" sId="4" numFmtId="4">
    <oc r="F194">
      <v>3</v>
    </oc>
    <nc r="F194"/>
  </rcc>
  <rcc rId="23871" sId="4" numFmtId="4">
    <oc r="G194">
      <v>32</v>
    </oc>
    <nc r="G194"/>
  </rcc>
  <rcc rId="23872" sId="4" numFmtId="4">
    <oc r="H194">
      <v>0</v>
    </oc>
    <nc r="H194"/>
  </rcc>
  <rfmt sheetId="4" sqref="I194" start="0" length="0">
    <dxf/>
  </rfmt>
  <rcc rId="23873" sId="4" numFmtId="4">
    <oc r="J194">
      <v>13</v>
    </oc>
    <nc r="J194"/>
  </rcc>
  <rcc rId="23874" sId="4" numFmtId="4">
    <oc r="K194">
      <v>98</v>
    </oc>
    <nc r="K194"/>
  </rcc>
  <rcc rId="23875" sId="4" numFmtId="4">
    <oc r="D195">
      <v>16</v>
    </oc>
    <nc r="D195"/>
  </rcc>
  <rcc rId="23876" sId="4" numFmtId="4">
    <oc r="E195">
      <v>75</v>
    </oc>
    <nc r="E195"/>
  </rcc>
  <rcc rId="23877" sId="4" numFmtId="4">
    <oc r="F195">
      <v>11</v>
    </oc>
    <nc r="F195"/>
  </rcc>
  <rcc rId="23878" sId="4" numFmtId="4">
    <oc r="G195">
      <v>75</v>
    </oc>
    <nc r="G195"/>
  </rcc>
  <rcc rId="23879" sId="4" numFmtId="4">
    <oc r="H195">
      <v>0</v>
    </oc>
    <nc r="H195"/>
  </rcc>
  <rfmt sheetId="4" sqref="I195" start="0" length="0">
    <dxf/>
  </rfmt>
  <rcc rId="23880" sId="4" numFmtId="4">
    <oc r="D196">
      <v>5</v>
    </oc>
    <nc r="D196"/>
  </rcc>
  <rcc rId="23881" sId="4" numFmtId="4">
    <oc r="E196">
      <v>45</v>
    </oc>
    <nc r="E196"/>
  </rcc>
  <rcc rId="23882" sId="4" numFmtId="4">
    <oc r="F196">
      <v>1</v>
    </oc>
    <nc r="F196"/>
  </rcc>
  <rcc rId="23883" sId="4" numFmtId="4">
    <oc r="G196">
      <v>30</v>
    </oc>
    <nc r="G196"/>
  </rcc>
  <rcc rId="23884" sId="4" numFmtId="4">
    <oc r="H196">
      <v>0</v>
    </oc>
    <nc r="H196"/>
  </rcc>
  <rfmt sheetId="4" sqref="I196" start="0" length="0">
    <dxf/>
  </rfmt>
  <rcc rId="23885" sId="4" numFmtId="4">
    <oc r="D197">
      <v>9</v>
    </oc>
    <nc r="D197"/>
  </rcc>
  <rcc rId="23886" sId="4" numFmtId="4">
    <oc r="E197">
      <v>35</v>
    </oc>
    <nc r="E197"/>
  </rcc>
  <rcc rId="23887" sId="4" numFmtId="4">
    <oc r="F197">
      <v>5</v>
    </oc>
    <nc r="F197"/>
  </rcc>
  <rcc rId="23888" sId="4" numFmtId="4">
    <oc r="G197">
      <v>20</v>
    </oc>
    <nc r="G197"/>
  </rcc>
  <rcc rId="23889" sId="4" numFmtId="4">
    <oc r="H197">
      <v>0</v>
    </oc>
    <nc r="H197"/>
  </rcc>
  <rfmt sheetId="4" sqref="I197" start="0" length="0">
    <dxf/>
  </rfmt>
  <rcc rId="23890" sId="4">
    <oc r="C198" t="inlineStr">
      <is>
        <t>Стальск</t>
      </is>
    </oc>
    <nc r="C198" t="inlineStr">
      <is>
        <t>ГЩЗ</t>
      </is>
    </nc>
  </rcc>
  <rcc rId="23891" sId="4" numFmtId="4">
    <oc r="D198">
      <v>7</v>
    </oc>
    <nc r="D198"/>
  </rcc>
  <rcc rId="23892" sId="4">
    <oc r="E198">
      <f>15+10+3+25</f>
    </oc>
    <nc r="E198"/>
  </rcc>
  <rcc rId="23893" sId="4" numFmtId="4">
    <oc r="F198">
      <v>3</v>
    </oc>
    <nc r="F198"/>
  </rcc>
  <rcc rId="23894" sId="4">
    <oc r="G198">
      <f>15+10+3</f>
    </oc>
    <nc r="G198"/>
  </rcc>
  <rcc rId="23895" sId="4" numFmtId="4">
    <oc r="H198">
      <v>0</v>
    </oc>
    <nc r="H198"/>
  </rcc>
  <rfmt sheetId="4" sqref="I198" start="0" length="0">
    <dxf/>
  </rfmt>
  <rcc rId="23896" sId="4" numFmtId="4">
    <oc r="J198">
      <v>9</v>
    </oc>
    <nc r="J198"/>
  </rcc>
  <rcc rId="23897" sId="4" numFmtId="4">
    <oc r="K198">
      <v>82</v>
    </oc>
    <nc r="K198"/>
  </rcc>
  <rfmt sheetId="4" sqref="B199" start="0" length="0">
    <dxf>
      <border outline="0">
        <right/>
      </border>
    </dxf>
  </rfmt>
  <rcc rId="23898" sId="4" odxf="1" s="1" dxf="1">
    <oc r="C199" t="inlineStr">
      <is>
        <t>итого:</t>
      </is>
    </oc>
    <nc r="C199" t="inlineStr">
      <is>
        <t>Стальск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top style="thin">
          <color indexed="64"/>
        </top>
      </border>
    </ndxf>
  </rcc>
  <rcc rId="23899" sId="4">
    <oc r="D199">
      <f>SUM(D194:D198)</f>
    </oc>
    <nc r="D199"/>
  </rcc>
  <rcc rId="23900" sId="4">
    <oc r="E199">
      <f>SUM(E194:E198)</f>
    </oc>
    <nc r="E199"/>
  </rcc>
  <rcc rId="23901" sId="4">
    <oc r="F199">
      <f>SUM(F194:F198)</f>
    </oc>
    <nc r="F199"/>
  </rcc>
  <rcc rId="23902" sId="4">
    <oc r="G199">
      <f>SUM(G194:G198)</f>
    </oc>
    <nc r="G199"/>
  </rcc>
  <rcc rId="23903" sId="4" numFmtId="4">
    <oc r="H199">
      <v>0</v>
    </oc>
    <nc r="H199"/>
  </rcc>
  <rcc rId="23904" sId="4" odxf="1" dxf="1">
    <oc r="I199">
      <f>SUM(I194:I198)</f>
    </oc>
    <nc r="I199"/>
    <odxf>
      <numFmt numFmtId="2" formatCode="0.00"/>
    </odxf>
    <ndxf>
      <numFmt numFmtId="0" formatCode="General"/>
    </ndxf>
  </rcc>
  <rcc rId="23905" sId="4">
    <oc r="J199">
      <f>SUM(J194:J198)</f>
    </oc>
    <nc r="J199"/>
  </rcc>
  <rcc rId="23906" sId="4" numFmtId="4">
    <oc r="K199">
      <v>140</v>
    </oc>
    <nc r="K199"/>
  </rcc>
  <rcc rId="23907" sId="4" odxf="1" s="1" dxf="1">
    <oc r="C200" t="inlineStr">
      <is>
        <t>ГЕРГЕБИЛЬСКИЕ СЕТИ</t>
      </is>
    </oc>
    <nc r="C200" t="inlineStr">
      <is>
        <t>итого: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 val="0"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23908" sId="4">
    <nc r="D200">
      <f>SUM(D194:D199)</f>
    </nc>
  </rcc>
  <rcc rId="23909" sId="4">
    <nc r="E200">
      <f>SUM(E194:E199)</f>
    </nc>
  </rcc>
  <rcc rId="23910" sId="4">
    <nc r="F200">
      <f>SUM(F194:F199)</f>
    </nc>
  </rcc>
  <rcc rId="23911" sId="4">
    <nc r="G200">
      <f>SUM(G194:G199)</f>
    </nc>
  </rcc>
  <rcc rId="23912" sId="4" numFmtId="4">
    <oc r="H200">
      <v>0</v>
    </oc>
    <nc r="H200"/>
  </rcc>
  <rcc rId="23913" sId="4" odxf="1" dxf="1">
    <nc r="I200">
      <f>SUM(I194:I199)</f>
    </nc>
    <odxf>
      <numFmt numFmtId="0" formatCode="General"/>
    </odxf>
    <ndxf>
      <numFmt numFmtId="2" formatCode="0.00"/>
    </ndxf>
  </rcc>
  <rcc rId="23914" sId="4">
    <nc r="J200">
      <f>SUM(J194:J199)</f>
    </nc>
  </rcc>
  <rfmt sheetId="4" sqref="B201" start="0" length="0">
    <dxf>
      <border outline="0">
        <right style="thin">
          <color indexed="64"/>
        </right>
      </border>
    </dxf>
  </rfmt>
  <rcc rId="23915" sId="4" odxf="1" dxf="1">
    <oc r="C201" t="inlineStr">
      <is>
        <t>ПС Гергебиль-110</t>
      </is>
    </oc>
    <nc r="C201" t="inlineStr">
      <is>
        <t>ГЕРГЕБИЛЬСКИЕ СЕТИ</t>
      </is>
    </nc>
    <odxf>
      <font>
        <b val="0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odxf>
    <ndxf>
      <font>
        <b/>
        <sz val="11"/>
      </font>
      <border outline="0">
        <left/>
        <right/>
        <top/>
        <bottom/>
      </border>
    </ndxf>
  </rcc>
  <rcc rId="23916" sId="4" numFmtId="4">
    <oc r="D201">
      <v>28</v>
    </oc>
    <nc r="D201"/>
  </rcc>
  <rcc rId="23917" sId="4" numFmtId="4">
    <oc r="E201">
      <v>160</v>
    </oc>
    <nc r="E201"/>
  </rcc>
  <rcc rId="23918" sId="4" numFmtId="4">
    <oc r="F201">
      <v>20</v>
    </oc>
    <nc r="F201"/>
  </rcc>
  <rcc rId="23919" sId="4" numFmtId="4">
    <oc r="G201">
      <v>100</v>
    </oc>
    <nc r="G201"/>
  </rcc>
  <rcc rId="23920" sId="4" numFmtId="4">
    <oc r="H201">
      <v>0</v>
    </oc>
    <nc r="H201"/>
  </rcc>
  <rfmt sheetId="4" sqref="I201" start="0" length="0">
    <dxf/>
  </rfmt>
  <rcc rId="23921" sId="4" numFmtId="4">
    <oc r="J201">
      <v>48</v>
    </oc>
    <nc r="J201"/>
  </rcc>
  <rcc rId="23922" sId="4" numFmtId="4">
    <oc r="K201">
      <v>260</v>
    </oc>
    <nc r="K201"/>
  </rcc>
  <rcc rId="23923" sId="4">
    <oc r="C202" t="inlineStr">
      <is>
        <t>ГГЭС</t>
      </is>
    </oc>
    <nc r="C202" t="inlineStr">
      <is>
        <t>ПС Гергебиль-110</t>
      </is>
    </nc>
  </rcc>
  <rcc rId="23924" sId="4" numFmtId="4">
    <oc r="H202">
      <v>0</v>
    </oc>
    <nc r="H202"/>
  </rcc>
  <rfmt sheetId="4" sqref="I202" start="0" length="0">
    <dxf/>
  </rfmt>
  <rcc rId="23925" sId="4" odxf="1" dxf="1">
    <oc r="C203" t="inlineStr">
      <is>
        <t>ПС  Карадах-110</t>
      </is>
    </oc>
    <nc r="C203" t="inlineStr">
      <is>
        <t>ГГЭС</t>
      </is>
    </nc>
    <odxf>
      <alignment horizontal="left" vertical="top" readingOrder="0"/>
    </odxf>
    <ndxf>
      <alignment horizontal="general" vertical="bottom" readingOrder="0"/>
    </ndxf>
  </rcc>
  <rcc rId="23926" sId="4" numFmtId="4">
    <oc r="D203">
      <v>30</v>
    </oc>
    <nc r="D203"/>
  </rcc>
  <rcc rId="23927" sId="4" numFmtId="4">
    <oc r="E203">
      <v>120</v>
    </oc>
    <nc r="E203"/>
  </rcc>
  <rcc rId="23928" sId="4" numFmtId="4">
    <oc r="F203">
      <v>1</v>
    </oc>
    <nc r="F203"/>
  </rcc>
  <rcc rId="23929" sId="4" numFmtId="4">
    <oc r="G203">
      <v>7</v>
    </oc>
    <nc r="G203"/>
  </rcc>
  <rcc rId="23930" sId="4" numFmtId="4">
    <oc r="H203">
      <v>0</v>
    </oc>
    <nc r="H203"/>
  </rcc>
  <rfmt sheetId="4" sqref="I203" start="0" length="0">
    <dxf/>
  </rfmt>
  <rcc rId="23931" sId="4" numFmtId="4">
    <oc r="J203">
      <v>16</v>
    </oc>
    <nc r="J203"/>
  </rcc>
  <rcc rId="23932" sId="4" numFmtId="4">
    <oc r="K203">
      <v>145</v>
    </oc>
    <nc r="K203"/>
  </rcc>
  <rcc rId="23933" sId="4" odxf="1" dxf="1" quotePrefix="1">
    <oc r="C204" t="inlineStr">
      <is>
        <t>Тлайлух-110</t>
      </is>
    </oc>
    <nc r="C204" t="inlineStr">
      <is>
        <t>ПС  Карадах-110</t>
      </is>
    </nc>
    <odxf>
      <alignment horizontal="general" vertical="bottom" readingOrder="0"/>
    </odxf>
    <ndxf>
      <alignment horizontal="left" vertical="top" readingOrder="0"/>
    </ndxf>
  </rcc>
  <rcc rId="23934" sId="4" numFmtId="4">
    <oc r="H204">
      <v>0</v>
    </oc>
    <nc r="H204"/>
  </rcc>
  <rfmt sheetId="4" sqref="I204" start="0" length="0">
    <dxf/>
  </rfmt>
  <rcc rId="23935" sId="4">
    <oc r="C205" t="inlineStr">
      <is>
        <t>ПС Леваши-110</t>
      </is>
    </oc>
    <nc r="C205" t="inlineStr">
      <is>
        <t>Тлайлух-110</t>
      </is>
    </nc>
  </rcc>
  <rcc rId="23936" sId="4" numFmtId="4">
    <oc r="D205">
      <v>41</v>
    </oc>
    <nc r="D205"/>
  </rcc>
  <rcc rId="23937" sId="4" numFmtId="4">
    <oc r="E205">
      <v>340</v>
    </oc>
    <nc r="E205"/>
  </rcc>
  <rcc rId="23938" sId="4" numFmtId="4">
    <oc r="F205">
      <v>32</v>
    </oc>
    <nc r="F205"/>
  </rcc>
  <rcc rId="23939" sId="4" numFmtId="4">
    <oc r="G205">
      <v>268</v>
    </oc>
    <nc r="G205"/>
  </rcc>
  <rcc rId="23940" sId="4" numFmtId="4">
    <oc r="H205">
      <v>0</v>
    </oc>
    <nc r="H205"/>
  </rcc>
  <rfmt sheetId="4" sqref="I205" start="0" length="0">
    <dxf/>
  </rfmt>
  <rcc rId="23941" sId="4" numFmtId="4">
    <oc r="J205">
      <v>36</v>
    </oc>
    <nc r="J205"/>
  </rcc>
  <rcc rId="23942" sId="4" numFmtId="4">
    <oc r="K205">
      <v>245</v>
    </oc>
    <nc r="K205"/>
  </rcc>
  <rcc rId="23943" sId="4">
    <oc r="C206" t="inlineStr">
      <is>
        <t>ПС Цудахар-110</t>
      </is>
    </oc>
    <nc r="C206" t="inlineStr">
      <is>
        <t>ПС Леваши-110</t>
      </is>
    </nc>
  </rcc>
  <rcc rId="23944" sId="4" numFmtId="4">
    <oc r="D206">
      <v>6</v>
    </oc>
    <nc r="D206">
      <v>7</v>
    </nc>
  </rcc>
  <rcc rId="23945" sId="4" numFmtId="4">
    <oc r="E206">
      <f>10+5+5+5+5+5</f>
    </oc>
    <nc r="E206">
      <v>42</v>
    </nc>
  </rcc>
  <rcc rId="23946" sId="4" numFmtId="4">
    <oc r="F206">
      <v>6</v>
    </oc>
    <nc r="F206">
      <v>7</v>
    </nc>
  </rcc>
  <rcc rId="23947" sId="4" numFmtId="4">
    <oc r="G206">
      <v>35</v>
    </oc>
    <nc r="G206">
      <v>42</v>
    </nc>
  </rcc>
  <rcc rId="23948" sId="4" numFmtId="4">
    <oc r="H206">
      <v>0</v>
    </oc>
    <nc r="H206"/>
  </rcc>
  <rfmt sheetId="4" sqref="I206" start="0" length="0">
    <dxf/>
  </rfmt>
  <rcc rId="23949" sId="4">
    <oc r="C207" t="inlineStr">
      <is>
        <t>Ташкапур-35</t>
      </is>
    </oc>
    <nc r="C207" t="inlineStr">
      <is>
        <t>ПС Цудахар-110</t>
      </is>
    </nc>
  </rcc>
  <rcc rId="23950" sId="4" numFmtId="4">
    <oc r="E207">
      <f>7.5+3</f>
    </oc>
    <nc r="E207">
      <v>6</v>
    </nc>
  </rcc>
  <rcc rId="23951" sId="4" numFmtId="4">
    <oc r="G207">
      <f>7.5+3</f>
    </oc>
    <nc r="G207">
      <v>6</v>
    </nc>
  </rcc>
  <rcc rId="23952" sId="4" numFmtId="4">
    <oc r="H207">
      <v>0</v>
    </oc>
    <nc r="H207"/>
  </rcc>
  <rfmt sheetId="4" sqref="I207" start="0" length="0">
    <dxf/>
  </rfmt>
  <rcc rId="23953" sId="4" numFmtId="4">
    <oc r="J207">
      <v>15</v>
    </oc>
    <nc r="J207"/>
  </rcc>
  <rcc rId="23954" sId="4" numFmtId="4">
    <oc r="K207">
      <v>50</v>
    </oc>
    <nc r="K207"/>
  </rcc>
  <rcc rId="23955" sId="4">
    <oc r="C208" t="inlineStr">
      <is>
        <t>ПС Хунзах-110</t>
      </is>
    </oc>
    <nc r="C208" t="inlineStr">
      <is>
        <t>Ташкапур-35</t>
      </is>
    </nc>
  </rcc>
  <rcc rId="23956" sId="4" numFmtId="4">
    <oc r="D208">
      <v>9</v>
    </oc>
    <nc r="D208"/>
  </rcc>
  <rcc rId="23957" sId="4">
    <oc r="E208">
      <f>13+15+13+8+6+40</f>
    </oc>
    <nc r="E208"/>
  </rcc>
  <rcc rId="23958" sId="4" numFmtId="4">
    <oc r="F208">
      <v>9</v>
    </oc>
    <nc r="F208"/>
  </rcc>
  <rcc rId="23959" sId="4" numFmtId="4">
    <oc r="G208">
      <v>95</v>
    </oc>
    <nc r="G208"/>
  </rcc>
  <rcc rId="23960" sId="4" numFmtId="4">
    <oc r="H208">
      <v>0</v>
    </oc>
    <nc r="H208"/>
  </rcc>
  <rfmt sheetId="4" sqref="I208" start="0" length="0">
    <dxf/>
  </rfmt>
  <rcc rId="23961" sId="4" numFmtId="4">
    <oc r="J208">
      <v>15</v>
    </oc>
    <nc r="J208"/>
  </rcc>
  <rcc rId="23962" sId="4" numFmtId="4">
    <oc r="K208">
      <v>65</v>
    </oc>
    <nc r="K208"/>
  </rcc>
  <rcc rId="23963" sId="4">
    <oc r="C209" t="inlineStr">
      <is>
        <t>ПС Тлох-110</t>
      </is>
    </oc>
    <nc r="C209" t="inlineStr">
      <is>
        <t>ПС Хунзах-110</t>
      </is>
    </nc>
  </rcc>
  <rcc rId="23964" sId="4" numFmtId="4">
    <oc r="D209">
      <v>9</v>
    </oc>
    <nc r="D209"/>
  </rcc>
  <rcc rId="23965" sId="4" numFmtId="4">
    <oc r="E209">
      <v>90</v>
    </oc>
    <nc r="E209"/>
  </rcc>
  <rcc rId="23966" sId="4" numFmtId="4">
    <oc r="F209">
      <v>9</v>
    </oc>
    <nc r="F209"/>
  </rcc>
  <rcc rId="23967" sId="4" numFmtId="4">
    <oc r="G209">
      <v>90</v>
    </oc>
    <nc r="G209"/>
  </rcc>
  <rcc rId="23968" sId="4" numFmtId="4">
    <oc r="H209">
      <v>0</v>
    </oc>
    <nc r="H209"/>
  </rcc>
  <rfmt sheetId="4" sqref="I209" start="0" length="0">
    <dxf/>
  </rfmt>
  <rcc rId="23969" sId="4" numFmtId="4">
    <oc r="J209">
      <v>17</v>
    </oc>
    <nc r="J209"/>
  </rcc>
  <rcc rId="23970" sId="4" numFmtId="4">
    <oc r="K209">
      <v>69</v>
    </oc>
    <nc r="K209"/>
  </rcc>
  <rcc rId="23971" sId="4">
    <oc r="C210" t="inlineStr">
      <is>
        <t>Гуниб-110</t>
      </is>
    </oc>
    <nc r="C210" t="inlineStr">
      <is>
        <t>ПС Тлох-110</t>
      </is>
    </nc>
  </rcc>
  <rcc rId="23972" sId="4" numFmtId="4">
    <oc r="D210">
      <v>1</v>
    </oc>
    <nc r="D210"/>
  </rcc>
  <rcc rId="23973" sId="4" numFmtId="4">
    <oc r="E210">
      <v>15</v>
    </oc>
    <nc r="E210"/>
  </rcc>
  <rcc rId="23974" sId="4" numFmtId="4">
    <oc r="F210">
      <v>1</v>
    </oc>
    <nc r="F210"/>
  </rcc>
  <rcc rId="23975" sId="4" numFmtId="4">
    <oc r="G210">
      <v>15</v>
    </oc>
    <nc r="G210"/>
  </rcc>
  <rcc rId="23976" sId="4" numFmtId="4">
    <oc r="H210">
      <v>0</v>
    </oc>
    <nc r="H210"/>
  </rcc>
  <rfmt sheetId="4" sqref="I210" start="0" length="0">
    <dxf/>
  </rfmt>
  <rcc rId="23977" sId="4" numFmtId="4">
    <oc r="J210">
      <v>43</v>
    </oc>
    <nc r="J210"/>
  </rcc>
  <rcc rId="23978" sId="4" numFmtId="4">
    <oc r="K210">
      <v>223</v>
    </oc>
    <nc r="K210"/>
  </rcc>
  <rcc rId="23979" sId="4">
    <oc r="C211" t="inlineStr">
      <is>
        <t>Акуша</t>
      </is>
    </oc>
    <nc r="C211" t="inlineStr">
      <is>
        <t>Гуниб-110</t>
      </is>
    </nc>
  </rcc>
  <rcc rId="23980" sId="4" numFmtId="4">
    <oc r="E211">
      <f>20+10+7</f>
    </oc>
    <nc r="E211">
      <v>15</v>
    </nc>
  </rcc>
  <rcc rId="23981" sId="4" numFmtId="4">
    <oc r="G211">
      <v>37</v>
    </oc>
    <nc r="G211">
      <v>15</v>
    </nc>
  </rcc>
  <rcc rId="23982" sId="4" numFmtId="4">
    <oc r="H211">
      <v>0</v>
    </oc>
    <nc r="H211"/>
  </rcc>
  <rfmt sheetId="4" sqref="I211" start="0" length="0">
    <dxf/>
  </rfmt>
  <rcc rId="23983" sId="4" numFmtId="4">
    <oc r="J211">
      <v>13</v>
    </oc>
    <nc r="J211"/>
  </rcc>
  <rcc rId="23984" sId="4" numFmtId="4">
    <oc r="K211">
      <v>98</v>
    </oc>
    <nc r="K211"/>
  </rcc>
  <rcc rId="23985" sId="4">
    <oc r="C212" t="inlineStr">
      <is>
        <t>Кумух-35</t>
      </is>
    </oc>
    <nc r="C212" t="inlineStr">
      <is>
        <t>Акуша</t>
      </is>
    </nc>
  </rcc>
  <rcc rId="23986" sId="4" numFmtId="4">
    <oc r="D212">
      <v>11</v>
    </oc>
    <nc r="D212"/>
  </rcc>
  <rcc rId="23987" sId="4" numFmtId="4">
    <oc r="E212">
      <v>126</v>
    </oc>
    <nc r="E212"/>
  </rcc>
  <rcc rId="23988" sId="4" numFmtId="4">
    <oc r="F212">
      <v>11</v>
    </oc>
    <nc r="F212"/>
  </rcc>
  <rcc rId="23989" sId="4" numFmtId="4">
    <oc r="G212">
      <v>126</v>
    </oc>
    <nc r="G212"/>
  </rcc>
  <rcc rId="23990" sId="4" numFmtId="4">
    <oc r="H212">
      <v>0</v>
    </oc>
    <nc r="H212"/>
  </rcc>
  <rfmt sheetId="4" sqref="I212" start="0" length="0">
    <dxf/>
  </rfmt>
  <rcc rId="23991" sId="4" numFmtId="4">
    <oc r="J212">
      <v>15</v>
    </oc>
    <nc r="J212"/>
  </rcc>
  <rcc rId="23992" sId="4" numFmtId="4">
    <oc r="K212">
      <v>70</v>
    </oc>
    <nc r="K212"/>
  </rcc>
  <rcc rId="23993" sId="4">
    <oc r="C213" t="inlineStr">
      <is>
        <t>Вачи-35</t>
      </is>
    </oc>
    <nc r="C213" t="inlineStr">
      <is>
        <t>Кумух-35</t>
      </is>
    </nc>
  </rcc>
  <rcc rId="23994" sId="4" numFmtId="4">
    <oc r="D213">
      <v>4</v>
    </oc>
    <nc r="D213">
      <v>3</v>
    </nc>
  </rcc>
  <rcc rId="23995" sId="4" numFmtId="4">
    <oc r="E213">
      <v>62</v>
    </oc>
    <nc r="E213">
      <v>32.5</v>
    </nc>
  </rcc>
  <rcc rId="23996" sId="4" numFmtId="4">
    <oc r="F213">
      <v>4</v>
    </oc>
    <nc r="F213">
      <v>3</v>
    </nc>
  </rcc>
  <rcc rId="23997" sId="4" numFmtId="4">
    <oc r="G213">
      <v>62</v>
    </oc>
    <nc r="G213">
      <v>32.5</v>
    </nc>
  </rcc>
  <rcc rId="23998" sId="4" numFmtId="4">
    <oc r="H213">
      <v>0</v>
    </oc>
    <nc r="H213"/>
  </rcc>
  <rfmt sheetId="4" sqref="I213" start="0" length="0">
    <dxf/>
  </rfmt>
  <rcc rId="23999" sId="4">
    <oc r="C214" t="inlineStr">
      <is>
        <t>Ботлих</t>
      </is>
    </oc>
    <nc r="C214" t="inlineStr">
      <is>
        <t>Вачи-35</t>
      </is>
    </nc>
  </rcc>
  <rcc rId="24000" sId="4" numFmtId="4">
    <oc r="D214">
      <v>1</v>
    </oc>
    <nc r="D214"/>
  </rcc>
  <rcc rId="24001" sId="4" numFmtId="4">
    <oc r="E214">
      <v>3</v>
    </oc>
    <nc r="E214"/>
  </rcc>
  <rcc rId="24002" sId="4" numFmtId="4">
    <oc r="F214">
      <v>1</v>
    </oc>
    <nc r="F214"/>
  </rcc>
  <rcc rId="24003" sId="4" numFmtId="4">
    <oc r="G214">
      <v>3</v>
    </oc>
    <nc r="G214"/>
  </rcc>
  <rcc rId="24004" sId="4" numFmtId="4">
    <oc r="H214">
      <v>0</v>
    </oc>
    <nc r="H214"/>
  </rcc>
  <rfmt sheetId="4" sqref="I214" start="0" length="0">
    <dxf/>
  </rfmt>
  <rcc rId="24005" sId="4" numFmtId="4">
    <oc r="J214">
      <v>19</v>
    </oc>
    <nc r="J214"/>
  </rcc>
  <rcc rId="24006" sId="4" numFmtId="4">
    <oc r="K214">
      <v>145</v>
    </oc>
    <nc r="K214"/>
  </rcc>
  <rcc rId="24007" sId="4">
    <oc r="C215" t="inlineStr">
      <is>
        <t>Агвали-35</t>
      </is>
    </oc>
    <nc r="C215" t="inlineStr">
      <is>
        <t>Ботлих</t>
      </is>
    </nc>
  </rcc>
  <rcc rId="24008" sId="4" numFmtId="4">
    <oc r="D215">
      <v>1</v>
    </oc>
    <nc r="D215">
      <v>2</v>
    </nc>
  </rcc>
  <rcc rId="24009" sId="4" numFmtId="4">
    <oc r="E215">
      <v>15</v>
    </oc>
    <nc r="E215">
      <v>16</v>
    </nc>
  </rcc>
  <rcc rId="24010" sId="4" numFmtId="4">
    <oc r="F215">
      <v>1</v>
    </oc>
    <nc r="F215">
      <v>2</v>
    </nc>
  </rcc>
  <rcc rId="24011" sId="4" numFmtId="4">
    <oc r="G215">
      <v>15</v>
    </oc>
    <nc r="G215">
      <v>16</v>
    </nc>
  </rcc>
  <rcc rId="24012" sId="4" numFmtId="4">
    <oc r="H215">
      <v>0</v>
    </oc>
    <nc r="H215"/>
  </rcc>
  <rfmt sheetId="4" sqref="I215" start="0" length="0">
    <dxf/>
  </rfmt>
  <rcc rId="24013" sId="4">
    <oc r="C216" t="inlineStr">
      <is>
        <t>Карата-35</t>
      </is>
    </oc>
    <nc r="C216" t="inlineStr">
      <is>
        <t>Агвали-35</t>
      </is>
    </nc>
  </rcc>
  <rcc rId="24014" sId="4" numFmtId="4">
    <oc r="D216">
      <v>1</v>
    </oc>
    <nc r="D216"/>
  </rcc>
  <rcc rId="24015" sId="4" numFmtId="4">
    <oc r="E216">
      <v>7</v>
    </oc>
    <nc r="E216"/>
  </rcc>
  <rcc rId="24016" sId="4" numFmtId="4">
    <oc r="F216">
      <v>1</v>
    </oc>
    <nc r="F216"/>
  </rcc>
  <rcc rId="24017" sId="4" numFmtId="4">
    <oc r="G216">
      <v>7</v>
    </oc>
    <nc r="G216"/>
  </rcc>
  <rcc rId="24018" sId="4" numFmtId="4">
    <oc r="H216">
      <v>0</v>
    </oc>
    <nc r="H216"/>
  </rcc>
  <rfmt sheetId="4" sqref="I216" start="0" length="0">
    <dxf/>
  </rfmt>
  <rcc rId="24019" sId="4">
    <oc r="C217" t="inlineStr">
      <is>
        <t>Прогресс-35</t>
      </is>
    </oc>
    <nc r="C217" t="inlineStr">
      <is>
        <t>Карата-35</t>
      </is>
    </nc>
  </rcc>
  <rcc rId="24020" sId="4" numFmtId="4">
    <oc r="D217">
      <v>7</v>
    </oc>
    <nc r="D217"/>
  </rcc>
  <rcc rId="24021" sId="4" numFmtId="4">
    <oc r="E217">
      <v>25</v>
    </oc>
    <nc r="E217"/>
  </rcc>
  <rcc rId="24022" sId="4" numFmtId="4">
    <oc r="H217">
      <v>0</v>
    </oc>
    <nc r="H217"/>
  </rcc>
  <rfmt sheetId="4" sqref="I217" start="0" length="0">
    <dxf/>
  </rfmt>
  <rcc rId="24023" sId="4" numFmtId="4">
    <oc r="J217">
      <v>18</v>
    </oc>
    <nc r="J217"/>
  </rcc>
  <rcc rId="24024" sId="4" numFmtId="4">
    <oc r="K217">
      <v>56</v>
    </oc>
    <nc r="K217"/>
  </rcc>
  <rcc rId="24025" sId="4">
    <oc r="C218" t="inlineStr">
      <is>
        <t>Мехельта-35</t>
      </is>
    </oc>
    <nc r="C218" t="inlineStr">
      <is>
        <t>Прогресс-35</t>
      </is>
    </nc>
  </rcc>
  <rcc rId="24026" sId="4" numFmtId="4">
    <oc r="D218">
      <v>10</v>
    </oc>
    <nc r="D218"/>
  </rcc>
  <rcc rId="24027" sId="4" numFmtId="4">
    <oc r="E218">
      <v>148</v>
    </oc>
    <nc r="E218"/>
  </rcc>
  <rcc rId="24028" sId="4" numFmtId="4">
    <oc r="F218">
      <v>10</v>
    </oc>
    <nc r="F218"/>
  </rcc>
  <rcc rId="24029" sId="4" numFmtId="4">
    <oc r="G218">
      <v>148</v>
    </oc>
    <nc r="G218"/>
  </rcc>
  <rcc rId="24030" sId="4" numFmtId="4">
    <oc r="H218">
      <v>0</v>
    </oc>
    <nc r="H218"/>
  </rcc>
  <rfmt sheetId="4" sqref="I218" start="0" length="0">
    <dxf/>
  </rfmt>
  <rcc rId="24031" sId="4">
    <oc r="C219" t="inlineStr">
      <is>
        <t>Цуриб-35</t>
      </is>
    </oc>
    <nc r="C219" t="inlineStr">
      <is>
        <t>Мехельта-35</t>
      </is>
    </nc>
  </rcc>
  <rcc rId="24032" sId="4" numFmtId="4">
    <oc r="D219">
      <v>1</v>
    </oc>
    <nc r="D219"/>
  </rcc>
  <rcc rId="24033" sId="4" numFmtId="4">
    <oc r="E219">
      <v>30</v>
    </oc>
    <nc r="E219"/>
  </rcc>
  <rcc rId="24034" sId="4" numFmtId="4">
    <oc r="F219">
      <v>1</v>
    </oc>
    <nc r="F219"/>
  </rcc>
  <rcc rId="24035" sId="4" numFmtId="4">
    <oc r="G219">
      <v>30</v>
    </oc>
    <nc r="G219"/>
  </rcc>
  <rcc rId="24036" sId="4" numFmtId="4">
    <oc r="H219">
      <v>0</v>
    </oc>
    <nc r="H219"/>
  </rcc>
  <rfmt sheetId="4" sqref="I219" start="0" length="0">
    <dxf/>
  </rfmt>
  <rcc rId="24037" sId="4">
    <oc r="C220" t="inlineStr">
      <is>
        <t>Согратль-35</t>
      </is>
    </oc>
    <nc r="C220" t="inlineStr">
      <is>
        <t>Цуриб-35</t>
      </is>
    </nc>
  </rcc>
  <rcc rId="24038" sId="4" numFmtId="4">
    <oc r="D220">
      <v>6</v>
    </oc>
    <nc r="D220"/>
  </rcc>
  <rcc rId="24039" sId="4" numFmtId="4">
    <oc r="E220">
      <v>41</v>
    </oc>
    <nc r="E220"/>
  </rcc>
  <rcc rId="24040" sId="4" numFmtId="4">
    <oc r="F220">
      <v>6</v>
    </oc>
    <nc r="F220"/>
  </rcc>
  <rcc rId="24041" sId="4" numFmtId="4">
    <oc r="G220">
      <v>41</v>
    </oc>
    <nc r="G220"/>
  </rcc>
  <rcc rId="24042" sId="4" numFmtId="4">
    <oc r="H220">
      <v>0</v>
    </oc>
    <nc r="H220"/>
  </rcc>
  <rfmt sheetId="4" sqref="I220" start="0" length="0">
    <dxf/>
  </rfmt>
  <rcc rId="24043" sId="4">
    <oc r="C221" t="inlineStr">
      <is>
        <t>Унцукуль-35</t>
      </is>
    </oc>
    <nc r="C221" t="inlineStr">
      <is>
        <t>Согратль-35</t>
      </is>
    </nc>
  </rcc>
  <rcc rId="24044" sId="4" numFmtId="4">
    <oc r="D221">
      <v>18</v>
    </oc>
    <nc r="D221"/>
  </rcc>
  <rcc rId="24045" sId="4" numFmtId="4">
    <oc r="E221">
      <v>332</v>
    </oc>
    <nc r="E221"/>
  </rcc>
  <rcc rId="24046" sId="4" numFmtId="4">
    <oc r="F221">
      <v>10</v>
    </oc>
    <nc r="F221"/>
  </rcc>
  <rcc rId="24047" sId="4" numFmtId="4">
    <oc r="G221">
      <v>70</v>
    </oc>
    <nc r="G221"/>
  </rcc>
  <rcc rId="24048" sId="4" numFmtId="4">
    <oc r="H221">
      <v>0</v>
    </oc>
    <nc r="H221"/>
  </rcc>
  <rfmt sheetId="4" sqref="I221" start="0" length="0">
    <dxf/>
  </rfmt>
  <rcc rId="24049" sId="4" numFmtId="4">
    <oc r="J221">
      <v>3</v>
    </oc>
    <nc r="J221"/>
  </rcc>
  <rcc rId="24050" sId="4" numFmtId="4">
    <oc r="K221">
      <v>10</v>
    </oc>
    <nc r="K221"/>
  </rcc>
  <rcc rId="24051" sId="4">
    <oc r="C222" t="inlineStr">
      <is>
        <t>Шамильское-110</t>
      </is>
    </oc>
    <nc r="C222" t="inlineStr">
      <is>
        <t>Унцукуль-35</t>
      </is>
    </nc>
  </rcc>
  <rcc rId="24052" sId="4" numFmtId="4">
    <oc r="D222">
      <v>6</v>
    </oc>
    <nc r="D222"/>
  </rcc>
  <rcc rId="24053" sId="4">
    <oc r="E222">
      <f>14+10+10+10+10+6</f>
    </oc>
    <nc r="E222"/>
  </rcc>
  <rcc rId="24054" sId="4" numFmtId="4">
    <oc r="F222">
      <v>6</v>
    </oc>
    <nc r="F222"/>
  </rcc>
  <rcc rId="24055" sId="4" numFmtId="4">
    <oc r="G222">
      <v>45</v>
    </oc>
    <nc r="G222"/>
  </rcc>
  <rcc rId="24056" sId="4" numFmtId="4">
    <oc r="H222">
      <v>0</v>
    </oc>
    <nc r="H222"/>
  </rcc>
  <rfmt sheetId="4" sqref="I222" start="0" length="0">
    <dxf/>
  </rfmt>
  <rcc rId="24057" sId="4">
    <oc r="C223" t="inlineStr">
      <is>
        <t>Тлярата-35</t>
      </is>
    </oc>
    <nc r="C223" t="inlineStr">
      <is>
        <t>Шамильское-110</t>
      </is>
    </nc>
  </rcc>
  <rcc rId="24058" sId="4" numFmtId="4">
    <oc r="D223">
      <v>5</v>
    </oc>
    <nc r="D223">
      <v>3</v>
    </nc>
  </rcc>
  <rcc rId="24059" sId="4" numFmtId="4">
    <oc r="E223">
      <f>13+13</f>
    </oc>
    <nc r="E223">
      <v>35</v>
    </nc>
  </rcc>
  <rcc rId="24060" sId="4" numFmtId="4">
    <oc r="F223">
      <v>2</v>
    </oc>
    <nc r="F223">
      <v>3</v>
    </nc>
  </rcc>
  <rcc rId="24061" sId="4" numFmtId="4">
    <oc r="G223">
      <v>16</v>
    </oc>
    <nc r="G223">
      <v>35</v>
    </nc>
  </rcc>
  <rcc rId="24062" sId="4" numFmtId="4">
    <oc r="H223">
      <v>0</v>
    </oc>
    <nc r="H223"/>
  </rcc>
  <rfmt sheetId="4" sqref="I223" start="0" length="0">
    <dxf/>
  </rfmt>
  <rcc rId="24063" sId="4">
    <oc r="C224" t="inlineStr">
      <is>
        <t>Бежта-35</t>
      </is>
    </oc>
    <nc r="C224" t="inlineStr">
      <is>
        <t>Тлярата-35</t>
      </is>
    </nc>
  </rcc>
  <rcc rId="24064" sId="4" numFmtId="4">
    <oc r="D224">
      <v>17</v>
    </oc>
    <nc r="D224"/>
  </rcc>
  <rcc rId="24065" sId="4" numFmtId="4">
    <oc r="E224">
      <v>159</v>
    </oc>
    <nc r="E224"/>
  </rcc>
  <rcc rId="24066" sId="4" numFmtId="4">
    <oc r="F224">
      <v>17</v>
    </oc>
    <nc r="F224"/>
  </rcc>
  <rcc rId="24067" sId="4" numFmtId="4">
    <oc r="G224">
      <v>159</v>
    </oc>
    <nc r="G224"/>
  </rcc>
  <rcc rId="24068" sId="4" numFmtId="4">
    <oc r="H224">
      <v>0</v>
    </oc>
    <nc r="H224"/>
  </rcc>
  <rfmt sheetId="4" sqref="I224" start="0" length="0">
    <dxf/>
  </rfmt>
  <rcc rId="24069" sId="4">
    <oc r="C225" t="inlineStr">
      <is>
        <t>Анцух-35</t>
      </is>
    </oc>
    <nc r="C225" t="inlineStr">
      <is>
        <t>Бежта-35</t>
      </is>
    </nc>
  </rcc>
  <rcc rId="24070" sId="4" numFmtId="4">
    <nc r="D225">
      <v>19</v>
    </nc>
  </rcc>
  <rcc rId="24071" sId="4" numFmtId="4">
    <nc r="E225">
      <v>193</v>
    </nc>
  </rcc>
  <rcc rId="24072" sId="4" numFmtId="4">
    <nc r="F225">
      <v>19</v>
    </nc>
  </rcc>
  <rcc rId="24073" sId="4" numFmtId="4">
    <nc r="G225">
      <v>193</v>
    </nc>
  </rcc>
  <rcc rId="24074" sId="4" numFmtId="4">
    <oc r="H225">
      <v>0</v>
    </oc>
    <nc r="H225"/>
  </rcc>
  <rfmt sheetId="4" sqref="I225" start="0" length="0">
    <dxf/>
  </rfmt>
  <rcc rId="24075" sId="4">
    <oc r="C226" t="inlineStr">
      <is>
        <t>Заиб</t>
      </is>
    </oc>
    <nc r="C226" t="inlineStr">
      <is>
        <t>Анцух-35</t>
      </is>
    </nc>
  </rcc>
  <rcc rId="24076" sId="4" numFmtId="4">
    <oc r="D226">
      <v>1</v>
    </oc>
    <nc r="D226"/>
  </rcc>
  <rcc rId="24077" sId="4" numFmtId="4">
    <oc r="E226">
      <v>7</v>
    </oc>
    <nc r="E226"/>
  </rcc>
  <rcc rId="24078" sId="4" numFmtId="4">
    <oc r="F226">
      <v>1</v>
    </oc>
    <nc r="F226"/>
  </rcc>
  <rcc rId="24079" sId="4" numFmtId="4">
    <oc r="G226">
      <v>7</v>
    </oc>
    <nc r="G226"/>
  </rcc>
  <rcc rId="24080" sId="4" numFmtId="4">
    <oc r="H226">
      <v>0</v>
    </oc>
    <nc r="H226"/>
  </rcc>
  <rfmt sheetId="4" sqref="I226" start="0" length="0">
    <dxf/>
  </rfmt>
  <rcc rId="24081" sId="4">
    <oc r="C227" t="inlineStr">
      <is>
        <t>Гидатль-35</t>
      </is>
    </oc>
    <nc r="C227" t="inlineStr">
      <is>
        <t>Заиб</t>
      </is>
    </nc>
  </rcc>
  <rcc rId="24082" sId="4" numFmtId="4">
    <oc r="D227">
      <v>1</v>
    </oc>
    <nc r="D227"/>
  </rcc>
  <rcc rId="24083" sId="4" numFmtId="4">
    <oc r="E227">
      <v>15</v>
    </oc>
    <nc r="E227"/>
  </rcc>
  <rcc rId="24084" sId="4" numFmtId="4">
    <oc r="F227">
      <v>1</v>
    </oc>
    <nc r="F227"/>
  </rcc>
  <rcc rId="24085" sId="4" numFmtId="4">
    <oc r="G227">
      <v>15</v>
    </oc>
    <nc r="G227"/>
  </rcc>
  <rcc rId="24086" sId="4" numFmtId="4">
    <oc r="H227">
      <v>0</v>
    </oc>
    <nc r="H227"/>
  </rcc>
  <rfmt sheetId="4" sqref="I227" start="0" length="0">
    <dxf/>
  </rfmt>
  <rcc rId="24087" sId="4">
    <oc r="C228" t="inlineStr">
      <is>
        <t>Анди-35</t>
      </is>
    </oc>
    <nc r="C228" t="inlineStr">
      <is>
        <t>Гидатль-35</t>
      </is>
    </nc>
  </rcc>
  <rcc rId="24088" sId="4" numFmtId="4">
    <oc r="H228">
      <v>0</v>
    </oc>
    <nc r="H228"/>
  </rcc>
  <rfmt sheetId="4" sqref="I228" start="0" length="0">
    <dxf/>
  </rfmt>
  <rcc rId="24089" sId="4">
    <oc r="C229" t="inlineStr">
      <is>
        <t>Аргвани</t>
      </is>
    </oc>
    <nc r="C229" t="inlineStr">
      <is>
        <t>Анди-35</t>
      </is>
    </nc>
  </rcc>
  <rcc rId="24090" sId="4" numFmtId="4">
    <oc r="D229">
      <v>21</v>
    </oc>
    <nc r="D229"/>
  </rcc>
  <rcc rId="24091" sId="4" numFmtId="4">
    <oc r="E229">
      <v>259</v>
    </oc>
    <nc r="E229"/>
  </rcc>
  <rcc rId="24092" sId="4" numFmtId="4">
    <oc r="F229">
      <v>21</v>
    </oc>
    <nc r="F229"/>
  </rcc>
  <rcc rId="24093" sId="4" numFmtId="4">
    <oc r="G229">
      <v>259</v>
    </oc>
    <nc r="G229"/>
  </rcc>
  <rcc rId="24094" sId="4" numFmtId="4">
    <oc r="H229">
      <v>0</v>
    </oc>
    <nc r="H229"/>
  </rcc>
  <rfmt sheetId="4" sqref="I229" start="0" length="0">
    <dxf/>
  </rfmt>
  <rcc rId="24095" sId="4">
    <oc r="C230" t="inlineStr">
      <is>
        <t xml:space="preserve">Шаури </t>
      </is>
    </oc>
    <nc r="C230" t="inlineStr">
      <is>
        <t>Аргвани</t>
      </is>
    </nc>
  </rcc>
  <rcc rId="24096" sId="4" numFmtId="4">
    <oc r="D230">
      <v>9</v>
    </oc>
    <nc r="D230"/>
  </rcc>
  <rcc rId="24097" sId="4" numFmtId="4">
    <oc r="E230">
      <v>90</v>
    </oc>
    <nc r="E230"/>
  </rcc>
  <rcc rId="24098" sId="4" numFmtId="4">
    <oc r="F230">
      <v>9</v>
    </oc>
    <nc r="F230"/>
  </rcc>
  <rcc rId="24099" sId="4" numFmtId="4">
    <oc r="G230">
      <v>90</v>
    </oc>
    <nc r="G230"/>
  </rcc>
  <rcc rId="24100" sId="4" numFmtId="4">
    <oc r="H230">
      <v>0</v>
    </oc>
    <nc r="H230"/>
  </rcc>
  <rfmt sheetId="4" sqref="I230" start="0" length="0">
    <dxf/>
  </rfmt>
  <rcc rId="24101" sId="4">
    <oc r="C231" t="inlineStr">
      <is>
        <t>ГКЗ</t>
      </is>
    </oc>
    <nc r="C231" t="inlineStr">
      <is>
        <t xml:space="preserve">Шаури </t>
      </is>
    </nc>
  </rcc>
  <rcc rId="24102" sId="4" numFmtId="4">
    <oc r="D231">
      <v>12</v>
    </oc>
    <nc r="D231">
      <v>2</v>
    </nc>
  </rcc>
  <rcc rId="24103" sId="4" numFmtId="4">
    <oc r="E231">
      <v>74</v>
    </oc>
    <nc r="E231">
      <v>25</v>
    </nc>
  </rcc>
  <rcc rId="24104" sId="4" numFmtId="4">
    <oc r="F231">
      <v>12</v>
    </oc>
    <nc r="F231">
      <v>2</v>
    </nc>
  </rcc>
  <rcc rId="24105" sId="4" numFmtId="4">
    <oc r="G231">
      <v>74</v>
    </oc>
    <nc r="G231">
      <v>25</v>
    </nc>
  </rcc>
  <rcc rId="24106" sId="4" numFmtId="4">
    <oc r="H231">
      <v>0</v>
    </oc>
    <nc r="H231"/>
  </rcc>
  <rfmt sheetId="4" sqref="I231" start="0" length="0">
    <dxf/>
  </rfmt>
  <rcc rId="24107" sId="4">
    <oc r="C232" t="inlineStr">
      <is>
        <t>Игали-35</t>
      </is>
    </oc>
    <nc r="C232" t="inlineStr">
      <is>
        <t>ГКЗ</t>
      </is>
    </nc>
  </rcc>
  <rcc rId="24108" sId="4" numFmtId="4">
    <nc r="D232">
      <v>1</v>
    </nc>
  </rcc>
  <rcc rId="24109" sId="4" numFmtId="4">
    <nc r="E232">
      <v>6</v>
    </nc>
  </rcc>
  <rcc rId="24110" sId="4" numFmtId="4">
    <nc r="F232">
      <v>1</v>
    </nc>
  </rcc>
  <rcc rId="24111" sId="4" numFmtId="4">
    <nc r="G232">
      <v>6</v>
    </nc>
  </rcc>
  <rcc rId="24112" sId="4" numFmtId="4">
    <oc r="H232">
      <v>0</v>
    </oc>
    <nc r="H232"/>
  </rcc>
  <rfmt sheetId="4" sqref="I232" start="0" length="0">
    <dxf/>
  </rfmt>
  <rcc rId="24113" sId="4">
    <oc r="C233" t="inlineStr">
      <is>
        <t>Наци</t>
      </is>
    </oc>
    <nc r="C233" t="inlineStr">
      <is>
        <t>Игали-35</t>
      </is>
    </nc>
  </rcc>
  <rcc rId="24114" sId="4" numFmtId="4">
    <oc r="D233">
      <v>7</v>
    </oc>
    <nc r="D233">
      <v>1</v>
    </nc>
  </rcc>
  <rcc rId="24115" sId="4" numFmtId="4">
    <oc r="E233">
      <v>45</v>
    </oc>
    <nc r="E233">
      <v>8</v>
    </nc>
  </rcc>
  <rcc rId="24116" sId="4" numFmtId="4">
    <oc r="F233">
      <v>5</v>
    </oc>
    <nc r="F233">
      <v>1</v>
    </nc>
  </rcc>
  <rcc rId="24117" sId="4" numFmtId="4">
    <oc r="G233">
      <v>30</v>
    </oc>
    <nc r="G233">
      <v>8</v>
    </nc>
  </rcc>
  <rcc rId="24118" sId="4" numFmtId="4">
    <oc r="H233">
      <v>0</v>
    </oc>
    <nc r="H233"/>
  </rcc>
  <rfmt sheetId="4" sqref="I233" start="0" length="0">
    <dxf/>
  </rfmt>
  <rcc rId="24119" sId="4">
    <oc r="C234" t="inlineStr">
      <is>
        <t>Зуберха</t>
      </is>
    </oc>
    <nc r="C234" t="inlineStr">
      <is>
        <t>Наци</t>
      </is>
    </nc>
  </rcc>
  <rcc rId="24120" sId="4" numFmtId="4">
    <oc r="D234">
      <v>5</v>
    </oc>
    <nc r="D234"/>
  </rcc>
  <rcc rId="24121" sId="4" numFmtId="4">
    <oc r="E234">
      <v>25</v>
    </oc>
    <nc r="E234"/>
  </rcc>
  <rcc rId="24122" sId="4" numFmtId="4">
    <oc r="F234">
      <v>4</v>
    </oc>
    <nc r="F234"/>
  </rcc>
  <rcc rId="24123" sId="4" numFmtId="4">
    <oc r="G234">
      <v>20</v>
    </oc>
    <nc r="G234"/>
  </rcc>
  <rcc rId="24124" sId="4" numFmtId="4">
    <oc r="H234">
      <v>0</v>
    </oc>
    <nc r="H234"/>
  </rcc>
  <rfmt sheetId="4" sqref="I234" start="0" length="0">
    <dxf/>
  </rfmt>
  <rcc rId="24125" sId="4">
    <oc r="C235" t="inlineStr">
      <is>
        <t>Кидеро</t>
      </is>
    </oc>
    <nc r="C235" t="inlineStr">
      <is>
        <t>Зуберха</t>
      </is>
    </nc>
  </rcc>
  <rcc rId="24126" sId="4" numFmtId="4">
    <oc r="D235">
      <v>18</v>
    </oc>
    <nc r="D235"/>
  </rcc>
  <rcc rId="24127" sId="4" numFmtId="4">
    <oc r="E235">
      <v>185</v>
    </oc>
    <nc r="E235"/>
  </rcc>
  <rcc rId="24128" sId="4" numFmtId="4">
    <oc r="F235">
      <v>18</v>
    </oc>
    <nc r="F235"/>
  </rcc>
  <rcc rId="24129" sId="4" numFmtId="4">
    <oc r="G235">
      <v>185</v>
    </oc>
    <nc r="G235"/>
  </rcc>
  <rcc rId="24130" sId="4" numFmtId="4">
    <oc r="H235">
      <v>0</v>
    </oc>
    <nc r="H235"/>
  </rcc>
  <rfmt sheetId="4" sqref="I235" start="0" length="0">
    <dxf/>
  </rfmt>
  <rcc rId="24131" sId="4">
    <oc r="C236" t="inlineStr">
      <is>
        <t>ЦРП</t>
      </is>
    </oc>
    <nc r="C236" t="inlineStr">
      <is>
        <t>Кидеро</t>
      </is>
    </nc>
  </rcc>
  <rcc rId="24132" sId="4" numFmtId="4">
    <nc r="D236">
      <v>2</v>
    </nc>
  </rcc>
  <rcc rId="24133" sId="4" numFmtId="4">
    <nc r="E236">
      <v>20</v>
    </nc>
  </rcc>
  <rcc rId="24134" sId="4" numFmtId="4">
    <nc r="F236">
      <v>2</v>
    </nc>
  </rcc>
  <rcc rId="24135" sId="4" numFmtId="4">
    <nc r="G236">
      <v>20</v>
    </nc>
  </rcc>
  <rcc rId="24136" sId="4" numFmtId="4">
    <oc r="H236">
      <v>0</v>
    </oc>
    <nc r="H236"/>
  </rcc>
  <rfmt sheetId="4" sqref="I236" start="0" length="0">
    <dxf/>
  </rfmt>
  <rcc rId="24137" sId="4" numFmtId="4">
    <oc r="D237">
      <v>49</v>
    </oc>
    <nc r="D237"/>
  </rcc>
  <rcc rId="24138" sId="4">
    <oc r="E237">
      <f>375.5+16</f>
    </oc>
    <nc r="E237"/>
  </rcc>
  <rcc rId="24139" sId="4" numFmtId="4">
    <oc r="F237">
      <v>15</v>
    </oc>
    <nc r="F237"/>
  </rcc>
  <rcc rId="24140" sId="4" numFmtId="4">
    <oc r="G237">
      <v>65</v>
    </oc>
    <nc r="G237"/>
  </rcc>
  <rcc rId="24141" sId="4" numFmtId="4">
    <oc r="H237">
      <v>0</v>
    </oc>
    <nc r="H237"/>
  </rcc>
  <rfmt sheetId="4" sqref="I237" start="0" length="0">
    <dxf/>
  </rfmt>
  <rcc rId="24142" sId="4" numFmtId="4">
    <oc r="J237">
      <v>9</v>
    </oc>
    <nc r="J237"/>
  </rcc>
  <rcc rId="24143" sId="4" numFmtId="4">
    <oc r="K237">
      <v>43</v>
    </oc>
    <nc r="K237"/>
  </rcc>
  <rcc rId="24144" sId="4" numFmtId="4">
    <oc r="D238">
      <v>6</v>
    </oc>
    <nc r="D238">
      <v>1</v>
    </nc>
  </rcc>
  <rcc rId="24145" sId="4" numFmtId="4">
    <oc r="E238">
      <f>10+9+5+6+6+6</f>
    </oc>
    <nc r="E238">
      <v>6</v>
    </nc>
  </rcc>
  <rcc rId="24146" sId="4" numFmtId="4">
    <oc r="F238">
      <v>6</v>
    </oc>
    <nc r="F238">
      <v>1</v>
    </nc>
  </rcc>
  <rcc rId="24147" sId="4" numFmtId="4">
    <oc r="G238">
      <v>42</v>
    </oc>
    <nc r="G238">
      <v>6</v>
    </nc>
  </rcc>
  <rcc rId="24148" sId="4" numFmtId="4">
    <oc r="H238">
      <v>0</v>
    </oc>
    <nc r="H238"/>
  </rcc>
  <rfmt sheetId="4" sqref="I238" start="0" length="0">
    <dxf/>
  </rfmt>
  <rcc rId="24149" sId="4" numFmtId="4">
    <oc r="E239">
      <v>8</v>
    </oc>
    <nc r="E239">
      <v>6</v>
    </nc>
  </rcc>
  <rcc rId="24150" sId="4" numFmtId="4">
    <oc r="G239">
      <v>8</v>
    </oc>
    <nc r="G239">
      <v>6</v>
    </nc>
  </rcc>
  <rcc rId="24151" sId="4" numFmtId="4">
    <oc r="H239">
      <v>0</v>
    </oc>
    <nc r="H239"/>
  </rcc>
  <rfmt sheetId="4" sqref="I239" start="0" length="0">
    <dxf/>
  </rfmt>
  <rcc rId="24152" sId="4" numFmtId="4">
    <oc r="D240">
      <v>15</v>
    </oc>
    <nc r="D240"/>
  </rcc>
  <rcc rId="24153" sId="4">
    <oc r="E240">
      <f>8+10+20+8+15+10+15+15</f>
    </oc>
    <nc r="E240"/>
  </rcc>
  <rcc rId="24154" sId="4" numFmtId="4">
    <oc r="F240">
      <v>8</v>
    </oc>
    <nc r="F240"/>
  </rcc>
  <rcc rId="24155" sId="4" numFmtId="4">
    <oc r="G240">
      <v>79</v>
    </oc>
    <nc r="G240"/>
  </rcc>
  <rcc rId="24156" sId="4" numFmtId="4">
    <oc r="H240">
      <v>0</v>
    </oc>
    <nc r="H240"/>
  </rcc>
  <rfmt sheetId="4" sqref="I240" start="0" length="0">
    <dxf/>
  </rfmt>
  <rcc rId="24157" sId="4">
    <oc r="D241">
      <f>SUM(D201:D240)</f>
    </oc>
    <nc r="D241">
      <f>SUM(D202:D240)</f>
    </nc>
  </rcc>
  <rcc rId="24158" sId="4">
    <oc r="E241">
      <f>SUM(E201:E240)</f>
    </oc>
    <nc r="E241">
      <f>SUM(E202:E240)</f>
    </nc>
  </rcc>
  <rcc rId="24159" sId="4">
    <oc r="F241">
      <f>SUM(F201:F240)</f>
    </oc>
    <nc r="F241">
      <f>SUM(F202:F240)</f>
    </nc>
  </rcc>
  <rcc rId="24160" sId="4">
    <oc r="G241">
      <f>SUM(G201:G240)</f>
    </oc>
    <nc r="G241">
      <f>SUM(G202:G240)</f>
    </nc>
  </rcc>
  <rcc rId="24161" sId="4">
    <oc r="H241">
      <f>SUM(H201:H240)</f>
    </oc>
    <nc r="H241">
      <f>SUM(H202:H240)</f>
    </nc>
  </rcc>
  <rcc rId="24162" sId="4">
    <oc r="I241">
      <f>SUM(I201:I240)</f>
    </oc>
    <nc r="I241">
      <f>SUM(I202:I240)</f>
    </nc>
  </rcc>
  <rcc rId="24163" sId="4">
    <oc r="J241">
      <f>SUM(J201:J240)</f>
    </oc>
    <nc r="J241">
      <f>SUM(J202:J240)</f>
    </nc>
  </rcc>
  <rcc rId="24164" sId="4">
    <oc r="K241">
      <f>SUM(K201:K240)</f>
    </oc>
    <nc r="K241">
      <f>SUM(K202:K240)</f>
    </nc>
  </rcc>
  <rcc rId="24165" sId="4">
    <oc r="L241">
      <f>SUM(L201:L240)</f>
    </oc>
    <nc r="L241">
      <f>SUM(L202:L240)</f>
    </nc>
  </rcc>
  <rcc rId="24166" sId="4">
    <oc r="M241">
      <f>SUM(M201:M240)</f>
    </oc>
    <nc r="M241">
      <f>SUM(M202:M240)</f>
    </nc>
  </rcc>
  <rcc rId="24167" sId="4">
    <oc r="N241">
      <f>SUM(N201:N240)</f>
    </oc>
    <nc r="N241">
      <f>SUM(N202:N240)</f>
    </nc>
  </rcc>
  <rcc rId="24168" sId="4">
    <oc r="O241">
      <f>SUM(O201:O240)</f>
    </oc>
    <nc r="O241">
      <f>SUM(O202:O240)</f>
    </nc>
  </rcc>
  <rcc rId="24169" sId="4">
    <oc r="P241">
      <f>SUM(P201:P240)</f>
    </oc>
    <nc r="P241">
      <f>SUM(P202:P240)</f>
    </nc>
  </rcc>
  <rcc rId="24170" sId="4">
    <oc r="Q241">
      <f>SUM(Q201:Q240)</f>
    </oc>
    <nc r="Q241">
      <f>SUM(Q202:Q240)</f>
    </nc>
  </rcc>
  <rcc rId="24171" sId="4">
    <oc r="D242">
      <f>SUM(D241+D199+D192+D182+D150+D99+D61)</f>
    </oc>
    <nc r="D242">
      <f>SUM(D241+D200+D192+D182+D150+D99+D61)</f>
    </nc>
  </rcc>
  <rcc rId="24172" sId="4">
    <oc r="E242">
      <f>SUM(E241+E199+E192+E182+E150+E99+E61)</f>
    </oc>
    <nc r="E242">
      <f>SUM(E241+E200+E192+E182+E150+E99+E61)</f>
    </nc>
  </rcc>
  <rcc rId="24173" sId="4">
    <oc r="F242">
      <f>SUM(F241+F199+F192+F182+F150+F99+F61)</f>
    </oc>
    <nc r="F242">
      <f>SUM(F241+F200+F192+F182+F150+F99+F61)</f>
    </nc>
  </rcc>
  <rcc rId="24174" sId="4">
    <oc r="G242">
      <f>SUM(G241+G199+G192+G182+G150+G99+G61)</f>
    </oc>
    <nc r="G242">
      <f>SUM(G241+G200+G192+G182+G150+G99+G61)</f>
    </nc>
  </rcc>
  <rcc rId="24175" sId="4">
    <oc r="H242">
      <f>SUM(H241+H199+H192+H182+H150+H99+H61)</f>
    </oc>
    <nc r="H242">
      <f>SUM(H241+H200+H192+H182+H150+H99+H61)</f>
    </nc>
  </rcc>
  <rcc rId="24176" sId="4">
    <oc r="I242">
      <f>SUM(I241+I199+I192+I182+I150+I99+I61)</f>
    </oc>
    <nc r="I242">
      <f>SUM(I241+I200+I192+I182+I150+I99+I61)</f>
    </nc>
  </rcc>
  <rcc rId="24177" sId="4">
    <oc r="J242">
      <f>SUM(J241+J199+J192+J182+J150+J99+J61)</f>
    </oc>
    <nc r="J242">
      <f>SUM(J241+J200+J192+J182+J150+J99+J61)</f>
    </nc>
  </rcc>
  <rcc rId="24178" sId="4">
    <oc r="K242">
      <f>SUM(K241+K199+K192+K182+K150+K99+K61)</f>
    </oc>
    <nc r="K242">
      <f>SUM(K241+K200+K192+K182+K150+K99+K61)</f>
    </nc>
  </rcc>
  <rcc rId="24179" sId="4">
    <oc r="L242">
      <f>SUM(L241+L199+L192+L182+L150+L99+L61)</f>
    </oc>
    <nc r="L242">
      <f>SUM(L241+L200+L192+L182+L150+L99+L61)</f>
    </nc>
  </rcc>
  <rcc rId="24180" sId="4">
    <oc r="M242">
      <f>SUM(M241+M199+M192+M182+M150+M99+M61)</f>
    </oc>
    <nc r="M242">
      <f>SUM(M241+M200+M192+M182+M150+M99+M61)</f>
    </nc>
  </rcc>
  <rcc rId="24181" sId="4">
    <oc r="N242">
      <f>SUM(N241+N199+N192+N182+N150+N99+N61)</f>
    </oc>
    <nc r="N242">
      <f>SUM(N241+N200+N192+N182+N150+N99+N61)</f>
    </nc>
  </rcc>
  <rcc rId="24182" sId="4">
    <oc r="O242">
      <f>SUM(O241+O199+O192+O182+O150+O99+O61)</f>
    </oc>
    <nc r="O242">
      <f>SUM(O241+O200+O192+O182+O150+O99+O61)</f>
    </nc>
  </rcc>
  <rcc rId="24183" sId="4">
    <oc r="P242">
      <f>SUM(P241+P199+P192+P182+P150+P99+P61)</f>
    </oc>
    <nc r="P242">
      <f>SUM(P241+P200+P192+P182+P150+P99+P61)</f>
    </nc>
  </rcc>
  <rcc rId="24184" sId="4">
    <oc r="Q242">
      <f>SUM(Q241+Q199+Q192+Q182+Q150+Q99+Q61)</f>
    </oc>
    <nc r="Q242">
      <f>SUM(Q241+Q200+Q192+Q182+Q150+Q99+Q61)</f>
    </nc>
  </rcc>
  <rfmt sheetId="4" sqref="B243" start="0" length="0">
    <dxf/>
  </rfmt>
  <rcc rId="24185" sId="4">
    <oc r="D243">
      <f>SUM(D242:D242)</f>
    </oc>
    <nc r="D243">
      <f>SUM(D242:D242)</f>
    </nc>
  </rcc>
  <rcc rId="24186" sId="4">
    <oc r="E243">
      <f>SUM(E242:E242)</f>
    </oc>
    <nc r="E243">
      <f>SUM(E242:E242)</f>
    </nc>
  </rcc>
  <rcc rId="24187" sId="4">
    <oc r="F243">
      <f>SUM(F242:F242)</f>
    </oc>
    <nc r="F243">
      <f>SUM(F242:F242)</f>
    </nc>
  </rcc>
  <rcc rId="24188" sId="4">
    <oc r="G243">
      <f>SUM(G242:G242)</f>
    </oc>
    <nc r="G243">
      <f>SUM(G242:G242)</f>
    </nc>
  </rcc>
  <rcc rId="24189" sId="4">
    <oc r="H243">
      <f>SUM(H242:H242)</f>
    </oc>
    <nc r="H243">
      <f>SUM(H242:H242)</f>
    </nc>
  </rcc>
  <rcc rId="24190" sId="4">
    <oc r="I243">
      <f>SUM(I242:I242)</f>
    </oc>
    <nc r="I243">
      <f>SUM(I242:I242)</f>
    </nc>
  </rcc>
  <rcc rId="24191" sId="4">
    <oc r="J243">
      <f>SUM(J242:J242)</f>
    </oc>
    <nc r="J243">
      <f>SUM(J242:J242)</f>
    </nc>
  </rcc>
  <rcc rId="24192" sId="4">
    <oc r="K243">
      <f>SUM(K242:K242)</f>
    </oc>
    <nc r="K243">
      <f>SUM(K242:K242)</f>
    </nc>
  </rcc>
  <rcc rId="24193" sId="4">
    <oc r="L243">
      <f>SUM(L242:L242)</f>
    </oc>
    <nc r="L243">
      <f>SUM(L242:L242)</f>
    </nc>
  </rcc>
  <rcc rId="24194" sId="4">
    <oc r="M243">
      <f>SUM(M242:M242)</f>
    </oc>
    <nc r="M243">
      <f>SUM(M242:M242)</f>
    </nc>
  </rcc>
  <rcc rId="24195" sId="4">
    <oc r="N243">
      <f>SUM(N242:N242)</f>
    </oc>
    <nc r="N243">
      <f>SUM(N242:N242)</f>
    </nc>
  </rcc>
  <rcc rId="24196" sId="4">
    <oc r="O243">
      <f>SUM(O242:O242)</f>
    </oc>
    <nc r="O243">
      <f>SUM(O242:O242)</f>
    </nc>
  </rcc>
  <rcc rId="24197" sId="4">
    <oc r="P243">
      <f>SUM(P242:P242)</f>
    </oc>
    <nc r="P243">
      <f>SUM(P242:P242)</f>
    </nc>
  </rcc>
  <rcc rId="24198" sId="4">
    <oc r="Q243">
      <f>SUM(Q242:Q242)</f>
    </oc>
    <nc r="Q243">
      <f>SUM(Q242:Q242)</f>
    </nc>
  </rcc>
  <rcc rId="24199" sId="4">
    <oc r="J245">
      <v>2337</v>
    </oc>
    <nc r="J245"/>
  </rcc>
  <rcc rId="24200" sId="4">
    <oc r="K245">
      <v>16828.7</v>
    </oc>
    <nc r="K245"/>
  </rcc>
  <rcc rId="24201" sId="4" odxf="1" dxf="1">
    <oc r="D248">
      <f>D249-D243</f>
    </oc>
    <nc r="D248"/>
    <odxf>
      <numFmt numFmtId="3" formatCode="#,##0"/>
    </odxf>
    <ndxf>
      <numFmt numFmtId="0" formatCode="General"/>
    </ndxf>
  </rcc>
  <rcc rId="24202" sId="4" odxf="1" dxf="1">
    <oc r="E248">
      <f>E249-E243</f>
    </oc>
    <nc r="E248"/>
    <odxf>
      <numFmt numFmtId="4" formatCode="#,##0.00"/>
    </odxf>
    <ndxf>
      <numFmt numFmtId="0" formatCode="General"/>
    </ndxf>
  </rcc>
  <rcc rId="24203" sId="4">
    <oc r="F248">
      <f>1044+285</f>
    </oc>
    <nc r="F248"/>
  </rcc>
  <rcc rId="24204" sId="4">
    <oc r="G248">
      <f>8179+2137.6</f>
    </oc>
    <nc r="G248"/>
  </rcc>
  <rfmt sheetId="4" sqref="I248" start="0" length="0">
    <dxf/>
  </rfmt>
  <rcc rId="24205" sId="4" odxf="1" dxf="1">
    <oc r="D249">
      <v>1981</v>
    </oc>
    <nc r="D249"/>
    <odxf>
      <font>
        <b/>
      </font>
      <fill>
        <patternFill patternType="solid">
          <bgColor rgb="FFFFFF00"/>
        </patternFill>
      </fill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4206" sId="4" odxf="1" dxf="1">
    <oc r="E249">
      <v>15286.6</v>
    </oc>
    <nc r="E249"/>
    <odxf>
      <font>
        <b/>
      </font>
      <fill>
        <patternFill patternType="solid">
          <bgColor rgb="FFFFFF00"/>
        </patternFill>
      </fill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qref="F249" start="0" length="0">
    <dxf>
      <font>
        <b val="0"/>
        <sz val="10"/>
        <color auto="1"/>
        <name val="Arial Cyr"/>
        <scheme val="none"/>
      </font>
    </dxf>
  </rfmt>
  <rfmt sheetId="4" sqref="G249" start="0" length="0">
    <dxf>
      <font>
        <b val="0"/>
        <sz val="10"/>
        <color auto="1"/>
        <name val="Arial Cyr"/>
        <scheme val="none"/>
      </font>
    </dxf>
  </rfmt>
  <rfmt sheetId="4" sqref="H249" start="0" length="0">
    <dxf>
      <font>
        <b val="0"/>
        <sz val="8"/>
        <name val="Times New Roman"/>
        <scheme val="none"/>
      </font>
    </dxf>
  </rfmt>
  <rfmt sheetId="4" sqref="I249" start="0" length="0">
    <dxf>
      <font>
        <b val="0"/>
        <sz val="8"/>
        <name val="Times New Roman"/>
        <scheme val="none"/>
      </font>
    </dxf>
  </rfmt>
  <rfmt sheetId="4" sqref="J249" start="0" length="0">
    <dxf>
      <font>
        <b val="0"/>
        <sz val="10"/>
        <color auto="1"/>
        <name val="Arial Cyr"/>
        <scheme val="none"/>
      </font>
    </dxf>
  </rfmt>
  <rfmt sheetId="4" sqref="K249" start="0" length="0">
    <dxf>
      <font>
        <b val="0"/>
        <sz val="8"/>
        <name val="Times New Roman"/>
        <scheme val="none"/>
      </font>
    </dxf>
  </rfmt>
  <rfmt sheetId="4" sqref="D250" start="0" length="0">
    <dxf>
      <numFmt numFmtId="0" formatCode="General"/>
    </dxf>
  </rfmt>
  <rfmt sheetId="4" sqref="E250" start="0" length="0">
    <dxf>
      <numFmt numFmtId="0" formatCode="General"/>
    </dxf>
  </rfmt>
  <rcc rId="24207" sId="4" odxf="1" dxf="1">
    <oc r="F250">
      <f>F248-F243</f>
    </oc>
    <nc r="F250"/>
    <odxf>
      <numFmt numFmtId="3" formatCode="#,##0"/>
    </odxf>
    <ndxf>
      <numFmt numFmtId="0" formatCode="General"/>
    </ndxf>
  </rcc>
  <rcc rId="24208" sId="4" odxf="1" dxf="1">
    <oc r="G250">
      <f>G248-G243</f>
    </oc>
    <nc r="G250"/>
    <odxf>
      <numFmt numFmtId="3" formatCode="#,##0"/>
    </odxf>
    <ndxf>
      <numFmt numFmtId="0" formatCode="General"/>
    </ndxf>
  </rcc>
  <rfmt sheetId="4" s="1" sqref="H250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0" start="0" length="0">
    <dxf>
      <font>
        <sz val="8"/>
        <color auto="1"/>
        <name val="Times New Roman"/>
        <scheme val="none"/>
      </font>
      <numFmt numFmtId="0" formatCode="General"/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50" start="0" length="0">
    <dxf>
      <numFmt numFmtId="0" formatCode="General"/>
    </dxf>
  </rfmt>
  <rfmt sheetId="4" s="1" sqref="K250" start="0" length="0">
    <dxf>
      <font>
        <sz val="8"/>
        <color auto="1"/>
        <name val="Times New Roman"/>
        <scheme val="none"/>
      </font>
      <numFmt numFmtId="0" formatCode="General"/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51" start="0" length="0">
    <dxf>
      <numFmt numFmtId="0" formatCode="General"/>
    </dxf>
  </rfmt>
  <rfmt sheetId="4" sqref="I251" start="0" length="0">
    <dxf/>
  </rfmt>
  <rfmt sheetId="4" sqref="I252" start="0" length="0">
    <dxf/>
  </rfmt>
  <rfmt sheetId="4" sqref="I253" start="0" length="0">
    <dxf/>
  </rfmt>
  <rfmt sheetId="4" sqref="I254" start="0" length="0">
    <dxf/>
  </rfmt>
  <rfmt sheetId="4" sqref="I255" start="0" length="0">
    <dxf/>
  </rfmt>
  <rfmt sheetId="4" sqref="I256" start="0" length="0">
    <dxf/>
  </rfmt>
  <rfmt sheetId="4" sqref="I260" start="0" length="0">
    <dxf/>
  </rfmt>
  <rfmt sheetId="4" sqref="I261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2015г'!$C$21:$C$246</formula>
    <oldFormula>'январь 2015г'!$C$21:$C$246</oldFormula>
  </rdn>
  <rdn rId="0" localSheetId="3" customView="1" name="Z_A743F9C7_8B89_4E8F_B91F_1FFB859064F2_.wvu.Rows" hidden="1" oldHidden="1">
    <formula>'по 6-10'!$2:$12</formula>
    <oldFormula>'по 6-10'!$2:$12</oldFormula>
  </rdn>
  <rdn rId="0" localSheetId="3" customView="1" name="Z_A743F9C7_8B89_4E8F_B91F_1FFB859064F2_.wvu.FilterData" hidden="1" oldHidden="1">
    <formula>'по 6-10'!$C$21:$C$130</formula>
    <oldFormula>'по 6-10'!$C$21:$C$130</oldFormula>
  </rdn>
  <rdn rId="0" localSheetId="4" customView="1" name="Z_A743F9C7_8B89_4E8F_B91F_1FFB859064F2_.wvu.Rows" hidden="1" oldHidden="1">
    <formula>'по 0,4'!$2:$12</formula>
    <oldFormula>'по 0,4'!$2:$12</oldFormula>
  </rdn>
  <rdn rId="0" localSheetId="4" customView="1" name="Z_A743F9C7_8B89_4E8F_B91F_1FFB859064F2_.wvu.FilterData" hidden="1" oldHidden="1">
    <formula>'по 0,4'!$C$18:$C$127</formula>
    <oldFormula>'по 0,4'!$C$18:$C$127</oldFormula>
  </rdn>
  <rcv guid="{A743F9C7-8B89-4E8F-B91F-1FFB859064F2}" action="add"/>
  <rsnm rId="24215" sheetId="1" oldName="[Копия Сводная по поданным заявкам и заключенным договорам с присоединенной мощностью за декабрь_2014г.xlsx]декабрь 2014г" newName="[Копия Сводная по поданным заявкам и заключенным договорам с присоединенной мощностью за декабрь_2014г.xlsx]январь 2015г"/>
  <rsnm rId="24216" sheetId="3" oldName="[Копия Сводная по поданным заявкам и заключенным договорам с присоединенной мощностью за декабрь_2014г.xlsx]декабрь 2014г. по 6-10" newName="[Копия Сводная по поданным заявкам и заключенным договорам с присоединенной мощностью за декабрь_2014г.xlsx]по 6-10"/>
  <rsnm rId="24217" sheetId="4" oldName="[Копия Сводная по поданным заявкам и заключенным договорам с присоединенной мощностью за декабрь_2014г.xlsx]декабрь 2014г. по 0,4" newName="[Копия Сводная по поданным заявкам и заключенным договорам с присоединенной мощностью за декабрь_2014г.xlsx]по 0,4"/>
</revisions>
</file>

<file path=xl/revisions/revisionLog141111.xml><?xml version="1.0" encoding="utf-8"?>
<revisions xmlns="http://schemas.openxmlformats.org/spreadsheetml/2006/main" xmlns:r="http://schemas.openxmlformats.org/officeDocument/2006/relationships">
  <rcc rId="18570" sId="4" numFmtId="4">
    <oc r="D221">
      <v>15</v>
    </oc>
    <nc r="D221">
      <v>18</v>
    </nc>
  </rcc>
  <rcc rId="18571" sId="4" numFmtId="4">
    <oc r="E221">
      <v>290</v>
    </oc>
    <nc r="E221">
      <v>332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15974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5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  <odxf/>
    <ndxf/>
  </rcc>
  <rcc rId="15976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август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сентябрь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  <rsnm rId="15983" sheetId="1" oldName="[Сводная по поданным заявкам и заключенным договорам с присоединенной мощностью за сентябрь_2014.xlsx]август 2014г" newName="[Сводная по поданным заявкам и заключенным договорам с присоединенной мощностью за сентябрь_2014.xlsx]сентябрь 2014г"/>
  <rsnm rId="15984" sheetId="3" oldName="[Сводная по поданным заявкам и заключенным договорам с присоединенной мощностью за сентябрь_2014.xlsx]август 2014г. по 6-10" newName="[Сводная по поданным заявкам и заключенным договорам с присоединенной мощностью за сентябрь_2014.xlsx]сентябрь 2014г. по 6-10"/>
  <rsnm rId="15985" sheetId="4" oldName="[Сводная по поданным заявкам и заключенным договорам с присоединенной мощностью за сентябрь_2014.xlsx]август 2014г. по 0,4" newName="[Сводная по поданным заявкам и заключенным договорам с присоединенной мощностью за сентябрь_2014.xlsx]сентябрь 2014г. по 0,4"/>
</revisions>
</file>

<file path=xl/revisions/revisionLog151211.xml><?xml version="1.0" encoding="utf-8"?>
<revisions xmlns="http://schemas.openxmlformats.org/spreadsheetml/2006/main" xmlns:r="http://schemas.openxmlformats.org/officeDocument/2006/relationships">
  <rcc rId="16190" sId="4" numFmtId="4">
    <oc r="D145">
      <v>3</v>
    </oc>
    <nc r="D145">
      <v>4</v>
    </nc>
  </rcc>
  <rcc rId="16191" sId="4">
    <oc r="E145">
      <f>5+6+4</f>
    </oc>
    <nc r="E145">
      <f>5+6+4+8</f>
    </nc>
  </rcc>
  <rcc rId="16192" sId="4" numFmtId="4">
    <oc r="F145">
      <v>3</v>
    </oc>
    <nc r="F145">
      <v>4</v>
    </nc>
  </rcc>
  <rcc rId="16193" sId="4" numFmtId="4">
    <oc r="G145">
      <v>15</v>
    </oc>
    <nc r="G145">
      <v>23</v>
    </nc>
  </rcc>
  <rcc rId="16194" sId="4" numFmtId="4">
    <oc r="D115">
      <v>3</v>
    </oc>
    <nc r="D115">
      <v>4</v>
    </nc>
  </rcc>
  <rcc rId="16195" sId="4">
    <oc r="E115">
      <f>4+10+12</f>
    </oc>
    <nc r="E115">
      <f>4+10+12+10</f>
    </nc>
  </rcc>
  <rcc rId="16196" sId="4" numFmtId="4">
    <oc r="F115">
      <v>3</v>
    </oc>
    <nc r="F115">
      <v>4</v>
    </nc>
  </rcc>
  <rcc rId="16197" sId="4" numFmtId="4">
    <oc r="G115">
      <v>26</v>
    </oc>
    <nc r="G115">
      <v>36</v>
    </nc>
  </rcc>
  <rcc rId="16198" sId="4" numFmtId="4">
    <oc r="D153">
      <v>4</v>
    </oc>
    <nc r="D153">
      <v>5</v>
    </nc>
  </rcc>
  <rcc rId="16199" sId="4">
    <oc r="E153">
      <f>10+15+10+3</f>
    </oc>
    <nc r="E153">
      <f>10+15+10+3+5</f>
    </nc>
  </rcc>
  <rcc rId="16200" sId="4" numFmtId="4">
    <oc r="F153">
      <v>4</v>
    </oc>
    <nc r="F153">
      <v>5</v>
    </nc>
  </rcc>
  <rcc rId="16201" sId="4" numFmtId="4">
    <oc r="G153">
      <v>38</v>
    </oc>
    <nc r="G153">
      <v>43</v>
    </nc>
  </rcc>
  <rcc rId="16202" sId="4" numFmtId="4">
    <oc r="D152">
      <v>12</v>
    </oc>
    <nc r="D152">
      <v>16</v>
    </nc>
  </rcc>
  <rcc rId="16203" sId="4">
    <oc r="E152">
      <f>5+4+10+5+5+15+5+6+5+6+6+5</f>
    </oc>
    <nc r="E152">
      <f>5+4+10+5+5+15+5+6+5+6+6+5+3+10+15+15</f>
    </nc>
  </rcc>
  <rcc rId="16204" sId="4" numFmtId="4">
    <oc r="F152">
      <v>12</v>
    </oc>
    <nc r="F152">
      <v>16</v>
    </nc>
  </rcc>
  <rcc rId="16205" sId="4" numFmtId="4">
    <oc r="G152">
      <v>77</v>
    </oc>
    <nc r="G152">
      <v>120</v>
    </nc>
  </rcc>
  <rcc rId="16206" sId="4" numFmtId="4">
    <nc r="D155">
      <v>1</v>
    </nc>
  </rcc>
  <rcc rId="16207" sId="4" numFmtId="4">
    <nc r="E155">
      <v>15</v>
    </nc>
  </rcc>
  <rcc rId="16208" sId="4" numFmtId="4">
    <nc r="F155">
      <v>1</v>
    </nc>
  </rcc>
  <rcc rId="16209" sId="4" numFmtId="4">
    <nc r="G155">
      <v>15</v>
    </nc>
  </rcc>
  <rcc rId="16210" sId="4" numFmtId="4">
    <oc r="D209">
      <v>1</v>
    </oc>
    <nc r="D209">
      <v>2</v>
    </nc>
  </rcc>
  <rcc rId="16211" sId="4" numFmtId="4">
    <oc r="E209">
      <v>10</v>
    </oc>
    <nc r="E209">
      <f>10+15</f>
    </nc>
  </rcc>
  <rcc rId="16212" sId="4" numFmtId="4">
    <oc r="F209">
      <v>1</v>
    </oc>
    <nc r="F209">
      <v>2</v>
    </nc>
  </rcc>
  <rcc rId="16213" sId="4" numFmtId="4">
    <oc r="G209">
      <v>10</v>
    </oc>
    <nc r="G209">
      <v>25</v>
    </nc>
  </rcc>
  <rcc rId="16214" sId="4" numFmtId="4">
    <oc r="D146">
      <v>2</v>
    </oc>
    <nc r="D146">
      <v>3</v>
    </nc>
  </rcc>
  <rcc rId="16215" sId="4">
    <oc r="E146">
      <f>3+3</f>
    </oc>
    <nc r="E146">
      <f>3+3+2.5</f>
    </nc>
  </rcc>
  <rcc rId="16216" sId="4" numFmtId="4">
    <oc r="F146">
      <v>2</v>
    </oc>
    <nc r="F146">
      <v>3</v>
    </nc>
  </rcc>
  <rcc rId="16217" sId="4" numFmtId="4">
    <oc r="G146">
      <f>3+3</f>
    </oc>
    <nc r="G146">
      <v>8.5</v>
    </nc>
  </rcc>
  <rcc rId="16218" sId="4" numFmtId="4">
    <oc r="D40">
      <v>4</v>
    </oc>
    <nc r="D40">
      <v>6</v>
    </nc>
  </rcc>
  <rcc rId="16219" sId="4">
    <oc r="E40">
      <f>10+10+5+11</f>
    </oc>
    <nc r="E40">
      <f>10+10+5+11+10+120</f>
    </nc>
  </rcc>
  <rcc rId="16220" sId="4" numFmtId="4">
    <oc r="F40">
      <v>4</v>
    </oc>
    <nc r="F40">
      <v>6</v>
    </nc>
  </rcc>
  <rcc rId="16221" sId="4" numFmtId="4">
    <oc r="G40">
      <f>10+10+5+11</f>
    </oc>
    <nc r="G40">
      <v>166</v>
    </nc>
  </rcc>
  <rcc rId="16222" sId="4" numFmtId="4">
    <oc r="D102">
      <v>15</v>
    </oc>
    <nc r="D102">
      <v>16</v>
    </nc>
  </rcc>
  <rcc rId="16223" sId="4">
    <oc r="E102">
      <f>12+12+5+8+50+14+30+12+8+12+5+3+13+10+5</f>
    </oc>
    <nc r="E102">
      <f>12+12+5+8+50+14+30+12+8+12+5+3+13+10+5+10</f>
    </nc>
  </rcc>
  <rcc rId="16224" sId="4" numFmtId="4">
    <oc r="F102">
      <v>15</v>
    </oc>
    <nc r="F102">
      <v>16</v>
    </nc>
  </rcc>
  <rcc rId="16225" sId="4" numFmtId="4">
    <oc r="G102">
      <v>199</v>
    </oc>
    <nc r="G102">
      <v>209</v>
    </nc>
  </rcc>
  <rcc rId="16226" sId="4" numFmtId="4">
    <oc r="D101">
      <v>22</v>
    </oc>
    <nc r="D101">
      <v>25</v>
    </nc>
  </rcc>
  <rcc rId="16227" sId="4">
    <oc r="E101">
      <f>4+5+13+8+160+10+5+14+10+3+5+6+8+3+10+10+12+6+6+5+3+5</f>
    </oc>
    <nc r="E101">
      <f>4+5+13+8+160+10+5+14+10+3+5+6+8+3+10+10+12+6+6+5+3+5+10+10+10</f>
    </nc>
  </rcc>
  <rcc rId="16228" sId="4" numFmtId="4">
    <oc r="F101">
      <v>22</v>
    </oc>
    <nc r="F101">
      <v>25</v>
    </nc>
  </rcc>
  <rcc rId="16229" sId="4" numFmtId="4">
    <oc r="G101">
      <v>311</v>
    </oc>
    <nc r="G101">
      <v>341</v>
    </nc>
  </rcc>
  <rcc rId="16230" sId="4" numFmtId="4">
    <oc r="D144">
      <v>15</v>
    </oc>
    <nc r="D144">
      <v>17</v>
    </nc>
  </rcc>
  <rcc rId="16231" sId="4">
    <oc r="E144">
      <f>2+4.2+13+2.5+5+2.5+2.5+2.5+3+4+2+1.5+13+3+5</f>
    </oc>
    <nc r="E144">
      <f>2+4.2+13+2.5+5+2.5+2.5+2.5+3+4+2+1.5+13+3+5+3.5+5.5</f>
    </nc>
  </rcc>
  <rcc rId="16232" sId="4" numFmtId="4">
    <oc r="F144">
      <v>14</v>
    </oc>
    <nc r="F144">
      <v>17</v>
    </nc>
  </rcc>
  <rcc rId="16233" sId="4" numFmtId="4">
    <oc r="G144">
      <v>60.7</v>
    </oc>
    <nc r="G144">
      <v>74.7</v>
    </nc>
  </rcc>
  <rcc rId="16234" sId="4" numFmtId="4">
    <oc r="D37">
      <v>16</v>
    </oc>
    <nc r="D37">
      <v>18</v>
    </nc>
  </rcc>
  <rcc rId="16235" sId="4">
    <oc r="E37">
      <f>10+10+15+6+2+4+3+2+2.5+3+5+10+15+15+3+15</f>
    </oc>
    <nc r="E37">
      <f>10+10+15+6+2+4+3+2+2.5+3+5+10+15+15+3+15+15+15</f>
    </nc>
  </rcc>
  <rcc rId="16236" sId="4" numFmtId="4">
    <oc r="F37">
      <v>16</v>
    </oc>
    <nc r="F37">
      <v>18</v>
    </nc>
  </rcc>
  <rcc rId="16237" sId="4" numFmtId="4">
    <oc r="G37">
      <v>120.5</v>
    </oc>
    <nc r="G37">
      <v>150.5</v>
    </nc>
  </rcc>
  <rcc rId="16238" sId="4" numFmtId="4">
    <oc r="D36">
      <v>67</v>
    </oc>
    <nc r="D36">
      <v>70</v>
    </nc>
  </rcc>
  <rcc rId="16239" sId="4">
    <oc r="E36">
      <f>5+6+5+2+5+10+3+5+2+14+5+6+2+6+5+3+2.5+10+1+2+3+2+1.5+14+2.5+2+3+3+5+14.5+5+5+15+15+10+10+15+4+3.5+7+2+20+5+15+2+8+7+10+6+5+8+15+11.5+5+3+10+5+2+15+15+15+121.9+5+5+8+15+15</f>
    </oc>
    <nc r="E36">
      <f>5+6+5+2+5+10+3+5+2+14+5+6+2+6+5+3+2.5+10+1+2+3+2+1.5+14+2.5+2+3+3+5+14.5+5+5+15+15+10+10+15+4+3.5+7+2+20+5+15+2+8+7+10+6+5+8+15+11.5+5+3+10+5+2+15+15+15+121.9+5+5+8+15+15+10+10+10</f>
    </nc>
  </rcc>
  <rcc rId="16240" sId="4" numFmtId="4">
    <oc r="F36">
      <v>67</v>
    </oc>
    <nc r="F36">
      <v>70</v>
    </nc>
  </rcc>
  <rcc rId="16241" sId="4" numFmtId="4">
    <oc r="G36">
      <v>593.9</v>
    </oc>
    <nc r="G36">
      <v>623.9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52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15918" sId="3" numFmtId="4">
    <oc r="D33">
      <v>4</v>
    </oc>
    <nc r="D33">
      <v>5</v>
    </nc>
  </rcc>
  <rcc rId="15919" sId="3">
    <oc r="E33">
      <f>60+48+150+85</f>
    </oc>
    <nc r="E33">
      <f>60+48+150+85+640</f>
    </nc>
  </rcc>
  <rcc rId="15920" sId="3" numFmtId="4">
    <oc r="F33">
      <v>4</v>
    </oc>
    <nc r="F33">
      <v>5</v>
    </nc>
  </rcc>
  <rcc rId="15921" sId="3" numFmtId="4">
    <oc r="G33">
      <v>343</v>
    </oc>
    <nc r="G33">
      <v>983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16248" sId="4" numFmtId="4">
    <oc r="D23">
      <v>0</v>
    </oc>
    <nc r="D23">
      <v>1</v>
    </nc>
  </rcc>
  <rcc rId="16249" sId="4" numFmtId="4">
    <oc r="E23">
      <v>0</v>
    </oc>
    <nc r="E23">
      <v>100</v>
    </nc>
  </rcc>
  <rcc rId="16250" sId="4" numFmtId="4">
    <oc r="F23">
      <v>0</v>
    </oc>
    <nc r="F23">
      <v>1</v>
    </nc>
  </rcc>
  <rcc rId="16251" sId="4" numFmtId="4">
    <oc r="G23">
      <v>0</v>
    </oc>
    <nc r="G23">
      <v>100</v>
    </nc>
  </rcc>
  <rcc rId="16252" sId="4" numFmtId="4">
    <oc r="D45">
      <v>17</v>
    </oc>
    <nc r="D45">
      <v>18</v>
    </nc>
  </rcc>
  <rcc rId="16253" sId="4">
    <oc r="E45">
      <f>15+10+10+13+6+10+15+15+15+15+15+8+10+10+12+15</f>
    </oc>
    <nc r="E45">
      <f>15+10+10+13+6+10+15+15+15+15+15+8+10+10+12+15+10</f>
    </nc>
  </rcc>
  <rcc rId="16254" sId="4" numFmtId="4">
    <oc r="F45">
      <v>17</v>
    </oc>
    <nc r="F45">
      <v>18</v>
    </nc>
  </rcc>
  <rcc rId="16255" sId="4" numFmtId="4">
    <oc r="G45">
      <v>194</v>
    </oc>
    <nc r="G45">
      <v>204</v>
    </nc>
  </rcc>
  <rcc rId="16256" sId="4">
    <oc r="D33">
      <v>35</v>
    </oc>
    <nc r="D33">
      <v>37</v>
    </nc>
  </rcc>
  <rcc rId="16257" sId="4">
    <oc r="E33">
      <f>5.5+15+6+4+10+10+6+6+15+10+8+5+6+5+4+12+12+5+5+5+11+14+10+8+12+10+12+13+10+20+9+10+15+6+9</f>
    </oc>
    <nc r="E33">
      <f>5.5+15+6+4+10+10+6+6+15+10+8+5+6+5+4+12+12+5+5+5+11+14+10+8+12+10+12+13+10+20+9+10+15+6+9+15+2</f>
    </nc>
  </rcc>
  <rcc rId="16258" sId="4">
    <oc r="F33">
      <v>35</v>
    </oc>
    <nc r="F33">
      <v>37</v>
    </nc>
  </rcc>
  <rcc rId="16259" sId="4">
    <oc r="G33">
      <v>323.5</v>
    </oc>
    <nc r="G33">
      <v>340.5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cc rId="16642" sId="3" numFmtId="4">
    <oc r="E218">
      <v>4.4000000000000004</v>
    </oc>
    <nc r="E218">
      <v>140</v>
    </nc>
  </rcc>
  <rcc rId="16643" sId="3" numFmtId="4">
    <oc r="E219">
      <v>44</v>
    </oc>
    <nc r="E219">
      <v>260</v>
    </nc>
  </rcc>
  <rcc rId="16644" sId="3" numFmtId="4">
    <oc r="E223">
      <v>15</v>
    </oc>
    <nc r="E223">
      <v>100</v>
    </nc>
  </rcc>
  <rcc rId="16645" sId="3" numFmtId="4">
    <oc r="E204">
      <v>96</v>
    </oc>
    <nc r="E204">
      <v>296</v>
    </nc>
  </rcc>
  <rcc rId="16646" sId="3" numFmtId="4">
    <oc r="F204">
      <v>1</v>
    </oc>
    <nc r="F204"/>
  </rcc>
  <rcc rId="16647" sId="3" numFmtId="4">
    <oc r="G204">
      <v>96</v>
    </oc>
    <nc r="G204"/>
  </rcc>
  <rcc rId="16648" sId="3" numFmtId="4">
    <oc r="G188">
      <v>90</v>
    </oc>
    <nc r="G188">
      <v>10</v>
    </nc>
  </rcc>
  <rcc rId="16649" sId="3" numFmtId="4">
    <oc r="E136">
      <f>10+26</f>
    </oc>
    <nc r="E136">
      <v>336</v>
    </nc>
  </rcc>
  <rcc rId="16650" sId="3" numFmtId="4">
    <oc r="E106">
      <f>15+8+15+15+10</f>
    </oc>
    <nc r="E106">
      <v>540</v>
    </nc>
  </rcc>
  <rcc rId="16651" sId="3">
    <oc r="E108">
      <f>10+10+15+55+6+60+85+65+70</f>
    </oc>
    <nc r="E108">
      <f>10+10+15+55+6+60+85+65+70+300</f>
    </nc>
  </rcc>
  <rcc rId="16652" sId="3">
    <oc r="E110">
      <f>15+25+15</f>
    </oc>
    <nc r="E110">
      <f>15+25+15+200</f>
    </nc>
  </rcc>
  <rcc rId="16653" sId="3" numFmtId="4">
    <oc r="G63">
      <v>785</v>
    </oc>
    <nc r="G63">
      <v>385</v>
    </nc>
  </rcc>
  <rcc rId="16654" sId="3" numFmtId="4">
    <oc r="F63">
      <v>5</v>
    </oc>
    <nc r="F63">
      <v>3</v>
    </nc>
  </rcc>
  <rcc rId="16655" sId="3" numFmtId="4">
    <oc r="E24">
      <v>10</v>
    </oc>
    <nc r="E24">
      <v>100</v>
    </nc>
  </rcc>
  <rcc rId="16656" sId="3" numFmtId="4">
    <oc r="E28">
      <f>70+400</f>
    </oc>
    <nc r="E28">
      <v>970</v>
    </nc>
  </rcc>
  <rcc rId="16657" sId="3" numFmtId="4">
    <oc r="F28">
      <v>2</v>
    </oc>
    <nc r="F28">
      <v>1</v>
    </nc>
  </rcc>
  <rcc rId="16658" sId="3" numFmtId="4">
    <oc r="F30">
      <v>10</v>
    </oc>
    <nc r="F30">
      <v>8</v>
    </nc>
  </rcc>
  <rcc rId="16659" sId="3" numFmtId="4">
    <oc r="G40">
      <v>60</v>
    </oc>
    <nc r="G40">
      <v>120</v>
    </nc>
  </rcc>
  <rcc rId="16660" sId="3" numFmtId="4">
    <oc r="F41">
      <v>7</v>
    </oc>
    <nc r="F41">
      <v>5</v>
    </nc>
  </rcc>
  <rcc rId="16661" sId="3" numFmtId="4">
    <oc r="G43">
      <v>123</v>
    </oc>
    <nc r="G43">
      <v>220</v>
    </nc>
  </rcc>
  <rcc rId="16662" sId="3" numFmtId="4">
    <oc r="F26">
      <v>8</v>
    </oc>
    <nc r="F26">
      <v>6</v>
    </nc>
  </rcc>
  <rcc rId="16663" sId="3" numFmtId="4">
    <oc r="G24">
      <v>10</v>
    </oc>
    <nc r="G24">
      <v>100</v>
    </nc>
  </rcc>
  <rcc rId="16664" sId="3" numFmtId="4">
    <oc r="F48">
      <v>8</v>
    </oc>
    <nc r="F48">
      <v>4</v>
    </nc>
  </rcc>
  <rcc rId="16665" sId="3" numFmtId="4">
    <oc r="G45">
      <v>95</v>
    </oc>
    <nc r="G45">
      <v>272</v>
    </nc>
  </rcc>
  <rcc rId="16666" sId="3">
    <oc r="E161">
      <v>75</v>
    </oc>
    <nc r="E161">
      <v>175</v>
    </nc>
  </rcc>
  <rcc rId="16667" sId="3" numFmtId="4">
    <oc r="F147">
      <v>2</v>
    </oc>
    <nc r="F147">
      <v>1</v>
    </nc>
  </rcc>
  <rcc rId="16668" sId="3" numFmtId="4">
    <oc r="E147">
      <f>10+10</f>
    </oc>
    <nc r="E147">
      <v>120</v>
    </nc>
  </rcc>
  <rcc rId="16669" sId="3" numFmtId="4">
    <oc r="E85">
      <v>35</v>
    </oc>
    <nc r="E85">
      <v>145</v>
    </nc>
  </rcc>
  <rcc rId="16670" sId="3" numFmtId="4">
    <oc r="E86">
      <f>15+10</f>
    </oc>
    <nc r="E86">
      <v>148</v>
    </nc>
  </rcc>
  <rcc rId="16671" sId="3" numFmtId="4">
    <oc r="E88">
      <v>15</v>
    </oc>
    <nc r="E88">
      <v>65</v>
    </nc>
  </rcc>
  <rcc rId="16672" sId="3" numFmtId="4">
    <oc r="E91">
      <v>15</v>
    </oc>
    <nc r="E91">
      <v>85</v>
    </nc>
  </rcc>
  <rcc rId="16673" sId="3" numFmtId="4">
    <oc r="E78">
      <v>55</v>
    </oc>
    <nc r="E78">
      <v>320</v>
    </nc>
  </rcc>
  <rcc rId="16674" sId="3" numFmtId="4">
    <oc r="F58">
      <v>5</v>
    </oc>
    <nc r="F58">
      <v>4</v>
    </nc>
  </rcc>
  <rcc rId="16675" sId="3" numFmtId="4">
    <oc r="E45">
      <f>50+45</f>
    </oc>
    <nc r="E45">
      <v>470</v>
    </nc>
  </rcc>
  <rcc rId="16676" sId="3" numFmtId="4">
    <oc r="E133">
      <v>4.4000000000000004</v>
    </oc>
    <nc r="E133">
      <v>32</v>
    </nc>
  </rcc>
  <rcc rId="16677" sId="3" numFmtId="4">
    <oc r="F118">
      <v>2</v>
    </oc>
    <nc r="F118">
      <v>3</v>
    </nc>
  </rcc>
  <rcc rId="16678" sId="3" numFmtId="4">
    <oc r="E115">
      <v>4.4000000000000004</v>
    </oc>
    <nc r="E115">
      <v>100</v>
    </nc>
  </rcc>
  <rcc rId="16679" sId="3" numFmtId="4">
    <oc r="E81">
      <v>145</v>
    </oc>
    <nc r="E81">
      <v>654</v>
    </nc>
  </rcc>
  <rcc rId="16680" sId="3" numFmtId="4">
    <oc r="E79">
      <v>10</v>
    </oc>
    <nc r="E79">
      <v>90</v>
    </nc>
  </rcc>
  <rcc rId="16681" sId="3">
    <oc r="E67">
      <f>41+15+15+155+50+15+60+50+250+100</f>
    </oc>
    <nc r="E67">
      <f>41+15+15+155+50+15+60+50+250+100+300+250</f>
    </nc>
  </rcc>
  <rcc rId="16682" sId="3">
    <oc r="E26">
      <f>80+100+200+1100</f>
    </oc>
    <nc r="E26">
      <f>80+100+200+1100+120</f>
    </nc>
  </rcc>
  <rcc rId="16683" sId="3" numFmtId="4">
    <oc r="E30">
      <f>30+4.4+15+10+30+15+10+5+150+10</f>
    </oc>
    <nc r="E30">
      <v>2300</v>
    </nc>
  </rcc>
  <rcc rId="16684" sId="3" numFmtId="4">
    <oc r="E37">
      <f>60+15+15</f>
    </oc>
    <nc r="E37">
      <v>940</v>
    </nc>
  </rcc>
  <rcc rId="16685" sId="3" numFmtId="4">
    <oc r="E41">
      <f>10+15+15+20+70+90+30</f>
    </oc>
    <nc r="E41">
      <v>1760</v>
    </nc>
  </rcc>
  <rcc rId="16686" sId="3" numFmtId="4">
    <oc r="E48">
      <f>100+170+100+60+160+63+80+30+50+90+15</f>
    </oc>
    <nc r="E48">
      <v>1918</v>
    </nc>
  </rcc>
  <rcc rId="16687" sId="3">
    <oc r="E51">
      <f>200+40+155+100+80+30+70</f>
    </oc>
    <nc r="E51">
      <f>200+40+155+100+80+30+70+300</f>
    </nc>
  </rcc>
  <rcc rId="16688" sId="3" numFmtId="4">
    <oc r="E208">
      <v>789</v>
    </oc>
    <nc r="E208">
      <v>3789</v>
    </nc>
  </rcc>
  <rcc rId="16689" sId="3" numFmtId="4">
    <oc r="E199">
      <v>40</v>
    </oc>
    <nc r="E199">
      <v>400</v>
    </nc>
  </rcc>
  <rcc rId="16690" sId="3" numFmtId="4">
    <oc r="E201">
      <f>10+15+10</f>
    </oc>
    <nc r="E201">
      <v>535</v>
    </nc>
  </rcc>
  <rcc rId="16691" sId="3" numFmtId="4">
    <oc r="E156">
      <v>630</v>
    </oc>
    <nc r="E156">
      <v>1830</v>
    </nc>
  </rcc>
  <rcc rId="16692" sId="3" numFmtId="4">
    <oc r="E105">
      <v>554</v>
    </oc>
    <nc r="E105">
      <v>1954</v>
    </nc>
  </rcc>
  <rcc rId="16693" sId="3">
    <oc r="E104">
      <f>350+130+70+160+200+65+8+10+160+15+200+20+15+80+3+500</f>
    </oc>
    <nc r="E104">
      <f>350+130+70+160+200+65+8+10+160+15+200+20+15+80+3+500+400+700</f>
    </nc>
  </rcc>
  <rcc rId="16694" sId="3" numFmtId="4">
    <oc r="E77">
      <f>15+5+10+10+100</f>
    </oc>
    <nc r="E77">
      <v>740</v>
    </nc>
  </rcc>
  <rcc rId="16695" sId="3" numFmtId="4">
    <oc r="E70">
      <v>256</v>
    </oc>
    <nc r="E70">
      <v>645</v>
    </nc>
  </rcc>
  <rcc rId="16696" sId="3">
    <oc r="E36">
      <f>50+150+18+160+90+200+75+15+150+50+86+20+6+400+15+15+40+55</f>
    </oc>
    <nc r="E36">
      <f>50+150+18+160+90+200+75+15+150+50+86+20+6+400+15+15+40+55+300</f>
    </nc>
  </rcc>
  <rcc rId="16697" sId="3">
    <oc r="E109">
      <f>30+60+20+10+20+15+15+86+6</f>
    </oc>
    <nc r="E109">
      <f>30+60+20+10+20+15+15+86+6+300+268</f>
    </nc>
  </rcc>
  <rcc rId="16698" sId="3">
    <oc r="E35">
      <f>15+100+25+20+20+25+160+45+15+90+30+120+160+10</f>
    </oc>
    <nc r="E35">
      <f>15+100+25+20+20+25+160+45+15+90+30+120+160+10+200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11.xml><?xml version="1.0" encoding="utf-8"?>
<revisions xmlns="http://schemas.openxmlformats.org/spreadsheetml/2006/main" xmlns:r="http://schemas.openxmlformats.org/officeDocument/2006/relationships">
  <rcc rId="18056" sId="3" numFmtId="4">
    <oc r="D129">
      <v>1</v>
    </oc>
    <nc r="D129">
      <v>2</v>
    </nc>
  </rcc>
  <rcc rId="18057" sId="3" numFmtId="4">
    <oc r="E129">
      <v>165</v>
    </oc>
    <nc r="E129">
      <v>185</v>
    </nc>
  </rcc>
  <rcc rId="18058" sId="3" numFmtId="4">
    <oc r="F129">
      <v>1</v>
    </oc>
    <nc r="F129">
      <v>2</v>
    </nc>
  </rcc>
  <rcc rId="18059" sId="3" numFmtId="4">
    <oc r="G129">
      <v>65</v>
    </oc>
    <nc r="G129">
      <v>185</v>
    </nc>
  </rcc>
  <rcc rId="18060" sId="3" numFmtId="4">
    <oc r="D93">
      <v>2</v>
    </oc>
    <nc r="D93">
      <v>3</v>
    </nc>
  </rcc>
  <rcc rId="18061" sId="3" numFmtId="4">
    <oc r="E93">
      <v>125</v>
    </oc>
    <nc r="E93">
      <v>225</v>
    </nc>
  </rcc>
  <rcc rId="18062" sId="3" numFmtId="4">
    <oc r="F93">
      <v>1</v>
    </oc>
    <nc r="F93">
      <v>2</v>
    </nc>
  </rcc>
  <rcc rId="18063" sId="3" numFmtId="4">
    <oc r="G93">
      <v>25</v>
    </oc>
    <nc r="G93">
      <v>125</v>
    </nc>
  </rcc>
  <rcc rId="18064" sId="4" numFmtId="4">
    <oc r="D90">
      <v>14</v>
    </oc>
    <nc r="D90">
      <v>15</v>
    </nc>
  </rcc>
  <rcc rId="18065" sId="4" numFmtId="4">
    <oc r="E90">
      <f>10+12+8+40+5+7+5+12+5+8+7+25+5+5</f>
    </oc>
    <nc r="E90">
      <v>164</v>
    </nc>
  </rcc>
  <rcc rId="18066" sId="4" numFmtId="4">
    <oc r="F90">
      <v>14</v>
    </oc>
    <nc r="F90">
      <v>15</v>
    </nc>
  </rcc>
  <rcc rId="18067" sId="4" numFmtId="4">
    <oc r="G90">
      <v>154</v>
    </oc>
    <nc r="G90">
      <v>164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1212.xml><?xml version="1.0" encoding="utf-8"?>
<revisions xmlns="http://schemas.openxmlformats.org/spreadsheetml/2006/main" xmlns:r="http://schemas.openxmlformats.org/officeDocument/2006/relationships">
  <rcc rId="18679" sId="1" odxf="1" dxf="1">
    <nc r="E250">
      <f>E246-E248</f>
    </nc>
    <odxf>
      <numFmt numFmtId="0" formatCode="General"/>
    </odxf>
    <ndxf>
      <numFmt numFmtId="164" formatCode="#,##0.00_р_."/>
    </ndxf>
  </rcc>
  <rcc rId="18680" sId="1" odxf="1" dxf="1">
    <nc r="D250">
      <f>D246-D248</f>
    </nc>
    <odxf>
      <numFmt numFmtId="0" formatCode="General"/>
    </odxf>
    <ndxf>
      <numFmt numFmtId="3" formatCode="#,##0"/>
    </ndxf>
  </rcc>
  <rcc rId="18681" sId="3" numFmtId="4">
    <oc r="E70">
      <v>645</v>
    </oc>
    <nc r="E70">
      <v>345</v>
    </nc>
  </rcc>
  <rcc rId="18682" sId="3" numFmtId="4">
    <oc r="E74">
      <v>480</v>
    </oc>
    <nc r="E74">
      <v>380</v>
    </nc>
  </rcc>
  <rcc rId="18683" sId="3" numFmtId="4">
    <oc r="E77">
      <v>740</v>
    </oc>
    <nc r="E77">
      <v>340</v>
    </nc>
  </rcc>
  <rcc rId="18684" sId="3" numFmtId="4">
    <oc r="D85">
      <v>1</v>
    </oc>
    <nc r="D85"/>
  </rcc>
  <rcc rId="18685" sId="3" numFmtId="4">
    <oc r="E85">
      <v>145</v>
    </oc>
    <nc r="E85"/>
  </rcc>
  <rcc rId="18686" sId="3" numFmtId="4">
    <oc r="E90">
      <v>305</v>
    </oc>
    <nc r="E90">
      <v>205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111.xml><?xml version="1.0" encoding="utf-8"?>
<revisions xmlns="http://schemas.openxmlformats.org/spreadsheetml/2006/main" xmlns:r="http://schemas.openxmlformats.org/officeDocument/2006/relationships">
  <rcc rId="16412" sId="4" numFmtId="4">
    <oc r="D189">
      <v>5</v>
    </oc>
    <nc r="D189"/>
  </rcc>
  <rcc rId="16413" sId="4" numFmtId="4">
    <oc r="E189">
      <v>45</v>
    </oc>
    <nc r="E189"/>
  </rcc>
  <rcc rId="16414" sId="4" numFmtId="4">
    <oc r="F189">
      <v>5</v>
    </oc>
    <nc r="F189"/>
  </rcc>
  <rcc rId="16415" sId="4" numFmtId="4">
    <oc r="G189">
      <v>45</v>
    </oc>
    <nc r="G189"/>
  </rcc>
  <rcc rId="16416" sId="4">
    <nc r="D251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22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17146" sId="1">
    <nc r="D251">
      <v>2211</v>
    </nc>
  </rcc>
  <rcc rId="17147" sId="1">
    <nc r="E251">
      <v>73836</v>
    </nc>
  </rcc>
  <rcc rId="17148" sId="1">
    <nc r="G251">
      <v>30071</v>
    </nc>
  </rcc>
  <rfmt sheetId="1" sqref="G251"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17149" sId="1">
    <nc r="F251">
      <v>1380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'октябрь 2014г'!$C$21:$C$246</formula>
    <oldFormula>'октябрь 2014г'!$C$21:$C$246</oldFormula>
  </rdn>
  <rdn rId="0" localSheetId="3" customView="1" name="Z_A743F9C7_8B89_4E8F_B91F_1FFB859064F2_.wvu.Rows" hidden="1" oldHidden="1">
    <formula>'октябрь 2014г. по 6-10'!$2:$12</formula>
    <oldFormula>'октябрь 2014г. по 6-10'!$2:$12</oldFormula>
  </rdn>
  <rdn rId="0" localSheetId="3" customView="1" name="Z_A743F9C7_8B89_4E8F_B91F_1FFB859064F2_.wvu.FilterData" hidden="1" oldHidden="1">
    <formula>'октябрь 2014г. по 6-10'!$C$21:$C$130</formula>
    <oldFormula>'октябрь 2014г. по 6-10'!$C$21:$C$130</oldFormula>
  </rdn>
  <rdn rId="0" localSheetId="4" customView="1" name="Z_A743F9C7_8B89_4E8F_B91F_1FFB859064F2_.wvu.Rows" hidden="1" oldHidden="1">
    <formula>'октябрь 2014г. по 0,4'!$2:$12</formula>
    <oldFormula>'октябрь 2014г. по 0,4'!$2:$12</oldFormula>
  </rdn>
  <rdn rId="0" localSheetId="4" customView="1" name="Z_A743F9C7_8B89_4E8F_B91F_1FFB859064F2_.wvu.FilterData" hidden="1" oldHidden="1">
    <formula>'октябрь 2014г. по 0,4'!$C$18:$C$127</formula>
    <oldFormula>'октябрь 2014г. по 0,4'!$C$18:$C$127</oldFormula>
  </rdn>
  <rcv guid="{A743F9C7-8B89-4E8F-B91F-1FFB859064F2}" action="add"/>
</revisions>
</file>

<file path=xl/revisions/revisionLog1131112.xml><?xml version="1.0" encoding="utf-8"?>
<revisions xmlns="http://schemas.openxmlformats.org/spreadsheetml/2006/main" xmlns:r="http://schemas.openxmlformats.org/officeDocument/2006/relationships">
  <rcc rId="16802" sId="4" numFmtId="4">
    <oc r="D237">
      <v>12</v>
    </oc>
    <nc r="D237">
      <v>30</v>
    </nc>
  </rcc>
  <rcc rId="16803" sId="4" numFmtId="4">
    <oc r="F237">
      <v>12</v>
    </oc>
    <nc r="F237">
      <v>15</v>
    </nc>
  </rcc>
  <rcc rId="16804" sId="4" numFmtId="4">
    <oc r="E237">
      <f>15+15+15+15+10+3+8+8+8+8+80+15</f>
    </oc>
    <nc r="E237">
      <v>450</v>
    </nc>
  </rcc>
  <rcc rId="16805" sId="4" numFmtId="4">
    <oc r="F229">
      <v>1</v>
    </oc>
    <nc r="F229">
      <v>5</v>
    </nc>
  </rcc>
  <rcc rId="16806" sId="4" numFmtId="4">
    <oc r="D229">
      <v>1</v>
    </oc>
    <nc r="D229">
      <v>10</v>
    </nc>
  </rcc>
  <rcc rId="16807" sId="4" numFmtId="4">
    <oc r="D221">
      <v>10</v>
    </oc>
    <nc r="D221">
      <v>15</v>
    </nc>
  </rcc>
  <rcc rId="16808" sId="4" numFmtId="4">
    <oc r="E221">
      <f>10+8+2+10+8+8+6+8+15+15</f>
    </oc>
    <nc r="E221">
      <v>290</v>
    </nc>
  </rcc>
  <rcc rId="16809" sId="4" numFmtId="4">
    <oc r="D201">
      <v>1</v>
    </oc>
    <nc r="D201">
      <v>25</v>
    </nc>
  </rcc>
  <rcc rId="16810" sId="4" numFmtId="4">
    <oc r="E201">
      <v>14.5</v>
    </oc>
    <nc r="E201">
      <v>130</v>
    </nc>
  </rcc>
  <rcc rId="16811" sId="4" numFmtId="4">
    <oc r="D203">
      <v>1</v>
    </oc>
    <nc r="D203">
      <v>30</v>
    </nc>
  </rcc>
  <rcc rId="16812" sId="4" numFmtId="4">
    <oc r="E203">
      <v>29</v>
    </oc>
    <nc r="E203">
      <v>120</v>
    </nc>
  </rcc>
  <rcc rId="16813" sId="4" numFmtId="4">
    <oc r="D205">
      <v>18</v>
    </oc>
    <nc r="D205">
      <v>38</v>
    </nc>
  </rcc>
  <rcc rId="16814" sId="4" numFmtId="4">
    <oc r="E205">
      <f>5+7.4+10+25+5+10+15+3+10+5+7.5+15+5+15+5+10+15+5</f>
    </oc>
    <nc r="E205">
      <v>340</v>
    </nc>
  </rcc>
  <rcc rId="16815" sId="4" numFmtId="4">
    <oc r="G205">
      <v>172.9</v>
    </oc>
    <nc r="G205">
      <v>69</v>
    </nc>
  </rcc>
  <rcc rId="16816" sId="4" numFmtId="4">
    <oc r="G229">
      <v>120</v>
    </oc>
    <nc r="G229">
      <v>75</v>
    </nc>
  </rcc>
  <rcc rId="16817" sId="4" numFmtId="4">
    <oc r="D185">
      <v>10</v>
    </oc>
    <nc r="D185">
      <v>48</v>
    </nc>
  </rcc>
  <rcc rId="16818" sId="4" numFmtId="4">
    <oc r="D184">
      <v>12</v>
    </oc>
    <nc r="D184">
      <v>70</v>
    </nc>
  </rcc>
  <rcc rId="16819" sId="4" numFmtId="4">
    <oc r="D175">
      <v>10</v>
    </oc>
    <nc r="D175">
      <v>15</v>
    </nc>
  </rcc>
  <rcc rId="16820" sId="4" numFmtId="4">
    <oc r="G175">
      <v>125</v>
    </oc>
    <nc r="G175">
      <v>78</v>
    </nc>
  </rcc>
  <rcc rId="16821" sId="4" numFmtId="4">
    <oc r="D152">
      <v>16</v>
    </oc>
    <nc r="D152">
      <v>74</v>
    </nc>
  </rcc>
  <rcc rId="16822" sId="4" numFmtId="4">
    <oc r="D153">
      <v>5</v>
    </oc>
    <nc r="D153">
      <v>45</v>
    </nc>
  </rcc>
  <rcc rId="16823" sId="4" numFmtId="4">
    <oc r="E153">
      <f>10+15+10+3+5</f>
    </oc>
    <nc r="E153">
      <v>120</v>
    </nc>
  </rcc>
  <rcc rId="16824" sId="4" numFmtId="4">
    <oc r="E229">
      <v>120</v>
    </oc>
    <nc r="E229">
      <v>201</v>
    </nc>
  </rcc>
  <rcc rId="16825" sId="4" numFmtId="4">
    <oc r="D114">
      <v>11</v>
    </oc>
    <nc r="D114">
      <v>21</v>
    </nc>
  </rcc>
  <rcc rId="16826" sId="4" numFmtId="4">
    <oc r="D101">
      <v>25</v>
    </oc>
    <nc r="D101">
      <v>45</v>
    </nc>
  </rcc>
  <rcc rId="16827" sId="4" numFmtId="4">
    <oc r="D102">
      <v>16</v>
    </oc>
    <nc r="D102">
      <v>36</v>
    </nc>
  </rcc>
  <rcc rId="16828" sId="4" numFmtId="4">
    <oc r="D37">
      <v>18</v>
    </oc>
    <nc r="D37">
      <v>68</v>
    </nc>
  </rcc>
  <rcc rId="16829" sId="4" numFmtId="4">
    <oc r="D36">
      <v>70</v>
    </oc>
    <nc r="D36">
      <v>90</v>
    </nc>
  </rcc>
  <rcc rId="16830" sId="4" numFmtId="4">
    <oc r="D231">
      <v>3</v>
    </oc>
    <nc r="D231">
      <v>4</v>
    </nc>
  </rcc>
  <rcc rId="16831" sId="4" numFmtId="4">
    <oc r="F231">
      <v>3</v>
    </oc>
    <nc r="F231">
      <v>4</v>
    </nc>
  </rcc>
  <rcc rId="16832" sId="4" numFmtId="4">
    <oc r="F114">
      <v>11</v>
    </oc>
    <nc r="F114">
      <v>21</v>
    </nc>
  </rcc>
  <rcc rId="16833" sId="4" numFmtId="4">
    <oc r="G22">
      <v>250</v>
    </oc>
    <nc r="G22">
      <v>0</v>
    </nc>
  </rcc>
  <rcc rId="16834" sId="4" numFmtId="4">
    <oc r="F22">
      <v>1</v>
    </oc>
    <nc r="F22">
      <v>0</v>
    </nc>
  </rcc>
  <rcc rId="16835" sId="4" numFmtId="4">
    <oc r="F23">
      <v>1</v>
    </oc>
    <nc r="F23">
      <v>0</v>
    </nc>
  </rcc>
  <rcc rId="16836" sId="4" numFmtId="4">
    <oc r="G23">
      <v>100</v>
    </oc>
    <nc r="G23">
      <v>0</v>
    </nc>
  </rcc>
  <rcc rId="16837" sId="4" numFmtId="4">
    <oc r="D39">
      <v>10</v>
    </oc>
    <nc r="D39">
      <v>20</v>
    </nc>
  </rcc>
  <rcc rId="16838" sId="4" numFmtId="4">
    <oc r="D38">
      <v>19</v>
    </oc>
    <nc r="D38">
      <v>29</v>
    </nc>
  </rcc>
  <rcc rId="16839" sId="4" numFmtId="4">
    <oc r="G39">
      <v>113</v>
    </oc>
    <nc r="G39">
      <v>55</v>
    </nc>
  </rcc>
  <rcc rId="16840" sId="4" numFmtId="4">
    <oc r="D40">
      <v>6</v>
    </oc>
    <nc r="D40">
      <v>16</v>
    </nc>
  </rcc>
  <rcc rId="16841" sId="4" numFmtId="4">
    <oc r="G40">
      <v>166</v>
    </oc>
    <nc r="G40">
      <v>66</v>
    </nc>
  </rcc>
  <rcc rId="16842" sId="4" numFmtId="4">
    <oc r="G185">
      <v>80</v>
    </oc>
    <nc r="G185">
      <v>54</v>
    </nc>
  </rcc>
  <rcc rId="16843" sId="4" numFmtId="4">
    <oc r="G187">
      <v>70</v>
    </oc>
    <nc r="G187">
      <v>45</v>
    </nc>
  </rcc>
  <rcc rId="16844" sId="4" numFmtId="4">
    <oc r="G188">
      <v>75</v>
    </oc>
    <nc r="G188">
      <v>65</v>
    </nc>
  </rcc>
  <rcc rId="16845" sId="4" numFmtId="4">
    <oc r="G152">
      <v>120</v>
    </oc>
    <nc r="G152">
      <v>74</v>
    </nc>
  </rcc>
  <rcc rId="16846" sId="4" numFmtId="4">
    <oc r="G101">
      <v>341</v>
    </oc>
    <nc r="G101">
      <v>145</v>
    </nc>
  </rcc>
  <rcc rId="16847" sId="4" numFmtId="4">
    <oc r="G102">
      <v>209</v>
    </oc>
    <nc r="G102">
      <v>120</v>
    </nc>
  </rcc>
  <rcc rId="16848" sId="4" numFmtId="4">
    <oc r="G94">
      <v>62</v>
    </oc>
    <nc r="G94">
      <v>48</v>
    </nc>
  </rcc>
  <rcc rId="16849" sId="4" numFmtId="4">
    <oc r="F37">
      <v>18</v>
    </oc>
    <nc r="F37">
      <v>27</v>
    </nc>
  </rcc>
  <rcc rId="16850" sId="4" numFmtId="4">
    <oc r="G37">
      <v>150.5</v>
    </oc>
    <nc r="G37">
      <v>97</v>
    </nc>
  </rcc>
  <rcc rId="16851" sId="4" numFmtId="4">
    <oc r="G38">
      <v>226.2</v>
    </oc>
    <nc r="G38">
      <v>59</v>
    </nc>
  </rcc>
  <rcc rId="16852" sId="4" numFmtId="4">
    <oc r="G45">
      <v>204</v>
    </oc>
    <nc r="G45">
      <v>160</v>
    </nc>
  </rcc>
  <rcc rId="16853" sId="4" numFmtId="4">
    <oc r="G53">
      <f>10</f>
    </oc>
    <nc r="G53">
      <v>5</v>
    </nc>
  </rcc>
  <rcc rId="16854" sId="4" numFmtId="4">
    <oc r="G54">
      <v>14</v>
    </oc>
    <nc r="G54">
      <v>4</v>
    </nc>
  </rcc>
  <rcc rId="16855" sId="4" numFmtId="4">
    <oc r="G55">
      <v>79</v>
    </oc>
    <nc r="G55">
      <v>63</v>
    </nc>
  </rcc>
  <rcc rId="16856" sId="4">
    <oc r="G65">
      <f>5+350+5+30+5+4.5</f>
    </oc>
    <nc r="G65">
      <f>5+50+5+30+5+4.5</f>
    </nc>
  </rcc>
  <rcc rId="16857" sId="4" numFmtId="4">
    <oc r="G80">
      <f>100+5+5+10</f>
    </oc>
    <nc r="G80">
      <v>80</v>
    </nc>
  </rcc>
  <rcc rId="16858" sId="4" numFmtId="4">
    <oc r="G63">
      <v>690</v>
    </oc>
    <nc r="G63">
      <v>540</v>
    </nc>
  </rcc>
  <rcc rId="16859" sId="4" numFmtId="4">
    <oc r="G218">
      <f>45+50</f>
    </oc>
    <nc r="G218">
      <v>30</v>
    </nc>
  </rcc>
  <rcc rId="16860" sId="4" numFmtId="4">
    <oc r="G221">
      <v>90</v>
    </oc>
    <nc r="G221">
      <v>70</v>
    </nc>
  </rcc>
  <rcc rId="16861" sId="4" numFmtId="4">
    <oc r="G222">
      <f>14+10+10+10+10+6</f>
    </oc>
    <nc r="G222">
      <v>45</v>
    </nc>
  </rcc>
  <rcc rId="16862" sId="4" numFmtId="4">
    <oc r="G223">
      <v>26</v>
    </oc>
    <nc r="G223">
      <v>16</v>
    </nc>
  </rcc>
  <rcc rId="16863" sId="4" numFmtId="4">
    <oc r="G237">
      <v>200</v>
    </oc>
    <nc r="G237">
      <v>65</v>
    </nc>
  </rcc>
  <rcc rId="16864" sId="4" numFmtId="4">
    <oc r="G240">
      <v>101</v>
    </oc>
    <nc r="G240">
      <v>79</v>
    </nc>
  </rcc>
  <rcc rId="16865" sId="4" numFmtId="4">
    <oc r="G201">
      <v>14.5</v>
    </oc>
    <nc r="G201">
      <v>5</v>
    </nc>
  </rcc>
  <rcc rId="16866" sId="4" numFmtId="4">
    <oc r="G184">
      <v>180</v>
    </oc>
    <nc r="G184">
      <v>60</v>
    </nc>
  </rcc>
  <rcc rId="16867" sId="4" numFmtId="4">
    <oc r="G186">
      <v>75</v>
    </oc>
    <nc r="G186">
      <v>48</v>
    </nc>
  </rcc>
  <rcc rId="16868" sId="4" numFmtId="4">
    <oc r="G190">
      <v>65</v>
    </oc>
    <nc r="G190">
      <v>55</v>
    </nc>
  </rcc>
  <rcc rId="16869" sId="4" numFmtId="4">
    <oc r="G36">
      <v>623.9</v>
    </oc>
    <nc r="G36">
      <v>300</v>
    </nc>
  </rcc>
  <rcc rId="16870" sId="4" numFmtId="4">
    <oc r="G67">
      <v>111</v>
    </oc>
    <nc r="G67">
      <v>97</v>
    </nc>
  </rcc>
  <rcc rId="16871" sId="4">
    <oc r="D249">
      <v>1413</v>
    </oc>
    <nc r="D249"/>
  </rcc>
  <rcc rId="16872" sId="4">
    <oc r="E249">
      <v>11409</v>
    </oc>
    <nc r="E249"/>
  </rcc>
  <rcc rId="16873" sId="4">
    <oc r="F249">
      <v>973</v>
    </oc>
    <nc r="F249"/>
  </rcc>
  <rcc rId="16874" sId="4">
    <oc r="G249">
      <v>7680</v>
    </oc>
    <nc r="G249"/>
  </rcc>
  <rcc rId="16875" sId="4">
    <oc r="D250">
      <f>D243-D249</f>
    </oc>
    <nc r="D250"/>
  </rcc>
  <rcc rId="16876" sId="4">
    <oc r="E250">
      <f>E243-E249</f>
    </oc>
    <nc r="E250"/>
  </rcc>
  <rcc rId="16877" sId="4">
    <oc r="F250">
      <f>F243-F249</f>
    </oc>
    <nc r="F250"/>
  </rcc>
  <rcc rId="16878" sId="4">
    <oc r="G250">
      <f>G243-G249</f>
    </oc>
    <nc r="G250"/>
  </rcc>
  <rcc rId="16879" sId="4">
    <oc r="H250">
      <f>H243-H249</f>
    </oc>
    <nc r="H250"/>
  </rcc>
  <rcc rId="16880" sId="4">
    <oc r="I250">
      <f>I243-I249</f>
    </oc>
    <nc r="I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cc rId="17022" sId="4" numFmtId="4">
    <nc r="K114">
      <v>290</v>
    </nc>
  </rcc>
  <rcc rId="17023" sId="4" numFmtId="4">
    <oc r="K201">
      <v>280</v>
    </oc>
    <nc r="K201">
      <v>260</v>
    </nc>
  </rcc>
  <rcc rId="17024" sId="4" numFmtId="4">
    <oc r="K208">
      <v>85</v>
    </oc>
    <nc r="K208">
      <v>65</v>
    </nc>
  </rcc>
  <rcc rId="17025" sId="4" numFmtId="4">
    <oc r="K21">
      <v>312</v>
    </oc>
    <nc r="K21">
      <v>260</v>
    </nc>
  </rcc>
  <rcc rId="17026" sId="4" numFmtId="4">
    <oc r="K27">
      <v>340</v>
    </oc>
    <nc r="K27">
      <v>302</v>
    </nc>
  </rcc>
  <rcc rId="17027" sId="4" numFmtId="4">
    <oc r="K28">
      <v>301</v>
    </oc>
    <nc r="K28">
      <v>267</v>
    </nc>
  </rcc>
  <rcc rId="17028" sId="4" numFmtId="4">
    <oc r="K30">
      <v>509</v>
    </oc>
    <nc r="K30">
      <v>320</v>
    </nc>
  </rcc>
  <rcc rId="17029" sId="4" numFmtId="4">
    <oc r="K31">
      <v>160</v>
    </oc>
    <nc r="K31">
      <v>120</v>
    </nc>
  </rcc>
  <rcc rId="17030" sId="4" numFmtId="4">
    <oc r="K32">
      <v>168</v>
    </oc>
    <nc r="K32">
      <v>136</v>
    </nc>
  </rcc>
  <rcc rId="17031" sId="4">
    <oc r="K33">
      <v>386</v>
    </oc>
    <nc r="K33">
      <v>298</v>
    </nc>
  </rcc>
  <rcc rId="17032" sId="4" numFmtId="4">
    <oc r="K35">
      <v>390</v>
    </oc>
    <nc r="K35">
      <v>320</v>
    </nc>
  </rcc>
  <rcc rId="17033" sId="4" numFmtId="4">
    <oc r="K36">
      <v>600</v>
    </oc>
    <nc r="K36">
      <v>490</v>
    </nc>
  </rcc>
  <rcc rId="17034" sId="4" numFmtId="4">
    <oc r="K37">
      <v>720</v>
    </oc>
    <nc r="K37">
      <v>610</v>
    </nc>
  </rcc>
  <rcc rId="17035" sId="4" numFmtId="4">
    <oc r="K39">
      <v>160</v>
    </oc>
    <nc r="K39">
      <v>141</v>
    </nc>
  </rcc>
  <rcc rId="17036" sId="4" numFmtId="4">
    <oc r="K43">
      <v>215</v>
    </oc>
    <nc r="K43">
      <v>175</v>
    </nc>
  </rcc>
  <rcc rId="17037" sId="4" numFmtId="4">
    <oc r="K45">
      <v>290</v>
    </oc>
    <nc r="K45">
      <v>221</v>
    </nc>
  </rcc>
  <rcc rId="17038" sId="4" numFmtId="4">
    <oc r="K48">
      <v>358</v>
    </oc>
    <nc r="K48">
      <v>302</v>
    </nc>
  </rcc>
  <rcc rId="17039" sId="4" numFmtId="4">
    <oc r="K51">
      <v>480</v>
    </oc>
    <nc r="K51">
      <v>364</v>
    </nc>
  </rcc>
  <rcc rId="17040" sId="4" numFmtId="4">
    <oc r="K53">
      <v>230</v>
    </oc>
    <nc r="K53">
      <v>180</v>
    </nc>
  </rcc>
  <rcc rId="17041" sId="4" numFmtId="4">
    <oc r="K57">
      <v>360</v>
    </oc>
    <nc r="K57">
      <v>245</v>
    </nc>
  </rcc>
  <rcc rId="17042" sId="4" numFmtId="4">
    <oc r="J65">
      <v>2</v>
    </oc>
    <nc r="J65">
      <v>4</v>
    </nc>
  </rcc>
  <rcc rId="17043" sId="4" numFmtId="4">
    <oc r="J64">
      <v>16</v>
    </oc>
    <nc r="J64">
      <v>27</v>
    </nc>
  </rcc>
  <rcc rId="17044" sId="4" numFmtId="4">
    <oc r="J63">
      <v>15</v>
    </oc>
    <nc r="J63">
      <v>35</v>
    </nc>
  </rcc>
  <rcc rId="17045" sId="4" numFmtId="4">
    <oc r="J75">
      <v>17</v>
    </oc>
    <nc r="J75">
      <v>27</v>
    </nc>
  </rcc>
  <rcc rId="17046" sId="4" numFmtId="4">
    <oc r="J73">
      <v>18</v>
    </oc>
    <nc r="J73">
      <v>29</v>
    </nc>
  </rcc>
  <rcc rId="17047" sId="4" numFmtId="4">
    <oc r="K102">
      <v>123</v>
    </oc>
    <nc r="K102">
      <v>80</v>
    </nc>
  </rcc>
  <rcc rId="17048" sId="4" numFmtId="4">
    <oc r="K103">
      <v>280</v>
    </oc>
    <nc r="K103">
      <v>160</v>
    </nc>
  </rcc>
  <rcc rId="17049" sId="4" numFmtId="4">
    <oc r="K104">
      <v>264</v>
    </oc>
    <nc r="K104">
      <v>154</v>
    </nc>
  </rcc>
  <rcc rId="17050" sId="4" numFmtId="4">
    <oc r="J105">
      <v>11</v>
    </oc>
    <nc r="J105">
      <v>24</v>
    </nc>
  </rcc>
  <rcc rId="17051" sId="4" numFmtId="4">
    <nc r="J114">
      <v>41</v>
    </nc>
  </rcc>
  <rcc rId="17052" sId="4" numFmtId="4">
    <oc r="K129">
      <v>200</v>
    </oc>
    <nc r="K129">
      <v>201</v>
    </nc>
  </rcc>
  <rcc rId="17053" sId="4" numFmtId="4">
    <oc r="J212">
      <v>5</v>
    </oc>
    <nc r="J212">
      <v>15</v>
    </nc>
  </rcc>
  <rcc rId="17054" sId="4" numFmtId="4">
    <oc r="J210">
      <v>25</v>
    </oc>
    <nc r="J210">
      <v>43</v>
    </nc>
  </rcc>
  <rcc rId="17055" sId="4" numFmtId="4">
    <oc r="K207">
      <v>70</v>
    </oc>
    <nc r="K207">
      <v>50</v>
    </nc>
  </rcc>
  <rcc rId="17056" sId="4" numFmtId="4">
    <oc r="K205">
      <v>255</v>
    </oc>
    <nc r="K205">
      <v>245</v>
    </nc>
  </rcc>
  <rcc rId="17057" sId="4" numFmtId="4">
    <nc r="J217">
      <v>18</v>
    </nc>
  </rcc>
  <rcc rId="17058" sId="4" numFmtId="4">
    <nc r="K217">
      <v>56</v>
    </nc>
  </rcc>
  <rcc rId="17059" sId="4" numFmtId="4">
    <oc r="J209">
      <v>9</v>
    </oc>
    <nc r="J209">
      <v>17</v>
    </nc>
  </rcc>
  <rcc rId="17060" sId="4" numFmtId="4">
    <oc r="J205">
      <v>29</v>
    </oc>
    <nc r="J205">
      <v>36</v>
    </nc>
  </rcc>
  <rcc rId="17061" sId="4" numFmtId="4">
    <oc r="J201">
      <v>28</v>
    </oc>
    <nc r="J201">
      <v>48</v>
    </nc>
  </rcc>
  <rcc rId="17062" sId="4">
    <nc r="K192">
      <f>SUM(K184:K191)</f>
    </nc>
  </rcc>
  <rcc rId="17063" sId="4" numFmtId="4">
    <oc r="K199">
      <f>SUM(K194:K198)</f>
    </oc>
    <nc r="K199">
      <v>140</v>
    </nc>
  </rcc>
  <rcc rId="17064" sId="4" numFmtId="4">
    <oc r="K194">
      <v>141</v>
    </oc>
    <nc r="K194">
      <v>98</v>
    </nc>
  </rcc>
  <rcc rId="17065" sId="4" numFmtId="4">
    <oc r="J171">
      <v>11</v>
    </oc>
    <nc r="J171">
      <v>31</v>
    </nc>
  </rcc>
  <rcc rId="17066" sId="4" numFmtId="4">
    <oc r="K166">
      <v>78</v>
    </oc>
    <nc r="K166">
      <v>49</v>
    </nc>
  </rcc>
  <rcc rId="17067" sId="4" numFmtId="4">
    <oc r="K128">
      <v>190</v>
    </oc>
    <nc r="K128">
      <v>137</v>
    </nc>
  </rcc>
  <rcc rId="17068" sId="4" numFmtId="4">
    <oc r="K75">
      <v>203</v>
    </oc>
    <nc r="K75">
      <v>197</v>
    </nc>
  </rcc>
  <rcc rId="17069" sId="4" numFmtId="4">
    <oc r="K237">
      <f>10+15+10+10</f>
    </oc>
    <nc r="K237">
      <v>43</v>
    </nc>
  </rcc>
  <rcc rId="17070" sId="4" numFmtId="4">
    <oc r="J57">
      <v>29</v>
    </oc>
    <nc r="J57">
      <v>34</v>
    </nc>
  </rcc>
  <rcc rId="17071" sId="4" numFmtId="4">
    <oc r="J53">
      <v>18</v>
    </oc>
    <nc r="J53">
      <v>28</v>
    </nc>
  </rcc>
  <rcc rId="17072" sId="4" numFmtId="4">
    <oc r="J51">
      <v>36</v>
    </oc>
    <nc r="J51">
      <v>46</v>
    </nc>
  </rcc>
  <rcc rId="17073" sId="4" numFmtId="4">
    <oc r="J48">
      <v>32</v>
    </oc>
    <nc r="J48">
      <v>42</v>
    </nc>
  </rcc>
  <rcc rId="17074" sId="4" numFmtId="4">
    <oc r="J42">
      <v>1</v>
    </oc>
    <nc r="J42">
      <v>3</v>
    </nc>
  </rcc>
  <rcc rId="17075" sId="4" numFmtId="4">
    <oc r="J40">
      <v>14</v>
    </oc>
    <nc r="J40">
      <v>18</v>
    </nc>
  </rcc>
  <rcc rId="17076" sId="4" numFmtId="4">
    <oc r="J54">
      <v>6</v>
    </oc>
    <nc r="J54">
      <v>16</v>
    </nc>
  </rcc>
  <rcc rId="17077" sId="4" numFmtId="4">
    <oc r="J29">
      <v>25</v>
    </oc>
    <nc r="J29">
      <v>39</v>
    </nc>
  </rcc>
  <rcc rId="17078" sId="4" numFmtId="4">
    <oc r="J27">
      <v>31</v>
    </oc>
    <nc r="J27">
      <v>41</v>
    </nc>
  </rcc>
  <rcc rId="17079" sId="4" numFmtId="4">
    <oc r="J25">
      <v>40</v>
    </oc>
    <nc r="J25">
      <v>50</v>
    </nc>
  </rcc>
  <rcc rId="17080" sId="4" numFmtId="4">
    <oc r="J101">
      <v>5</v>
    </oc>
    <nc r="J101">
      <v>15</v>
    </nc>
  </rcc>
  <rcc rId="17081" sId="4" numFmtId="4">
    <oc r="J102">
      <v>9</v>
    </oc>
    <nc r="J102">
      <v>18</v>
    </nc>
  </rcc>
  <rcc rId="17082" sId="4" numFmtId="4">
    <oc r="J106">
      <v>16</v>
    </oc>
    <nc r="J106">
      <v>35</v>
    </nc>
  </rcc>
  <rcc rId="17083" sId="4" numFmtId="4">
    <oc r="J129">
      <v>20</v>
    </oc>
    <nc r="J129">
      <v>37</v>
    </nc>
  </rcc>
  <rcc rId="17084" sId="4" numFmtId="4">
    <oc r="J131">
      <v>9</v>
    </oc>
    <nc r="J131">
      <v>16</v>
    </nc>
  </rcc>
  <rcc rId="17085" sId="4" numFmtId="4">
    <oc r="J184">
      <v>15</v>
    </oc>
    <nc r="J184">
      <v>27</v>
    </nc>
  </rcc>
  <rcc rId="17086" sId="4" numFmtId="4">
    <oc r="J179">
      <v>1</v>
    </oc>
    <nc r="J179">
      <v>3</v>
    </nc>
  </rcc>
  <rcc rId="17087" sId="4" numFmtId="4">
    <oc r="J176">
      <v>1</v>
    </oc>
    <nc r="J176">
      <v>2</v>
    </nc>
  </rcc>
  <rcc rId="17088" sId="4" numFmtId="4">
    <oc r="J107">
      <v>9</v>
    </oc>
    <nc r="J107">
      <v>15</v>
    </nc>
  </rcc>
  <rcc rId="17089" sId="4" numFmtId="4">
    <oc r="J237">
      <v>4</v>
    </oc>
    <nc r="J237">
      <v>9</v>
    </nc>
  </rcc>
  <rcc rId="17090" sId="4" numFmtId="4">
    <oc r="J221">
      <v>1</v>
    </oc>
    <nc r="J221">
      <v>3</v>
    </nc>
  </rcc>
  <rcc rId="17091" sId="4" numFmtId="4">
    <oc r="J67">
      <v>17</v>
    </oc>
    <nc r="J67">
      <v>34</v>
    </nc>
  </rcc>
  <rcc rId="17092" sId="4" numFmtId="4">
    <oc r="J28">
      <v>24</v>
    </oc>
    <nc r="J28">
      <v>37</v>
    </nc>
  </rcc>
  <rcc rId="17093" sId="4" numFmtId="4">
    <oc r="J21">
      <v>30</v>
    </oc>
    <nc r="J21">
      <v>31</v>
    </nc>
  </rcc>
  <rcc rId="17094" sId="4">
    <oc r="J249">
      <v>1596</v>
    </oc>
    <nc r="J249"/>
  </rcc>
  <rcc rId="17095" sId="4">
    <oc r="K249">
      <v>10823.1</v>
    </oc>
    <nc r="K249"/>
  </rcc>
  <rcc rId="17096" sId="4">
    <oc r="J250">
      <f>J243-J249</f>
    </oc>
    <nc r="J250"/>
  </rcc>
  <rcc rId="17097" sId="4">
    <oc r="K250">
      <f>K243-K249</f>
    </oc>
    <nc r="K250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62111.xml><?xml version="1.0" encoding="utf-8"?>
<revisions xmlns="http://schemas.openxmlformats.org/spreadsheetml/2006/main" xmlns:r="http://schemas.openxmlformats.org/officeDocument/2006/relationships">
  <rcc rId="18187" sId="4" numFmtId="4">
    <oc r="D177">
      <v>10</v>
    </oc>
    <nc r="D177">
      <v>2</v>
    </nc>
  </rcc>
  <rcc rId="18188" sId="4" numFmtId="4">
    <oc r="E177">
      <v>135</v>
    </oc>
    <nc r="E177">
      <v>30</v>
    </nc>
  </rcc>
  <rcc rId="18189" sId="4" numFmtId="4">
    <oc r="F177">
      <v>10</v>
    </oc>
    <nc r="F177">
      <v>2</v>
    </nc>
  </rcc>
  <rcc rId="18190" sId="4" numFmtId="4">
    <oc r="G177">
      <v>135</v>
    </oc>
    <nc r="G177">
      <v>30</v>
    </nc>
  </rcc>
  <rcc rId="18191" sId="4" numFmtId="4">
    <oc r="D212">
      <v>2</v>
    </oc>
    <nc r="D212">
      <v>11</v>
    </nc>
  </rcc>
  <rcc rId="18192" sId="4" numFmtId="4">
    <oc r="E212">
      <v>6</v>
    </oc>
    <nc r="E212">
      <v>126</v>
    </nc>
  </rcc>
  <rcc rId="18193" sId="4" numFmtId="4">
    <nc r="F212">
      <v>11</v>
    </nc>
  </rcc>
  <rcc rId="18194" sId="4" numFmtId="4">
    <nc r="G212">
      <v>126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c rId="15819" sId="3" numFmtId="4">
    <oc r="D32">
      <v>6</v>
    </oc>
    <nc r="D32">
      <v>7</v>
    </nc>
  </rcc>
  <rcc rId="15820" sId="3">
    <oc r="E32">
      <f>10+100+300+80+10+300</f>
    </oc>
    <nc r="E32">
      <f>10+100+300+80+10+300+40</f>
    </nc>
  </rcc>
  <rcc rId="15821" sId="3" numFmtId="4">
    <oc r="F32">
      <v>6</v>
    </oc>
    <nc r="F32">
      <v>7</v>
    </nc>
  </rcc>
  <rcc rId="15822" sId="3" numFmtId="4">
    <oc r="G32">
      <v>800</v>
    </oc>
    <nc r="G32">
      <v>840</v>
    </nc>
  </rcc>
  <rcc rId="15823" sId="3" numFmtId="4">
    <nc r="D83">
      <v>1</v>
    </nc>
  </rcc>
  <rcc rId="15824" sId="3" numFmtId="4">
    <nc r="E83">
      <v>3</v>
    </nc>
  </rcc>
  <rcc rId="15825" sId="3" numFmtId="4">
    <nc r="F83">
      <v>1</v>
    </nc>
  </rcc>
  <rcc rId="15826" sId="3" numFmtId="4">
    <nc r="G83">
      <v>3</v>
    </nc>
  </rcc>
  <rcc rId="15827" sId="3">
    <oc r="D49">
      <v>1</v>
    </oc>
    <nc r="D49">
      <v>2</v>
    </nc>
  </rcc>
  <rcc rId="15828" sId="3">
    <oc r="E49">
      <v>150</v>
    </oc>
    <nc r="E49">
      <f>150+50</f>
    </nc>
  </rcc>
  <rcc rId="15829" sId="3">
    <oc r="F49">
      <v>1</v>
    </oc>
    <nc r="F49">
      <v>2</v>
    </nc>
  </rcc>
  <rcc rId="15830" sId="3">
    <oc r="G49">
      <v>150</v>
    </oc>
    <nc r="G49">
      <v>200</v>
    </nc>
  </rcc>
  <rcc rId="15831" sId="3" numFmtId="4">
    <oc r="D155">
      <v>8</v>
    </oc>
    <nc r="D155">
      <v>10</v>
    </nc>
  </rcc>
  <rcc rId="15832" sId="3">
    <oc r="E155">
      <f>67.8+15+5+170+30+90+630+25</f>
    </oc>
    <nc r="E155">
      <f>67.8+15+5+170+30+90+630+25+92+630</f>
    </nc>
  </rcc>
  <rcc rId="15833" sId="3" numFmtId="4">
    <oc r="F155">
      <v>8</v>
    </oc>
    <nc r="F155">
      <v>10</v>
    </nc>
  </rcc>
  <rcc rId="15834" sId="3" numFmtId="4">
    <oc r="G155">
      <v>1032.8</v>
    </oc>
    <nc r="G155">
      <v>1754.8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15777" sId="3" numFmtId="4">
    <oc r="D178">
      <v>4</v>
    </oc>
    <nc r="D178">
      <v>6</v>
    </nc>
  </rcc>
  <rcc rId="15778" sId="3">
    <oc r="E178">
      <f>30+15+100+100</f>
    </oc>
    <nc r="E178">
      <f>30+15+100+100+15+10</f>
    </nc>
  </rcc>
  <rcc rId="15779" sId="3" numFmtId="4">
    <oc r="F178">
      <v>4</v>
    </oc>
    <nc r="F178">
      <v>6</v>
    </nc>
  </rcc>
  <rcc rId="15780" sId="3" numFmtId="4">
    <oc r="G178">
      <f>30+15+100+100</f>
    </oc>
    <nc r="G178">
      <v>270</v>
    </nc>
  </rcc>
  <rcc rId="15781" sId="4" numFmtId="4">
    <oc r="D45">
      <v>15</v>
    </oc>
    <nc r="D45">
      <v>17</v>
    </nc>
  </rcc>
  <rcc rId="15782" sId="4">
    <oc r="E45">
      <f>15+10+10+13+6+10+15+15+15+15+15+8+10+10</f>
    </oc>
    <nc r="E45">
      <f>15+10+10+13+6+10+15+15+15+15+15+8+10+10+12+15</f>
    </nc>
  </rcc>
  <rcc rId="15783" sId="4" numFmtId="4">
    <oc r="F45">
      <v>15</v>
    </oc>
    <nc r="F45">
      <v>17</v>
    </nc>
  </rcc>
  <rcc rId="15784" sId="4" numFmtId="4">
    <oc r="G45">
      <v>167</v>
    </oc>
    <nc r="G45">
      <v>194</v>
    </nc>
  </rcc>
  <rcc rId="15785" sId="4" numFmtId="4">
    <nc r="D177">
      <v>1</v>
    </nc>
  </rcc>
  <rcc rId="15786" sId="4" numFmtId="4">
    <nc r="E177">
      <v>15</v>
    </nc>
  </rcc>
  <rcc rId="15787" sId="4" numFmtId="4">
    <nc r="F177">
      <v>1</v>
    </nc>
  </rcc>
  <rcc rId="15788" sId="4" numFmtId="4">
    <nc r="G177">
      <v>15</v>
    </nc>
  </rcc>
  <rcc rId="15789" sId="4" numFmtId="4">
    <oc r="D175">
      <v>9</v>
    </oc>
    <nc r="D175">
      <v>10</v>
    </nc>
  </rcc>
  <rcc rId="15790" sId="4">
    <oc r="E175">
      <f>15+10+15+15+10+15+10+15+10</f>
    </oc>
    <nc r="E175">
      <f>15+10+15+15+10+15+10+15+10+10</f>
    </nc>
  </rcc>
  <rcc rId="15791" sId="4" numFmtId="4">
    <oc r="F175">
      <v>9</v>
    </oc>
    <nc r="F175">
      <v>10</v>
    </nc>
  </rcc>
  <rcc rId="15792" sId="4" numFmtId="4">
    <oc r="G175">
      <v>115</v>
    </oc>
    <nc r="G175">
      <v>125</v>
    </nc>
  </rcc>
  <rcc rId="15793" sId="4" numFmtId="4">
    <oc r="D74">
      <v>10</v>
    </oc>
    <nc r="D74">
      <v>12</v>
    </nc>
  </rcc>
  <rcc rId="15794" sId="4">
    <oc r="E74">
      <f>5+10+7+5+7+15+5+15+5+4</f>
    </oc>
    <nc r="E74">
      <f>5+10+7+5+7+15+5+15+5+4+10+10</f>
    </nc>
  </rcc>
  <rcc rId="15795" sId="4" numFmtId="4">
    <oc r="F74">
      <v>10</v>
    </oc>
    <nc r="F74">
      <v>12</v>
    </nc>
  </rcc>
  <rcc rId="15796" sId="4" numFmtId="4">
    <oc r="G74">
      <v>78</v>
    </oc>
    <nc r="G74">
      <v>98</v>
    </nc>
  </rcc>
  <rcc rId="15797" sId="4" numFmtId="4">
    <oc r="D94">
      <v>5</v>
    </oc>
    <nc r="D94">
      <v>6</v>
    </nc>
  </rcc>
  <rcc rId="15798" sId="4">
    <oc r="E94">
      <f>6+15+8+10+8</f>
    </oc>
    <nc r="E94">
      <f>6+15+8+10+8+15</f>
    </nc>
  </rcc>
  <rcc rId="15799" sId="4" numFmtId="4">
    <oc r="F94">
      <v>5</v>
    </oc>
    <nc r="F94">
      <v>6</v>
    </nc>
  </rcc>
  <rcc rId="15800" sId="4" numFmtId="4">
    <oc r="G94">
      <v>47</v>
    </oc>
    <nc r="G94">
      <v>62</v>
    </nc>
  </rcc>
  <rcc rId="15801" sId="3">
    <nc r="D49">
      <v>1</v>
    </nc>
  </rcc>
  <rcc rId="15802" sId="3">
    <nc r="E49">
      <v>150</v>
    </nc>
  </rcc>
  <rcc rId="15803" sId="3">
    <nc r="F49">
      <v>1</v>
    </nc>
  </rcc>
  <rcc rId="15804" sId="3">
    <nc r="G49">
      <v>150</v>
    </nc>
  </rcc>
  <rcc rId="15805" sId="3">
    <oc r="D36">
      <v>17</v>
    </oc>
    <nc r="D36">
      <v>18</v>
    </nc>
  </rcc>
  <rcc rId="15806" sId="3">
    <oc r="E36">
      <f>50+150+18+160+90+200+75+15+150+50+86+20+6+400+15+15+40</f>
    </oc>
    <nc r="E36">
      <f>50+150+18+160+90+200+75+15+150+50+86+20+6+400+15+15+40+55</f>
    </nc>
  </rcc>
  <rcc rId="15807" sId="3">
    <oc r="F36">
      <v>17</v>
    </oc>
    <nc r="F36">
      <v>18</v>
    </nc>
  </rcc>
  <rcc rId="15808" sId="3">
    <oc r="G36">
      <v>1540</v>
    </oc>
    <nc r="G36">
      <v>1595</v>
    </nc>
  </rcc>
  <rcc rId="15809" sId="3" numFmtId="4">
    <oc r="D155">
      <v>7</v>
    </oc>
    <nc r="D155">
      <v>8</v>
    </nc>
  </rcc>
  <rcc rId="15810" sId="3">
    <oc r="E155">
      <f>67.8+15+5+170+30+90+630</f>
    </oc>
    <nc r="E155">
      <f>67.8+15+5+170+30+90+630+25</f>
    </nc>
  </rcc>
  <rcc rId="15811" sId="3" numFmtId="4">
    <oc r="F155">
      <v>7</v>
    </oc>
    <nc r="F155">
      <v>8</v>
    </nc>
  </rcc>
  <rcc rId="15812" sId="3" numFmtId="4">
    <oc r="G155">
      <v>1007.8</v>
    </oc>
    <nc r="G155">
      <v>1032.8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911111.xml><?xml version="1.0" encoding="utf-8"?>
<revisions xmlns="http://schemas.openxmlformats.org/spreadsheetml/2006/main" xmlns:r="http://schemas.openxmlformats.org/officeDocument/2006/relationships">
  <rcc rId="15894" sId="3" numFmtId="4">
    <oc r="D32">
      <v>7</v>
    </oc>
    <nc r="D32">
      <v>8</v>
    </nc>
  </rcc>
  <rcc rId="15895" sId="3">
    <oc r="E32">
      <f>10+100+300+80+10+300+40</f>
    </oc>
    <nc r="E32">
      <f>10+100+300+80+10+300+40+480</f>
    </nc>
  </rcc>
  <rcc rId="15896" sId="3" numFmtId="4">
    <oc r="F32">
      <v>7</v>
    </oc>
    <nc r="F32">
      <v>8</v>
    </nc>
  </rcc>
  <rcc rId="15897" sId="3" numFmtId="4">
    <oc r="G32">
      <v>840</v>
    </oc>
    <nc r="G32">
      <v>1320</v>
    </nc>
  </rcc>
  <rcc rId="15898" sId="4" numFmtId="4">
    <oc r="D36">
      <v>61</v>
    </oc>
    <nc r="D36">
      <v>62</v>
    </nc>
  </rcc>
  <rcc rId="15899" sId="4">
    <oc r="E36">
      <f>5+6+5+2+5+10+3+5+2+14+5+6+2+6+5+3+2.5+10+1+2+3+2+1.5+14+2.5+2+3+3+5+14.5+5+5+15+15+10+10+15+4+3.5+7+2+20+5+15+2+8+7+10+6+5+8+15+11.5+5+3+10+5+2+15+15+15</f>
    </oc>
    <nc r="E36">
      <f>5+6+5+2+5+10+3+5+2+14+5+6+2+6+5+3+2.5+10+1+2+3+2+1.5+14+2.5+2+3+3+5+14.5+5+5+15+15+10+10+15+4+3.5+7+2+20+5+15+2+8+7+10+6+5+8+15+11.5+5+3+10+5+2+15+15+15+121.9</f>
    </nc>
  </rcc>
  <rcc rId="15900" sId="4" numFmtId="4">
    <oc r="F36">
      <v>61</v>
    </oc>
    <nc r="F36">
      <v>62</v>
    </nc>
  </rcc>
  <rcc rId="15901" sId="4" numFmtId="4">
    <oc r="G36">
      <v>424</v>
    </oc>
    <nc r="G36">
      <v>545.9</v>
    </nc>
  </rcc>
  <rcc rId="15902" sId="4" numFmtId="4">
    <oc r="D208">
      <v>3</v>
    </oc>
    <nc r="D208">
      <v>4</v>
    </nc>
  </rcc>
  <rcc rId="15903" sId="4">
    <oc r="E208">
      <f>13+15+13</f>
    </oc>
    <nc r="E208">
      <f>13+15+13+8</f>
    </nc>
  </rcc>
  <rcc rId="15904" sId="4" numFmtId="4">
    <oc r="F208">
      <v>3</v>
    </oc>
    <nc r="F208">
      <v>4</v>
    </nc>
  </rcc>
  <rcc rId="15905" sId="4" numFmtId="4">
    <oc r="G208">
      <v>41</v>
    </oc>
    <nc r="G208">
      <v>49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'август 2014г'!$C$21:$C$246</formula>
    <oldFormula>'август 2014г'!$C$21:$C$246</oldFormula>
  </rdn>
  <rdn rId="0" localSheetId="3" customView="1" name="Z_A743F9C7_8B89_4E8F_B91F_1FFB859064F2_.wvu.Rows" hidden="1" oldHidden="1">
    <formula>'август 2014г. по 6-10'!$2:$12</formula>
    <oldFormula>'август 2014г. по 6-10'!$2:$12</oldFormula>
  </rdn>
  <rdn rId="0" localSheetId="3" customView="1" name="Z_A743F9C7_8B89_4E8F_B91F_1FFB859064F2_.wvu.FilterData" hidden="1" oldHidden="1">
    <formula>'август 2014г. по 6-10'!$C$21:$C$130</formula>
    <oldFormula>'август 2014г. по 6-10'!$C$21:$C$130</oldFormula>
  </rdn>
  <rdn rId="0" localSheetId="4" customView="1" name="Z_A743F9C7_8B89_4E8F_B91F_1FFB859064F2_.wvu.Rows" hidden="1" oldHidden="1">
    <formula>'август 2014г. по 0,4'!$2:$12</formula>
    <oldFormula>'август 2014г. по 0,4'!$2:$12</oldFormula>
  </rdn>
  <rdn rId="0" localSheetId="4" customView="1" name="Z_A743F9C7_8B89_4E8F_B91F_1FFB859064F2_.wvu.FilterData" hidden="1" oldHidden="1">
    <formula>'август 2014г. по 0,4'!$C$18:$C$127</formula>
    <oldFormula>'август 2014г. по 0,4'!$C$18:$C$127</oldFormula>
  </rdn>
  <rcv guid="{A743F9C7-8B89-4E8F-B91F-1FFB859064F2}" action="add"/>
</revisions>
</file>

<file path=xl/revisions/revisionLog11011111.xml><?xml version="1.0" encoding="utf-8"?>
<revisions xmlns="http://schemas.openxmlformats.org/spreadsheetml/2006/main" xmlns:r="http://schemas.openxmlformats.org/officeDocument/2006/relationships">
  <rcc rId="16292" sId="1">
    <nc r="D251">
      <v>1271</v>
    </nc>
  </rcc>
  <rcc rId="16293" sId="1">
    <nc r="E251">
      <v>39426.6</v>
    </nc>
  </rcc>
  <rcc rId="16294" sId="1">
    <nc r="F251">
      <v>1264</v>
    </nc>
  </rcc>
  <rcc rId="16295" sId="1">
    <nc r="G251">
      <v>39190.6</v>
    </nc>
  </rcc>
  <rcc rId="16296" sId="1" odxf="1" dxf="1">
    <nc r="D252">
      <f>D246-D251</f>
    </nc>
    <odxf>
      <numFmt numFmtId="0" formatCode="General"/>
    </odxf>
    <ndxf>
      <numFmt numFmtId="3" formatCode="#,##0"/>
    </ndxf>
  </rcc>
  <rcc rId="16297" sId="1" odxf="1" dxf="1">
    <nc r="E252">
      <f>E246-E251</f>
    </nc>
    <odxf>
      <numFmt numFmtId="0" formatCode="General"/>
    </odxf>
    <ndxf>
      <numFmt numFmtId="3" formatCode="#,##0"/>
    </ndxf>
  </rcc>
  <rcc rId="16298" sId="1" odxf="1" dxf="1">
    <nc r="F252">
      <f>F246-F251</f>
    </nc>
    <odxf>
      <numFmt numFmtId="0" formatCode="General"/>
    </odxf>
    <ndxf>
      <numFmt numFmtId="3" formatCode="#,##0"/>
    </ndxf>
  </rcc>
  <rcc rId="16299" sId="1" odxf="1" dxf="1">
    <nc r="G252">
      <f>G246-G251</f>
    </nc>
    <odxf>
      <numFmt numFmtId="0" formatCode="General"/>
    </odxf>
    <ndxf>
      <numFmt numFmtId="3" formatCode="#,##0"/>
    </ndxf>
  </rcc>
  <rcc rId="16300" sId="1">
    <oc r="B254" t="inlineStr">
      <is>
        <t>дошел№ 1127 не занес</t>
      </is>
    </oc>
    <nc r="B254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revisionLog11012111.xml><?xml version="1.0" encoding="utf-8"?>
<revisions xmlns="http://schemas.openxmlformats.org/spreadsheetml/2006/main" xmlns:r="http://schemas.openxmlformats.org/officeDocument/2006/relationships">
  <rcc rId="18007" sId="4" numFmtId="4">
    <oc r="D101">
      <v>56</v>
    </oc>
    <nc r="D101">
      <v>62</v>
    </nc>
  </rcc>
  <rcc rId="18008" sId="4" numFmtId="4">
    <oc r="E101">
      <v>467</v>
    </oc>
    <nc r="E101">
      <f>467+54</f>
    </nc>
  </rcc>
  <rcc rId="18009" sId="4" numFmtId="4">
    <oc r="F101">
      <v>25</v>
    </oc>
    <nc r="F101">
      <v>40</v>
    </nc>
  </rcc>
  <rcc rId="18010" sId="4" numFmtId="4">
    <oc r="G101">
      <v>145</v>
    </oc>
    <nc r="G101">
      <v>422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1111.xml><?xml version="1.0" encoding="utf-8"?>
<revisions xmlns="http://schemas.openxmlformats.org/spreadsheetml/2006/main" xmlns:r="http://schemas.openxmlformats.org/officeDocument/2006/relationships">
  <rcc rId="17989" sId="4" numFmtId="4">
    <oc r="D201">
      <v>25</v>
    </oc>
    <nc r="D201">
      <v>28</v>
    </nc>
  </rcc>
  <rcc rId="17990" sId="4" numFmtId="4">
    <oc r="E201">
      <v>130</v>
    </oc>
    <nc r="E201">
      <v>160</v>
    </nc>
  </rcc>
  <rcc rId="17991" sId="4" numFmtId="4">
    <oc r="F201">
      <v>1</v>
    </oc>
    <nc r="F201">
      <v>20</v>
    </nc>
  </rcc>
  <rcc rId="17992" sId="4" numFmtId="4">
    <oc r="G201">
      <v>5</v>
    </oc>
    <nc r="G201">
      <v>100</v>
    </nc>
  </rcc>
  <rcc rId="17993" sId="4" numFmtId="4">
    <oc r="D231">
      <v>8</v>
    </oc>
    <nc r="D231">
      <v>12</v>
    </nc>
  </rcc>
  <rcc rId="17994" sId="4" numFmtId="4">
    <oc r="E231">
      <v>34</v>
    </oc>
    <nc r="E231">
      <v>74</v>
    </nc>
  </rcc>
  <rcc rId="17995" sId="4" numFmtId="4">
    <oc r="F231">
      <v>4</v>
    </oc>
    <nc r="F231">
      <v>12</v>
    </nc>
  </rcc>
  <rcc rId="17996" sId="4" numFmtId="4">
    <oc r="G231">
      <v>19</v>
    </oc>
    <nc r="G231">
      <v>74</v>
    </nc>
  </rcc>
  <rcc rId="17997" sId="4" numFmtId="4">
    <nc r="F233">
      <v>5</v>
    </nc>
  </rcc>
  <rcc rId="17998" sId="4" numFmtId="4">
    <nc r="G233">
      <v>30</v>
    </nc>
  </rcc>
  <rcc rId="17999" sId="4" numFmtId="4">
    <nc r="F234">
      <v>4</v>
    </nc>
  </rcc>
  <rcc rId="18000" sId="4" numFmtId="4">
    <nc r="G234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1111.xml><?xml version="1.0" encoding="utf-8"?>
<revisions xmlns="http://schemas.openxmlformats.org/spreadsheetml/2006/main" xmlns:r="http://schemas.openxmlformats.org/officeDocument/2006/relationships">
  <rcc rId="16590" sId="3" numFmtId="4">
    <oc r="F136">
      <v>2</v>
    </oc>
    <nc r="F136"/>
  </rcc>
  <rcc rId="16591" sId="3" numFmtId="4">
    <oc r="G136">
      <v>36</v>
    </oc>
    <nc r="G136"/>
  </rcc>
  <rcc rId="16592" sId="3" numFmtId="4">
    <oc r="E129">
      <v>65</v>
    </oc>
    <nc r="E129">
      <v>165</v>
    </nc>
  </rcc>
  <rcc rId="16593" sId="3" numFmtId="4">
    <oc r="E130">
      <v>25</v>
    </oc>
    <nc r="E130">
      <v>123</v>
    </nc>
  </rcc>
  <rcc rId="16594" sId="3" numFmtId="4">
    <oc r="E125">
      <v>10</v>
    </oc>
    <nc r="E125">
      <v>98</v>
    </nc>
  </rcc>
  <rcc rId="16595" sId="3" numFmtId="4">
    <oc r="F125">
      <v>1</v>
    </oc>
    <nc r="F125"/>
  </rcc>
  <rcc rId="16596" sId="3" numFmtId="4">
    <oc r="G125">
      <v>10</v>
    </oc>
    <nc r="G125"/>
  </rcc>
  <rcc rId="16597" sId="3" numFmtId="4">
    <oc r="F118">
      <v>7</v>
    </oc>
    <nc r="F118">
      <v>2</v>
    </nc>
  </rcc>
  <rcc rId="16598" sId="3" numFmtId="4">
    <oc r="G118">
      <v>1295</v>
    </oc>
    <nc r="G118">
      <v>120</v>
    </nc>
  </rcc>
  <rcc rId="16599" sId="3" numFmtId="4">
    <oc r="G117">
      <v>2143</v>
    </oc>
    <nc r="G117">
      <v>1210</v>
    </nc>
  </rcc>
  <rcc rId="16600" sId="3" numFmtId="4">
    <oc r="F117">
      <v>18</v>
    </oc>
    <nc r="F117">
      <v>9</v>
    </nc>
  </rcc>
  <rcc rId="16601" sId="3" numFmtId="4">
    <oc r="F114">
      <v>10</v>
    </oc>
    <nc r="F114">
      <v>4</v>
    </nc>
  </rcc>
  <rcc rId="16602" sId="3" numFmtId="4">
    <oc r="G114">
      <v>976</v>
    </oc>
    <nc r="G114">
      <v>430</v>
    </nc>
  </rcc>
  <rcc rId="16603" sId="3" numFmtId="4">
    <oc r="F111">
      <v>6</v>
    </oc>
    <nc r="F111">
      <v>2</v>
    </nc>
  </rcc>
  <rcc rId="16604" sId="3" numFmtId="4">
    <oc r="G111">
      <v>148</v>
    </oc>
    <nc r="G111">
      <v>60</v>
    </nc>
  </rcc>
  <rcc rId="16605" sId="3" numFmtId="4">
    <oc r="E111">
      <f>40+7+50+35+10+6</f>
    </oc>
    <nc r="E111">
      <v>460</v>
    </nc>
  </rcc>
  <rcc rId="16606" sId="3" numFmtId="4">
    <oc r="F109">
      <v>6</v>
    </oc>
    <nc r="F109">
      <v>5</v>
    </nc>
  </rcc>
  <rcc rId="16607" sId="3" numFmtId="4">
    <oc r="G109">
      <v>163</v>
    </oc>
    <nc r="G109">
      <v>105</v>
    </nc>
  </rcc>
  <rcc rId="16608" sId="3" numFmtId="4">
    <oc r="F156">
      <v>4</v>
    </oc>
    <nc r="F156">
      <v>1</v>
    </nc>
  </rcc>
  <rcc rId="16609" sId="3" numFmtId="4">
    <oc r="G156">
      <v>220</v>
    </oc>
    <nc r="G156">
      <v>20</v>
    </nc>
  </rcc>
  <rcc rId="16610" sId="3" numFmtId="4">
    <oc r="E156">
      <f>20+180+10+10</f>
    </oc>
    <nc r="E156">
      <v>630</v>
    </nc>
  </rcc>
  <rcc rId="16611" sId="3" numFmtId="4">
    <oc r="E160">
      <v>20</v>
    </oc>
    <nc r="E160">
      <v>90</v>
    </nc>
  </rcc>
  <rcc rId="16612" sId="3">
    <oc r="E161">
      <v>10</v>
    </oc>
    <nc r="E161">
      <v>75</v>
    </nc>
  </rcc>
  <rcc rId="16613" sId="3" numFmtId="4">
    <oc r="E162">
      <v>10</v>
    </oc>
    <nc r="E162">
      <v>63</v>
    </nc>
  </rcc>
  <rcc rId="16614" sId="3" numFmtId="4">
    <oc r="E164">
      <v>10</v>
    </oc>
    <nc r="E164">
      <v>75</v>
    </nc>
  </rcc>
  <rcc rId="16615" sId="3" numFmtId="4">
    <oc r="E169">
      <f>60+15+6</f>
    </oc>
    <nc r="E169">
      <v>190</v>
    </nc>
  </rcc>
  <rcc rId="16616" sId="3" numFmtId="4">
    <oc r="E170">
      <f>20+60</f>
    </oc>
    <nc r="E170">
      <v>180</v>
    </nc>
  </rcc>
  <rcc rId="16617" sId="3">
    <oc r="E173">
      <f>15+20</f>
    </oc>
    <nc r="E173">
      <v>135</v>
    </nc>
  </rcc>
  <rcc rId="16618" sId="3" numFmtId="4">
    <oc r="E171">
      <f>10+10</f>
    </oc>
    <nc r="E171">
      <v>240</v>
    </nc>
  </rcc>
  <rcc rId="16619" sId="3" numFmtId="4">
    <oc r="E93">
      <f>10+15</f>
    </oc>
    <nc r="E93">
      <v>125</v>
    </nc>
  </rcc>
  <rcc rId="16620" sId="3" numFmtId="4">
    <oc r="E92">
      <v>15</v>
    </oc>
    <nc r="E92">
      <v>114</v>
    </nc>
  </rcc>
  <rcc rId="16621" sId="3" numFmtId="4">
    <oc r="F93">
      <v>2</v>
    </oc>
    <nc r="F93">
      <v>1</v>
    </nc>
  </rcc>
  <rcc rId="16622" sId="3" numFmtId="4">
    <oc r="F90">
      <v>2</v>
    </oc>
    <nc r="F90">
      <v>1</v>
    </nc>
  </rcc>
  <rcc rId="16623" sId="3" numFmtId="4">
    <oc r="E90">
      <f>10+10</f>
    </oc>
    <nc r="E90">
      <v>305</v>
    </nc>
  </rcc>
  <rcc rId="16624" sId="3" numFmtId="4">
    <oc r="E87">
      <f>15+10+10</f>
    </oc>
    <nc r="E87">
      <v>340</v>
    </nc>
  </rcc>
  <rcc rId="16625" sId="3" numFmtId="4">
    <oc r="F86">
      <v>2</v>
    </oc>
    <nc r="F86"/>
  </rcc>
  <rcc rId="16626" sId="3" numFmtId="4">
    <oc r="G86">
      <v>25</v>
    </oc>
    <nc r="G86"/>
  </rcc>
  <rcc rId="16627" sId="3" numFmtId="4">
    <oc r="F81">
      <v>4</v>
    </oc>
    <nc r="F81"/>
  </rcc>
  <rcc rId="16628" sId="3" numFmtId="4">
    <oc r="G81">
      <v>43</v>
    </oc>
    <nc r="G81"/>
  </rcc>
  <rcc rId="16629" sId="3" numFmtId="4">
    <oc r="E81">
      <f>8+10+15+10</f>
    </oc>
    <nc r="E81">
      <v>145</v>
    </nc>
  </rcc>
  <rcc rId="16630" sId="3" numFmtId="4">
    <oc r="E82">
      <v>5</v>
    </oc>
    <nc r="E82">
      <v>25</v>
    </nc>
  </rcc>
  <rcc rId="16631" sId="3" numFmtId="4">
    <oc r="E83">
      <v>3</v>
    </oc>
    <nc r="E83">
      <v>45</v>
    </nc>
  </rcc>
  <rcc rId="16632" sId="3" numFmtId="4">
    <oc r="E85">
      <v>15</v>
    </oc>
    <nc r="E85">
      <v>35</v>
    </nc>
  </rcc>
  <rcc rId="16633" sId="3" numFmtId="4">
    <oc r="E69">
      <f>15+10</f>
    </oc>
    <nc r="E69">
      <v>125</v>
    </nc>
  </rcc>
  <rcc rId="16634" sId="3" numFmtId="4">
    <oc r="G68">
      <f>65+155</f>
    </oc>
    <nc r="G68">
      <v>20</v>
    </nc>
  </rcc>
  <rcc rId="16635" sId="3" numFmtId="4">
    <oc r="F70">
      <v>4</v>
    </oc>
    <nc r="F70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'сентябрь 2014г'!$C$21:$C$246</formula>
    <oldFormula>'сентябрь 2014г'!$C$21:$C$246</oldFormula>
  </rdn>
  <rdn rId="0" localSheetId="3" customView="1" name="Z_A743F9C7_8B89_4E8F_B91F_1FFB859064F2_.wvu.Rows" hidden="1" oldHidden="1">
    <formula>'сентябрь 2014г. по 6-10'!$2:$12</formula>
    <oldFormula>'сентябрь 2014г. по 6-10'!$2:$12</oldFormula>
  </rdn>
  <rdn rId="0" localSheetId="3" customView="1" name="Z_A743F9C7_8B89_4E8F_B91F_1FFB859064F2_.wvu.FilterData" hidden="1" oldHidden="1">
    <formula>'сентябрь 2014г. по 6-10'!$C$21:$C$130</formula>
    <oldFormula>'сентябрь 2014г. по 6-10'!$C$21:$C$130</oldFormula>
  </rdn>
  <rdn rId="0" localSheetId="4" customView="1" name="Z_A743F9C7_8B89_4E8F_B91F_1FFB859064F2_.wvu.Rows" hidden="1" oldHidden="1">
    <formula>'сентябрь 2014г. по 0,4'!$2:$12</formula>
    <oldFormula>'сентябрь 2014г. по 0,4'!$2:$12</oldFormula>
  </rdn>
  <rdn rId="0" localSheetId="4" customView="1" name="Z_A743F9C7_8B89_4E8F_B91F_1FFB859064F2_.wvu.FilterData" hidden="1" oldHidden="1">
    <formula>'сентябрь 2014г. по 0,4'!$C$18:$C$127</formula>
    <oldFormula>'сентябрь 2014г. по 0,4'!$C$18:$C$127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A89BC106-A455-4B61-9A50-DB7F2FC5B7CC}" name="Мамедова Фарида" id="-472689158" dateTime="2014-09-01T14:13:29"/>
  <userInfo guid="{F3072C89-B01D-435E-AC80-EA32C85670E4}" name="Мамедова Фарида" id="-472680847" dateTime="2015-03-02T09:25:59"/>
  <userInfo guid="{92C7C0C2-ECA8-4E19-96D0-D857BAF24E50}" name="Мамедова Фарида" id="-472702455" dateTime="2015-06-22T11:19:3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753B3957-E553-497C-BC26-F0B3906FC70B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10"/>
      <c r="J1" s="110"/>
      <c r="K1" s="110"/>
      <c r="L1" s="110"/>
      <c r="M1" s="17" t="s">
        <v>16</v>
      </c>
      <c r="N1" s="17"/>
    </row>
    <row r="2" spans="2:15" ht="15.75" x14ac:dyDescent="0.25">
      <c r="B2" t="s">
        <v>0</v>
      </c>
      <c r="I2" s="110"/>
      <c r="J2" s="110"/>
      <c r="K2" s="110"/>
      <c r="L2" s="110"/>
      <c r="M2" s="17" t="s">
        <v>12</v>
      </c>
      <c r="N2" s="17"/>
      <c r="O2" s="17"/>
    </row>
    <row r="3" spans="2:15" ht="15.75" x14ac:dyDescent="0.25">
      <c r="I3" s="110"/>
      <c r="J3" s="110"/>
      <c r="K3" s="110"/>
      <c r="L3" s="110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10"/>
      <c r="J5" s="110"/>
      <c r="K5" s="110"/>
      <c r="L5" s="110"/>
      <c r="M5" s="17" t="s">
        <v>15</v>
      </c>
      <c r="N5" s="17"/>
      <c r="O5" s="17"/>
    </row>
    <row r="6" spans="2:15" ht="15.75" x14ac:dyDescent="0.25">
      <c r="I6" s="110"/>
      <c r="J6" s="110"/>
      <c r="K6" s="110"/>
      <c r="L6" s="110"/>
      <c r="O6" s="17"/>
    </row>
    <row r="7" spans="2:15" ht="15.75" x14ac:dyDescent="0.25">
      <c r="I7" s="110"/>
      <c r="J7" s="110"/>
      <c r="K7" s="110"/>
      <c r="L7" s="110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</row>
    <row r="11" spans="2:15" ht="15.75" x14ac:dyDescent="0.25"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</row>
    <row r="14" spans="2:15" ht="16.5" thickBot="1" x14ac:dyDescent="0.3">
      <c r="B14" s="111" t="s">
        <v>140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3"/>
    </row>
    <row r="15" spans="2:15" x14ac:dyDescent="0.2"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23" t="s">
        <v>17</v>
      </c>
      <c r="E19" s="123"/>
      <c r="F19" s="123" t="s">
        <v>4</v>
      </c>
      <c r="G19" s="123"/>
      <c r="H19" s="124" t="s">
        <v>5</v>
      </c>
      <c r="I19" s="125"/>
      <c r="J19" s="124" t="s">
        <v>6</v>
      </c>
      <c r="K19" s="125"/>
      <c r="L19" s="116" t="s">
        <v>18</v>
      </c>
      <c r="M19" s="117"/>
      <c r="N19" s="116" t="s">
        <v>19</v>
      </c>
      <c r="O19" s="117"/>
      <c r="P19" s="116" t="s">
        <v>20</v>
      </c>
      <c r="Q19" s="117"/>
    </row>
    <row r="20" spans="1:17" ht="13.5" thickTop="1" x14ac:dyDescent="0.2">
      <c r="A20" s="4">
        <v>1</v>
      </c>
      <c r="B20" s="5">
        <v>2</v>
      </c>
      <c r="C20" s="6">
        <v>3</v>
      </c>
      <c r="D20" s="126">
        <v>4</v>
      </c>
      <c r="E20" s="127"/>
      <c r="F20" s="118">
        <v>5</v>
      </c>
      <c r="G20" s="119"/>
      <c r="H20" s="120">
        <v>6</v>
      </c>
      <c r="I20" s="119"/>
      <c r="J20" s="120">
        <v>7</v>
      </c>
      <c r="K20" s="119"/>
      <c r="L20" s="121">
        <v>8</v>
      </c>
      <c r="M20" s="122"/>
      <c r="N20" s="121">
        <v>9</v>
      </c>
      <c r="O20" s="122"/>
      <c r="P20" s="121">
        <v>10</v>
      </c>
      <c r="Q20" s="122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28" t="s">
        <v>21</v>
      </c>
      <c r="D22" s="129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'по 6-10'!D23+'по 0,4'!D20</f>
        <v>0</v>
      </c>
      <c r="E23" s="31">
        <f>'по 6-10'!E23+'по 0,4'!E20</f>
        <v>0</v>
      </c>
      <c r="F23" s="31">
        <f>'по 6-10'!F23+'по 0,4'!F20</f>
        <v>0</v>
      </c>
      <c r="G23" s="31">
        <f>'по 6-10'!G23+'по 0,4'!G20</f>
        <v>0</v>
      </c>
      <c r="H23" s="24">
        <v>2</v>
      </c>
      <c r="I23" s="24">
        <v>11.2</v>
      </c>
      <c r="J23" s="31">
        <f>'по 6-10'!J23+'по 0,4'!J20</f>
        <v>0</v>
      </c>
      <c r="K23" s="31">
        <f>'по 6-10'!K23+'по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'по 6-10'!D24+'по 0,4'!D21</f>
        <v>0</v>
      </c>
      <c r="E24" s="31">
        <f>'по 6-10'!E24+'по 0,4'!E21</f>
        <v>0</v>
      </c>
      <c r="F24" s="31">
        <f>'по 6-10'!F24+'по 0,4'!F21</f>
        <v>0</v>
      </c>
      <c r="G24" s="31">
        <f>'по 6-10'!G24+'по 0,4'!G21</f>
        <v>0</v>
      </c>
      <c r="H24" s="24">
        <v>0</v>
      </c>
      <c r="I24" s="24">
        <v>0</v>
      </c>
      <c r="J24" s="31">
        <f>'по 6-10'!J24+'по 0,4'!J21</f>
        <v>0</v>
      </c>
      <c r="K24" s="31">
        <f>'по 6-10'!K24+'по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'по 6-10'!D25+'по 0,4'!D22</f>
        <v>0</v>
      </c>
      <c r="E25" s="31">
        <f>'по 6-10'!E25+'по 0,4'!E22</f>
        <v>0</v>
      </c>
      <c r="F25" s="31">
        <f>'по 6-10'!F25+'по 0,4'!F22</f>
        <v>0</v>
      </c>
      <c r="G25" s="31">
        <f>'по 6-10'!G25+'по 0,4'!G22</f>
        <v>0</v>
      </c>
      <c r="H25" s="24">
        <v>0</v>
      </c>
      <c r="I25" s="24">
        <v>0</v>
      </c>
      <c r="J25" s="31">
        <f>'по 6-10'!J25+'по 0,4'!J22</f>
        <v>0</v>
      </c>
      <c r="K25" s="31">
        <f>'по 6-10'!K25+'по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'по 6-10'!D26+'по 0,4'!D23</f>
        <v>0</v>
      </c>
      <c r="E26" s="31">
        <f>'по 6-10'!E26+'по 0,4'!E23</f>
        <v>0</v>
      </c>
      <c r="F26" s="31">
        <f>'по 6-10'!F26+'по 0,4'!F23</f>
        <v>0</v>
      </c>
      <c r="G26" s="31">
        <f>'по 6-10'!G26+'по 0,4'!G23</f>
        <v>0</v>
      </c>
      <c r="H26" s="24">
        <v>0</v>
      </c>
      <c r="I26" s="24">
        <v>0</v>
      </c>
      <c r="J26" s="31">
        <f>'по 6-10'!J26+'по 0,4'!J23</f>
        <v>0</v>
      </c>
      <c r="K26" s="31">
        <f>'по 6-10'!K26+'по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'по 6-10'!D27+'по 0,4'!D24</f>
        <v>0</v>
      </c>
      <c r="E27" s="31">
        <f>'по 6-10'!E27+'по 0,4'!E24</f>
        <v>0</v>
      </c>
      <c r="F27" s="31">
        <f>'по 6-10'!F27+'по 0,4'!F24</f>
        <v>0</v>
      </c>
      <c r="G27" s="31">
        <f>'по 6-10'!G27+'по 0,4'!G24</f>
        <v>0</v>
      </c>
      <c r="H27" s="24">
        <v>0</v>
      </c>
      <c r="I27" s="24">
        <v>0</v>
      </c>
      <c r="J27" s="31">
        <f>'по 6-10'!J27+'по 0,4'!J24</f>
        <v>0</v>
      </c>
      <c r="K27" s="31">
        <f>'по 6-10'!K27+'по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'по 6-10'!D28+'по 0,4'!D25</f>
        <v>0</v>
      </c>
      <c r="E28" s="31">
        <f>'по 6-10'!E28+'по 0,4'!E25</f>
        <v>0</v>
      </c>
      <c r="F28" s="31">
        <f>'по 6-10'!F28+'по 0,4'!F25</f>
        <v>0</v>
      </c>
      <c r="G28" s="31">
        <f>'по 6-10'!G28+'по 0,4'!G25</f>
        <v>0</v>
      </c>
      <c r="H28" s="24">
        <v>0</v>
      </c>
      <c r="I28" s="24">
        <v>0</v>
      </c>
      <c r="J28" s="31">
        <f>'по 6-10'!J28+'по 0,4'!J25</f>
        <v>0</v>
      </c>
      <c r="K28" s="31">
        <f>'по 6-10'!K28+'по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'по 6-10'!D29+'по 0,4'!D26</f>
        <v>3</v>
      </c>
      <c r="E29" s="31">
        <f>'по 6-10'!E29+'по 0,4'!E26</f>
        <v>409</v>
      </c>
      <c r="F29" s="31">
        <f>'по 6-10'!F29+'по 0,4'!F26</f>
        <v>2</v>
      </c>
      <c r="G29" s="31">
        <f>'по 6-10'!G29+'по 0,4'!G26</f>
        <v>5</v>
      </c>
      <c r="H29" s="24">
        <v>1</v>
      </c>
      <c r="I29" s="24">
        <v>300</v>
      </c>
      <c r="J29" s="31">
        <f>'по 6-10'!J29+'по 0,4'!J26</f>
        <v>0</v>
      </c>
      <c r="K29" s="31">
        <f>'по 6-10'!K29+'по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3</v>
      </c>
      <c r="E30" s="29">
        <f t="shared" ref="E30:Q30" si="0">E23+E24+E25+E26+E27+E28+E29</f>
        <v>409</v>
      </c>
      <c r="F30" s="29">
        <f t="shared" si="0"/>
        <v>2</v>
      </c>
      <c r="G30" s="29">
        <f t="shared" si="0"/>
        <v>5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28" t="s">
        <v>29</v>
      </c>
      <c r="D31" s="129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'по 6-10'!D32+'по 0,4'!D29</f>
        <v>19</v>
      </c>
      <c r="E32" s="31">
        <f>'по 6-10'!E32+'по 0,4'!E29</f>
        <v>678</v>
      </c>
      <c r="F32" s="31">
        <f>'по 6-10'!F32+'по 0,4'!F29</f>
        <v>19</v>
      </c>
      <c r="G32" s="31">
        <f>'по 6-10'!G32+'по 0,4'!G29</f>
        <v>678</v>
      </c>
      <c r="H32" s="24">
        <v>0</v>
      </c>
      <c r="I32" s="24">
        <v>0</v>
      </c>
      <c r="J32" s="31">
        <f>'по 6-10'!J32+'по 0,4'!J29</f>
        <v>0</v>
      </c>
      <c r="K32" s="31">
        <f>'по 6-10'!K32+'по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'по 6-10'!D33+'по 0,4'!D30</f>
        <v>9</v>
      </c>
      <c r="E33" s="31">
        <f>'по 6-10'!E33+'по 0,4'!E30</f>
        <v>292</v>
      </c>
      <c r="F33" s="31">
        <f>'по 6-10'!F33+'по 0,4'!F30</f>
        <v>7</v>
      </c>
      <c r="G33" s="31">
        <f>'по 6-10'!G33+'по 0,4'!G30</f>
        <v>62</v>
      </c>
      <c r="H33" s="24">
        <v>0</v>
      </c>
      <c r="I33" s="24">
        <v>0</v>
      </c>
      <c r="J33" s="31">
        <f>'по 6-10'!J33+'по 0,4'!J30</f>
        <v>0</v>
      </c>
      <c r="K33" s="31">
        <f>'по 6-10'!K33+'по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'по 6-10'!D34+'по 0,4'!D31</f>
        <v>6</v>
      </c>
      <c r="E34" s="31">
        <f>'по 6-10'!E34+'по 0,4'!E31</f>
        <v>151</v>
      </c>
      <c r="F34" s="31">
        <f>'по 6-10'!F34+'по 0,4'!F31</f>
        <v>6</v>
      </c>
      <c r="G34" s="31">
        <f>'по 6-10'!G34+'по 0,4'!G31</f>
        <v>151</v>
      </c>
      <c r="H34" s="24">
        <v>0</v>
      </c>
      <c r="I34" s="24">
        <v>0</v>
      </c>
      <c r="J34" s="31">
        <f>'по 6-10'!J34+'по 0,4'!J31</f>
        <v>0</v>
      </c>
      <c r="K34" s="31">
        <f>'по 6-10'!K34+'по 0,4'!K31</f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'по 6-10'!D35+'по 0,4'!D32</f>
        <v>5</v>
      </c>
      <c r="E35" s="31">
        <f>'по 6-10'!E35+'по 0,4'!E32</f>
        <v>510</v>
      </c>
      <c r="F35" s="31">
        <f>'по 6-10'!F35+'по 0,4'!F32</f>
        <v>3</v>
      </c>
      <c r="G35" s="31">
        <f>'по 6-10'!G35+'по 0,4'!G32</f>
        <v>100</v>
      </c>
      <c r="H35" s="24">
        <v>0</v>
      </c>
      <c r="I35" s="24">
        <v>0</v>
      </c>
      <c r="J35" s="31">
        <f>'по 6-10'!J35+'по 0,4'!J32</f>
        <v>0</v>
      </c>
      <c r="K35" s="31">
        <f>'по 6-10'!K35+'по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'по 6-10'!D36+'по 0,4'!D33</f>
        <v>44</v>
      </c>
      <c r="E36" s="31">
        <f>'по 6-10'!E36+'по 0,4'!E33</f>
        <v>1039.5</v>
      </c>
      <c r="F36" s="31">
        <f>'по 6-10'!F36+'по 0,4'!F33</f>
        <v>43</v>
      </c>
      <c r="G36" s="31">
        <f>'по 6-10'!G36+'по 0,4'!G33</f>
        <v>919.5</v>
      </c>
      <c r="H36" s="24">
        <v>0</v>
      </c>
      <c r="I36" s="24">
        <v>0</v>
      </c>
      <c r="J36" s="31">
        <f>'по 6-10'!J36+'по 0,4'!J33</f>
        <v>0</v>
      </c>
      <c r="K36" s="31">
        <f>'по 6-10'!K36+'по 0,4'!K33</f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'по 6-10'!D37+'по 0,4'!D34</f>
        <v>13</v>
      </c>
      <c r="E37" s="31">
        <f>'по 6-10'!E37+'по 0,4'!E34</f>
        <v>73</v>
      </c>
      <c r="F37" s="31">
        <f>'по 6-10'!F37+'по 0,4'!F34</f>
        <v>13</v>
      </c>
      <c r="G37" s="31">
        <f>'по 6-10'!G37+'по 0,4'!G34</f>
        <v>73</v>
      </c>
      <c r="H37" s="24">
        <v>0</v>
      </c>
      <c r="I37" s="24">
        <v>0</v>
      </c>
      <c r="J37" s="31">
        <f>'по 6-10'!J37+'по 0,4'!J34</f>
        <v>0</v>
      </c>
      <c r="K37" s="31">
        <f>'по 6-10'!K37+'по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96</v>
      </c>
      <c r="E38" s="29">
        <f t="shared" ref="E38:Q38" si="1">E32+E33+E34+E35+E36+E37</f>
        <v>2743.5</v>
      </c>
      <c r="F38" s="29">
        <f t="shared" si="1"/>
        <v>91</v>
      </c>
      <c r="G38" s="29">
        <f t="shared" si="1"/>
        <v>1983.5</v>
      </c>
      <c r="H38" s="29">
        <f t="shared" si="1"/>
        <v>0</v>
      </c>
      <c r="I38" s="29">
        <f t="shared" si="1"/>
        <v>0</v>
      </c>
      <c r="J38" s="29">
        <f t="shared" si="1"/>
        <v>0</v>
      </c>
      <c r="K38" s="29">
        <f t="shared" si="1"/>
        <v>0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3" t="s">
        <v>37</v>
      </c>
      <c r="D39" s="103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'по 6-10'!D40+'по 0,4'!D37</f>
        <v>5</v>
      </c>
      <c r="E40" s="31">
        <f>'по 6-10'!E40+'по 0,4'!E37</f>
        <v>46</v>
      </c>
      <c r="F40" s="31">
        <f>'по 6-10'!F40+'по 0,4'!F37</f>
        <v>5</v>
      </c>
      <c r="G40" s="31">
        <f>'по 6-10'!G40+'по 0,4'!G37</f>
        <v>46</v>
      </c>
      <c r="H40" s="24">
        <v>0</v>
      </c>
      <c r="I40" s="24">
        <v>0</v>
      </c>
      <c r="J40" s="31">
        <f>'по 6-10'!J40+'по 0,4'!J37</f>
        <v>0</v>
      </c>
      <c r="K40" s="31">
        <f>'по 6-10'!K40+'по 0,4'!K37</f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'по 6-10'!D41+'по 0,4'!D38</f>
        <v>26</v>
      </c>
      <c r="E41" s="31">
        <f>'по 6-10'!E41+'по 0,4'!E38</f>
        <v>244</v>
      </c>
      <c r="F41" s="31">
        <f>'по 6-10'!F41+'по 0,4'!F38</f>
        <v>26</v>
      </c>
      <c r="G41" s="31">
        <f>'по 6-10'!G41+'по 0,4'!G38</f>
        <v>244</v>
      </c>
      <c r="H41" s="24">
        <v>0</v>
      </c>
      <c r="I41" s="24">
        <v>0</v>
      </c>
      <c r="J41" s="31">
        <f>'по 6-10'!J41+'по 0,4'!J38</f>
        <v>0</v>
      </c>
      <c r="K41" s="31">
        <f>'по 6-10'!K41+'по 0,4'!K38</f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'по 6-10'!D42+'по 0,4'!D39</f>
        <v>2</v>
      </c>
      <c r="E42" s="31">
        <f>'по 6-10'!E42+'по 0,4'!E39</f>
        <v>25</v>
      </c>
      <c r="F42" s="31">
        <f>'по 6-10'!F42+'по 0,4'!F39</f>
        <v>2</v>
      </c>
      <c r="G42" s="31">
        <f>'по 6-10'!G42+'по 0,4'!G39</f>
        <v>25</v>
      </c>
      <c r="H42" s="24">
        <v>0</v>
      </c>
      <c r="I42" s="24">
        <v>0</v>
      </c>
      <c r="J42" s="31">
        <f>'по 6-10'!J42+'по 0,4'!J39</f>
        <v>0</v>
      </c>
      <c r="K42" s="31">
        <f>'по 6-10'!K42+'по 0,4'!K39</f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'по 6-10'!D43+'по 0,4'!D40</f>
        <v>18</v>
      </c>
      <c r="E43" s="31">
        <f>'по 6-10'!E43+'по 0,4'!E40</f>
        <v>365</v>
      </c>
      <c r="F43" s="31">
        <f>'по 6-10'!F43+'по 0,4'!F40</f>
        <v>18</v>
      </c>
      <c r="G43" s="31">
        <f>'по 6-10'!G43+'по 0,4'!G40</f>
        <v>365</v>
      </c>
      <c r="H43" s="24">
        <v>0</v>
      </c>
      <c r="I43" s="24">
        <v>0</v>
      </c>
      <c r="J43" s="31">
        <f>'по 6-10'!J43+'по 0,4'!J40</f>
        <v>0</v>
      </c>
      <c r="K43" s="31">
        <f>'по 6-10'!K43+'по 0,4'!K40</f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'по 6-10'!D44+'по 0,4'!D41</f>
        <v>2</v>
      </c>
      <c r="E44" s="31">
        <f>'по 6-10'!E44+'по 0,4'!E41</f>
        <v>20</v>
      </c>
      <c r="F44" s="31">
        <f>'по 6-10'!F44+'по 0,4'!F41</f>
        <v>2</v>
      </c>
      <c r="G44" s="31">
        <f>'по 6-10'!G44+'по 0,4'!G41</f>
        <v>20</v>
      </c>
      <c r="H44" s="24">
        <v>0</v>
      </c>
      <c r="I44" s="24">
        <v>0</v>
      </c>
      <c r="J44" s="31">
        <f>'по 6-10'!J44+'по 0,4'!J41</f>
        <v>0</v>
      </c>
      <c r="K44" s="31">
        <f>'по 6-10'!K44+'по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'по 6-10'!D45+'по 0,4'!D42</f>
        <v>2</v>
      </c>
      <c r="E45" s="31">
        <f>'по 6-10'!E45+'по 0,4'!E42</f>
        <v>65</v>
      </c>
      <c r="F45" s="31">
        <f>'по 6-10'!F45+'по 0,4'!F42</f>
        <v>2</v>
      </c>
      <c r="G45" s="31">
        <f>'по 6-10'!G45+'по 0,4'!G42</f>
        <v>65</v>
      </c>
      <c r="H45" s="24">
        <v>0</v>
      </c>
      <c r="I45" s="24">
        <v>0</v>
      </c>
      <c r="J45" s="31">
        <f>'по 6-10'!J45+'по 0,4'!J42</f>
        <v>0</v>
      </c>
      <c r="K45" s="31">
        <f>'по 6-10'!K45+'по 0,4'!K42</f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'по 6-10'!D46+'по 0,4'!D43</f>
        <v>0</v>
      </c>
      <c r="E46" s="31">
        <f>'по 6-10'!E46+'по 0,4'!E43</f>
        <v>0</v>
      </c>
      <c r="F46" s="31">
        <f>'по 6-10'!F46+'по 0,4'!F43</f>
        <v>0</v>
      </c>
      <c r="G46" s="31">
        <f>'по 6-10'!G46+'по 0,4'!G43</f>
        <v>0</v>
      </c>
      <c r="H46" s="24">
        <v>0</v>
      </c>
      <c r="I46" s="24">
        <v>0</v>
      </c>
      <c r="J46" s="31">
        <f>'по 6-10'!J46+'по 0,4'!J43</f>
        <v>0</v>
      </c>
      <c r="K46" s="31">
        <f>'по 6-10'!K46+'по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'по 6-10'!D47+'по 0,4'!D44</f>
        <v>0</v>
      </c>
      <c r="E47" s="31">
        <f>'по 6-10'!E47+'по 0,4'!E44</f>
        <v>0</v>
      </c>
      <c r="F47" s="31">
        <f>'по 6-10'!F47+'по 0,4'!F44</f>
        <v>0</v>
      </c>
      <c r="G47" s="31">
        <f>'по 6-10'!G47+'по 0,4'!G44</f>
        <v>0</v>
      </c>
      <c r="H47" s="24">
        <v>0</v>
      </c>
      <c r="I47" s="24">
        <v>0</v>
      </c>
      <c r="J47" s="31">
        <f>'по 6-10'!J47+'по 0,4'!J44</f>
        <v>0</v>
      </c>
      <c r="K47" s="31">
        <f>'по 6-10'!K47+'по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'по 6-10'!D48+'по 0,4'!D45</f>
        <v>12</v>
      </c>
      <c r="E48" s="31">
        <f>'по 6-10'!E48+'по 0,4'!E45</f>
        <v>548</v>
      </c>
      <c r="F48" s="31">
        <f>'по 6-10'!F48+'по 0,4'!F45</f>
        <v>10</v>
      </c>
      <c r="G48" s="31">
        <f>'по 6-10'!G48+'по 0,4'!G45</f>
        <v>118</v>
      </c>
      <c r="H48" s="24">
        <v>0</v>
      </c>
      <c r="I48" s="24">
        <v>0</v>
      </c>
      <c r="J48" s="31">
        <f>'по 6-10'!J48+'по 0,4'!J45</f>
        <v>0</v>
      </c>
      <c r="K48" s="31">
        <f>'по 6-10'!K48+'по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'по 6-10'!D49+'по 0,4'!D46</f>
        <v>2</v>
      </c>
      <c r="E49" s="31">
        <f>'по 6-10'!E49+'по 0,4'!E46</f>
        <v>20</v>
      </c>
      <c r="F49" s="31">
        <f>'по 6-10'!F49+'по 0,4'!F46</f>
        <v>2</v>
      </c>
      <c r="G49" s="31">
        <f>'по 6-10'!G49+'по 0,4'!G46</f>
        <v>20</v>
      </c>
      <c r="H49" s="24">
        <v>0</v>
      </c>
      <c r="I49" s="24">
        <v>0</v>
      </c>
      <c r="J49" s="31">
        <f>'по 6-10'!J49+'по 0,4'!J46</f>
        <v>0</v>
      </c>
      <c r="K49" s="31">
        <f>'по 6-10'!K49+'по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'по 6-10'!D50+'по 0,4'!D47</f>
        <v>1</v>
      </c>
      <c r="E50" s="31">
        <f>'по 6-10'!E50+'по 0,4'!E47</f>
        <v>15</v>
      </c>
      <c r="F50" s="31">
        <f>'по 6-10'!F50+'по 0,4'!F47</f>
        <v>1</v>
      </c>
      <c r="G50" s="31">
        <f>'по 6-10'!G50+'по 0,4'!G47</f>
        <v>15</v>
      </c>
      <c r="H50" s="24">
        <v>0</v>
      </c>
      <c r="I50" s="24">
        <v>0</v>
      </c>
      <c r="J50" s="31">
        <f>'по 6-10'!J50+'по 0,4'!J47</f>
        <v>0</v>
      </c>
      <c r="K50" s="31">
        <f>'по 6-10'!K50+'по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'по 6-10'!D51+'по 0,4'!D48</f>
        <v>4</v>
      </c>
      <c r="E51" s="31">
        <f>'по 6-10'!E51+'по 0,4'!E48</f>
        <v>488</v>
      </c>
      <c r="F51" s="31">
        <f>'по 6-10'!F51+'по 0,4'!F48</f>
        <v>4</v>
      </c>
      <c r="G51" s="31">
        <f>'по 6-10'!G51+'по 0,4'!G48</f>
        <v>488</v>
      </c>
      <c r="H51" s="24">
        <v>0</v>
      </c>
      <c r="I51" s="24">
        <v>0</v>
      </c>
      <c r="J51" s="31">
        <f>'по 6-10'!J51+'по 0,4'!J48</f>
        <v>0</v>
      </c>
      <c r="K51" s="31">
        <f>'по 6-10'!K51+'по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74</v>
      </c>
      <c r="E52" s="29">
        <f t="shared" ref="E52:Q52" si="2">E40+E41+E42+E43+E44+E45+E46+E47+E48+E49+E50+E51</f>
        <v>1836</v>
      </c>
      <c r="F52" s="29">
        <f t="shared" si="2"/>
        <v>72</v>
      </c>
      <c r="G52" s="29">
        <f t="shared" si="2"/>
        <v>1406</v>
      </c>
      <c r="H52" s="29">
        <f t="shared" si="2"/>
        <v>0</v>
      </c>
      <c r="I52" s="29">
        <f t="shared" si="2"/>
        <v>0</v>
      </c>
      <c r="J52" s="29">
        <f t="shared" si="2"/>
        <v>0</v>
      </c>
      <c r="K52" s="29">
        <f t="shared" si="2"/>
        <v>0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3" t="s">
        <v>50</v>
      </c>
      <c r="D53" s="103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'по 6-10'!D54+'по 0,4'!D51</f>
        <v>2</v>
      </c>
      <c r="E54" s="31">
        <f>'по 6-10'!E54+'по 0,4'!E51</f>
        <v>280</v>
      </c>
      <c r="F54" s="31">
        <f>'по 6-10'!F54+'по 0,4'!F51</f>
        <v>2</v>
      </c>
      <c r="G54" s="31">
        <f>'по 6-10'!G54+'по 0,4'!G51</f>
        <v>280</v>
      </c>
      <c r="H54" s="24">
        <v>2</v>
      </c>
      <c r="I54" s="24">
        <v>350</v>
      </c>
      <c r="J54" s="31">
        <f>'по 6-10'!J54+'по 0,4'!J51</f>
        <v>0</v>
      </c>
      <c r="K54" s="31">
        <f>'по 6-10'!K54+'по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'по 6-10'!D55+'по 0,4'!D52</f>
        <v>1</v>
      </c>
      <c r="E55" s="31">
        <f>'по 6-10'!E55+'по 0,4'!E52</f>
        <v>5</v>
      </c>
      <c r="F55" s="31">
        <f>'по 6-10'!F55+'по 0,4'!F52</f>
        <v>1</v>
      </c>
      <c r="G55" s="31">
        <f>'по 6-10'!G55+'по 0,4'!G52</f>
        <v>5</v>
      </c>
      <c r="H55" s="24">
        <v>0</v>
      </c>
      <c r="I55" s="24">
        <v>0</v>
      </c>
      <c r="J55" s="31">
        <f>'по 6-10'!J55+'по 0,4'!J52</f>
        <v>0</v>
      </c>
      <c r="K55" s="31">
        <f>'по 6-10'!K55+'по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'по 6-10'!D56+'по 0,4'!D53</f>
        <v>0</v>
      </c>
      <c r="E56" s="31">
        <f>'по 6-10'!E56+'по 0,4'!E53</f>
        <v>0</v>
      </c>
      <c r="F56" s="31">
        <f>'по 6-10'!F56+'по 0,4'!F53</f>
        <v>0</v>
      </c>
      <c r="G56" s="31">
        <f>'по 6-10'!G56+'по 0,4'!G53</f>
        <v>0</v>
      </c>
      <c r="H56" s="24">
        <v>0</v>
      </c>
      <c r="I56" s="24">
        <v>0</v>
      </c>
      <c r="J56" s="31">
        <f>'по 6-10'!J56+'по 0,4'!J53</f>
        <v>0</v>
      </c>
      <c r="K56" s="31">
        <f>'по 6-10'!K56+'по 0,4'!K53</f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'по 6-10'!D57+'по 0,4'!D54</f>
        <v>3</v>
      </c>
      <c r="E57" s="31">
        <f>'по 6-10'!E57+'по 0,4'!E54</f>
        <v>23</v>
      </c>
      <c r="F57" s="31">
        <f>'по 6-10'!F57+'по 0,4'!F54</f>
        <v>3</v>
      </c>
      <c r="G57" s="31">
        <f>'по 6-10'!G57+'по 0,4'!G54</f>
        <v>23</v>
      </c>
      <c r="H57" s="24">
        <v>0</v>
      </c>
      <c r="I57" s="24">
        <v>0</v>
      </c>
      <c r="J57" s="31">
        <f>'по 6-10'!J57+'по 0,4'!J54</f>
        <v>0</v>
      </c>
      <c r="K57" s="31">
        <f>'по 6-10'!K57+'по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'по 6-10'!D58+'по 0,4'!D55</f>
        <v>10</v>
      </c>
      <c r="E58" s="31">
        <f>'по 6-10'!E58+'по 0,4'!E55</f>
        <v>69</v>
      </c>
      <c r="F58" s="31">
        <f>'по 6-10'!F58+'по 0,4'!F55</f>
        <v>10</v>
      </c>
      <c r="G58" s="31">
        <f>'по 6-10'!G58+'по 0,4'!G55</f>
        <v>69</v>
      </c>
      <c r="H58" s="24">
        <v>0</v>
      </c>
      <c r="I58" s="24">
        <v>0</v>
      </c>
      <c r="J58" s="31">
        <f>'по 6-10'!J58+'по 0,4'!J55</f>
        <v>0</v>
      </c>
      <c r="K58" s="31">
        <f>'по 6-10'!K58+'по 0,4'!K55</f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'по 6-10'!D59+'по 0,4'!D56</f>
        <v>3</v>
      </c>
      <c r="E59" s="31">
        <f>'по 6-10'!E59+'по 0,4'!E56</f>
        <v>24</v>
      </c>
      <c r="F59" s="31">
        <f>'по 6-10'!F59+'по 0,4'!F56</f>
        <v>3</v>
      </c>
      <c r="G59" s="31">
        <f>'по 6-10'!G59+'по 0,4'!G56</f>
        <v>24</v>
      </c>
      <c r="H59" s="24">
        <v>2</v>
      </c>
      <c r="I59" s="24">
        <v>395</v>
      </c>
      <c r="J59" s="31">
        <f>'по 6-10'!J59+'по 0,4'!J56</f>
        <v>0</v>
      </c>
      <c r="K59" s="31">
        <f>'по 6-10'!K59+'по 0,4'!K56</f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'по 6-10'!D60+'по 0,4'!D57</f>
        <v>3</v>
      </c>
      <c r="E60" s="31">
        <f>'по 6-10'!E60+'по 0,4'!E57</f>
        <v>35</v>
      </c>
      <c r="F60" s="31">
        <f>'по 6-10'!F60+'по 0,4'!F57</f>
        <v>3</v>
      </c>
      <c r="G60" s="31">
        <f>'по 6-10'!G60+'по 0,4'!G57</f>
        <v>35</v>
      </c>
      <c r="H60" s="24">
        <v>0</v>
      </c>
      <c r="I60" s="24">
        <v>0</v>
      </c>
      <c r="J60" s="31">
        <f>'по 6-10'!J60+'по 0,4'!J57</f>
        <v>0</v>
      </c>
      <c r="K60" s="31">
        <f>'по 6-10'!K60+'по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'по 6-10'!D61+'по 0,4'!D58</f>
        <v>0</v>
      </c>
      <c r="E61" s="31">
        <f>'по 6-10'!E61+'по 0,4'!E58</f>
        <v>0</v>
      </c>
      <c r="F61" s="31">
        <f>'по 6-10'!F61+'по 0,4'!F58</f>
        <v>0</v>
      </c>
      <c r="G61" s="31">
        <f>'по 6-10'!G61+'по 0,4'!G58</f>
        <v>0</v>
      </c>
      <c r="H61" s="24">
        <v>0</v>
      </c>
      <c r="I61" s="24">
        <v>0</v>
      </c>
      <c r="J61" s="31">
        <f>'по 6-10'!J61+'по 0,4'!J58</f>
        <v>0</v>
      </c>
      <c r="K61" s="31">
        <f>'по 6-10'!K61+'по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'по 6-10'!D62+'по 0,4'!D59</f>
        <v>1</v>
      </c>
      <c r="E62" s="31">
        <f>'по 6-10'!E62+'по 0,4'!E59</f>
        <v>7</v>
      </c>
      <c r="F62" s="31">
        <f>'по 6-10'!F62+'по 0,4'!F59</f>
        <v>1</v>
      </c>
      <c r="G62" s="31">
        <f>'по 6-10'!G62+'по 0,4'!G59</f>
        <v>7</v>
      </c>
      <c r="H62" s="24">
        <v>0</v>
      </c>
      <c r="I62" s="24">
        <v>0</v>
      </c>
      <c r="J62" s="31">
        <f>'по 6-10'!J62+'по 0,4'!J59</f>
        <v>0</v>
      </c>
      <c r="K62" s="31">
        <f>'по 6-10'!K62+'по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23</v>
      </c>
      <c r="E63" s="29">
        <f t="shared" ref="E63:Q63" si="3">E54+E55+E56+E57+E58+E59+E60+E61+E62</f>
        <v>443</v>
      </c>
      <c r="F63" s="29">
        <f t="shared" si="3"/>
        <v>23</v>
      </c>
      <c r="G63" s="29">
        <f t="shared" si="3"/>
        <v>443</v>
      </c>
      <c r="H63" s="29">
        <f t="shared" si="3"/>
        <v>4</v>
      </c>
      <c r="I63" s="29">
        <f t="shared" si="3"/>
        <v>745</v>
      </c>
      <c r="J63" s="29">
        <f t="shared" si="3"/>
        <v>0</v>
      </c>
      <c r="K63" s="29">
        <f t="shared" si="3"/>
        <v>0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3" t="s">
        <v>60</v>
      </c>
      <c r="D64" s="103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'по 6-10'!D64+'по 0,4'!D61</f>
        <v>233</v>
      </c>
      <c r="E65" s="31">
        <f>'по 6-10'!E64+'по 0,4'!E61</f>
        <v>6959.5</v>
      </c>
      <c r="F65" s="31">
        <f>'по 6-10'!F64+'по 0,4'!F61</f>
        <v>224</v>
      </c>
      <c r="G65" s="31">
        <f>'по 6-10'!G64+'по 0,4'!G61</f>
        <v>5265.5</v>
      </c>
      <c r="H65" s="24">
        <v>0</v>
      </c>
      <c r="I65" s="24">
        <v>0</v>
      </c>
      <c r="J65" s="31">
        <f>'по 6-10'!J64+'по 0,4'!J61</f>
        <v>0</v>
      </c>
      <c r="K65" s="31">
        <f>'по 6-10'!K64+'по 0,4'!K61</f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'по 6-10'!D65+'по 0,4'!D62</f>
        <v>0</v>
      </c>
      <c r="E66" s="31">
        <f>'по 6-10'!E65+'по 0,4'!E62</f>
        <v>0</v>
      </c>
      <c r="F66" s="31">
        <f>'по 6-10'!F65+'по 0,4'!F62</f>
        <v>0</v>
      </c>
      <c r="G66" s="31">
        <f>'по 6-10'!G65+'по 0,4'!G62</f>
        <v>0</v>
      </c>
      <c r="H66" s="24">
        <v>0</v>
      </c>
      <c r="I66" s="24">
        <v>0</v>
      </c>
      <c r="J66" s="31">
        <f>'по 6-10'!J65+'по 0,4'!J62</f>
        <v>0</v>
      </c>
      <c r="K66" s="31">
        <f>'по 6-10'!K65+'по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'по 6-10'!D66+'по 0,4'!D63</f>
        <v>41</v>
      </c>
      <c r="E67" s="31">
        <f>'по 6-10'!E66+'по 0,4'!E63</f>
        <v>956</v>
      </c>
      <c r="F67" s="31">
        <f>'по 6-10'!F66+'по 0,4'!F63</f>
        <v>40</v>
      </c>
      <c r="G67" s="31">
        <f>'по 6-10'!G66+'по 0,4'!G63</f>
        <v>436</v>
      </c>
      <c r="H67" s="24">
        <v>0</v>
      </c>
      <c r="I67" s="24">
        <v>0</v>
      </c>
      <c r="J67" s="31">
        <f>'по 6-10'!J66+'по 0,4'!J63</f>
        <v>0</v>
      </c>
      <c r="K67" s="31">
        <f>'по 6-10'!K66+'по 0,4'!K63</f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'по 6-10'!D67+'по 0,4'!D64</f>
        <v>24</v>
      </c>
      <c r="E68" s="31">
        <f>'по 6-10'!E67+'по 0,4'!E64</f>
        <v>482</v>
      </c>
      <c r="F68" s="31">
        <f>'по 6-10'!F67+'по 0,4'!F64</f>
        <v>24</v>
      </c>
      <c r="G68" s="31">
        <f>'по 6-10'!G67+'по 0,4'!G64</f>
        <v>482</v>
      </c>
      <c r="H68" s="24">
        <v>0</v>
      </c>
      <c r="I68" s="24">
        <v>0</v>
      </c>
      <c r="J68" s="31">
        <f>'по 6-10'!J67+'по 0,4'!J64</f>
        <v>0</v>
      </c>
      <c r="K68" s="31">
        <f>'по 6-10'!K67+'по 0,4'!K64</f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'по 6-10'!D68+'по 0,4'!D65</f>
        <v>3</v>
      </c>
      <c r="E69" s="31">
        <f>'по 6-10'!E68+'по 0,4'!E65</f>
        <v>30</v>
      </c>
      <c r="F69" s="31">
        <f>'по 6-10'!F68+'по 0,4'!F65</f>
        <v>3</v>
      </c>
      <c r="G69" s="31">
        <f>'по 6-10'!G68+'по 0,4'!G65</f>
        <v>30</v>
      </c>
      <c r="H69" s="24">
        <v>0</v>
      </c>
      <c r="I69" s="24">
        <v>0</v>
      </c>
      <c r="J69" s="31">
        <f>'по 6-10'!J68+'по 0,4'!J65</f>
        <v>0</v>
      </c>
      <c r="K69" s="31">
        <f>'по 6-10'!K68+'по 0,4'!K65</f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301</v>
      </c>
      <c r="E70" s="29">
        <f t="shared" ref="E70:Q70" si="4">E65+E66+E67+E68+E69</f>
        <v>8427.5</v>
      </c>
      <c r="F70" s="29">
        <f t="shared" si="4"/>
        <v>291</v>
      </c>
      <c r="G70" s="29">
        <f t="shared" si="4"/>
        <v>6213.5</v>
      </c>
      <c r="H70" s="29">
        <f t="shared" si="4"/>
        <v>0</v>
      </c>
      <c r="I70" s="29">
        <f t="shared" si="4"/>
        <v>0</v>
      </c>
      <c r="J70" s="29">
        <f t="shared" si="4"/>
        <v>0</v>
      </c>
      <c r="K70" s="29">
        <f t="shared" si="4"/>
        <v>0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3" t="s">
        <v>66</v>
      </c>
      <c r="D71" s="103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'по 6-10'!D71+'по 0,4'!D68</f>
        <v>2</v>
      </c>
      <c r="E72" s="31">
        <f>'по 6-10'!E71+'по 0,4'!E68</f>
        <v>400</v>
      </c>
      <c r="F72" s="31">
        <f>'по 6-10'!F71+'по 0,4'!F68</f>
        <v>2</v>
      </c>
      <c r="G72" s="31">
        <f>'по 6-10'!G71+'по 0,4'!G68</f>
        <v>400</v>
      </c>
      <c r="H72" s="24">
        <v>0</v>
      </c>
      <c r="I72" s="24">
        <v>0</v>
      </c>
      <c r="J72" s="31">
        <f>'по 6-10'!J71+'по 0,4'!J68</f>
        <v>0</v>
      </c>
      <c r="K72" s="31">
        <f>'по 6-10'!K71+'по 0,4'!K68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'по 6-10'!D72+'по 0,4'!D69</f>
        <v>4</v>
      </c>
      <c r="E73" s="31">
        <f>'по 6-10'!E72+'по 0,4'!E69</f>
        <v>28</v>
      </c>
      <c r="F73" s="31">
        <f>'по 6-10'!F72+'по 0,4'!F69</f>
        <v>4</v>
      </c>
      <c r="G73" s="31">
        <f>'по 6-10'!G72+'по 0,4'!G69</f>
        <v>28</v>
      </c>
      <c r="H73" s="24">
        <v>0</v>
      </c>
      <c r="I73" s="24">
        <v>0</v>
      </c>
      <c r="J73" s="31">
        <f>'по 6-10'!J72+'по 0,4'!J69</f>
        <v>0</v>
      </c>
      <c r="K73" s="31">
        <f>'по 6-10'!K72+'по 0,4'!K69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'по 6-10'!D73+'по 0,4'!D70</f>
        <v>1</v>
      </c>
      <c r="E74" s="31">
        <f>'по 6-10'!E73+'по 0,4'!E70</f>
        <v>14</v>
      </c>
      <c r="F74" s="31">
        <f>'по 6-10'!F73+'по 0,4'!F70</f>
        <v>1</v>
      </c>
      <c r="G74" s="31">
        <f>'по 6-10'!G73+'по 0,4'!G70</f>
        <v>14</v>
      </c>
      <c r="H74" s="24">
        <v>1</v>
      </c>
      <c r="I74" s="24">
        <v>5.6</v>
      </c>
      <c r="J74" s="31">
        <f>'по 6-10'!J73+'по 0,4'!J70</f>
        <v>0</v>
      </c>
      <c r="K74" s="31">
        <f>'по 6-10'!K73+'по 0,4'!K70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 t="e">
        <f>'по 6-10'!#REF!+'по 0,4'!#REF!</f>
        <v>#REF!</v>
      </c>
      <c r="E75" s="31" t="e">
        <f>'по 6-10'!#REF!+'по 0,4'!#REF!</f>
        <v>#REF!</v>
      </c>
      <c r="F75" s="31" t="e">
        <f>'по 6-10'!#REF!+'по 0,4'!#REF!</f>
        <v>#REF!</v>
      </c>
      <c r="G75" s="31" t="e">
        <f>'по 6-10'!#REF!+'по 0,4'!#REF!</f>
        <v>#REF!</v>
      </c>
      <c r="H75" s="24">
        <v>1</v>
      </c>
      <c r="I75" s="24">
        <v>6</v>
      </c>
      <c r="J75" s="31" t="e">
        <f>'по 6-10'!#REF!+'по 0,4'!#REF!</f>
        <v>#REF!</v>
      </c>
      <c r="K75" s="31" t="e">
        <f>'по 6-10'!#REF!+'по 0,4'!#REF!</f>
        <v>#REF!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'по 6-10'!D74+'по 0,4'!D71</f>
        <v>0</v>
      </c>
      <c r="E76" s="31">
        <f>'по 6-10'!E74+'по 0,4'!E71</f>
        <v>0</v>
      </c>
      <c r="F76" s="31">
        <f>'по 6-10'!F74+'по 0,4'!F71</f>
        <v>0</v>
      </c>
      <c r="G76" s="31">
        <f>'по 6-10'!G74+'по 0,4'!G71</f>
        <v>0</v>
      </c>
      <c r="H76" s="24">
        <v>0</v>
      </c>
      <c r="I76" s="24">
        <v>0</v>
      </c>
      <c r="J76" s="31">
        <f>'по 6-10'!J74+'по 0,4'!J71</f>
        <v>0</v>
      </c>
      <c r="K76" s="31">
        <f>'по 6-10'!K74+'по 0,4'!K71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'по 6-10'!D75+'по 0,4'!D72</f>
        <v>3</v>
      </c>
      <c r="E77" s="31">
        <f>'по 6-10'!E75+'по 0,4'!E72</f>
        <v>28</v>
      </c>
      <c r="F77" s="31">
        <f>'по 6-10'!F75+'по 0,4'!F72</f>
        <v>3</v>
      </c>
      <c r="G77" s="31">
        <f>'по 6-10'!G75+'по 0,4'!G72</f>
        <v>28</v>
      </c>
      <c r="H77" s="24">
        <v>0</v>
      </c>
      <c r="I77" s="24">
        <v>0</v>
      </c>
      <c r="J77" s="31">
        <f>'по 6-10'!J75+'по 0,4'!J72</f>
        <v>0</v>
      </c>
      <c r="K77" s="31">
        <f>'по 6-10'!K75+'по 0,4'!K72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 t="e">
        <f>D72+D73+D74+D75+D76+D77</f>
        <v>#REF!</v>
      </c>
      <c r="E78" s="29" t="e">
        <f t="shared" ref="E78:Q78" si="5">E72+E73+E74+E75+E76+E77</f>
        <v>#REF!</v>
      </c>
      <c r="F78" s="29" t="e">
        <f t="shared" si="5"/>
        <v>#REF!</v>
      </c>
      <c r="G78" s="29" t="e">
        <f t="shared" si="5"/>
        <v>#REF!</v>
      </c>
      <c r="H78" s="29">
        <f t="shared" si="5"/>
        <v>2</v>
      </c>
      <c r="I78" s="29">
        <f t="shared" si="5"/>
        <v>11.6</v>
      </c>
      <c r="J78" s="29" t="e">
        <f t="shared" si="5"/>
        <v>#REF!</v>
      </c>
      <c r="K78" s="29" t="e">
        <f t="shared" si="5"/>
        <v>#REF!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3" t="s">
        <v>73</v>
      </c>
      <c r="D79" s="103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'по 6-10'!D78+'по 0,4'!D75</f>
        <v>2</v>
      </c>
      <c r="E80" s="31">
        <f>'по 6-10'!E78+'по 0,4'!E75</f>
        <v>23</v>
      </c>
      <c r="F80" s="31">
        <f>'по 6-10'!F78+'по 0,4'!F75</f>
        <v>2</v>
      </c>
      <c r="G80" s="31">
        <f>'по 6-10'!G78+'по 0,4'!G75</f>
        <v>23</v>
      </c>
      <c r="H80" s="24">
        <v>0</v>
      </c>
      <c r="I80" s="24">
        <v>0</v>
      </c>
      <c r="J80" s="31">
        <f>'по 6-10'!J78+'по 0,4'!J75</f>
        <v>0</v>
      </c>
      <c r="K80" s="31">
        <f>'по 6-10'!K78+'по 0,4'!K75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'по 6-10'!D79+'по 0,4'!D76</f>
        <v>0</v>
      </c>
      <c r="E81" s="31">
        <f>'по 6-10'!E79+'по 0,4'!E76</f>
        <v>0</v>
      </c>
      <c r="F81" s="31">
        <f>'по 6-10'!F79+'по 0,4'!F76</f>
        <v>0</v>
      </c>
      <c r="G81" s="31">
        <f>'по 6-10'!G79+'по 0,4'!G76</f>
        <v>0</v>
      </c>
      <c r="H81" s="24">
        <v>1</v>
      </c>
      <c r="I81" s="24">
        <v>5</v>
      </c>
      <c r="J81" s="31">
        <f>'по 6-10'!J79+'по 0,4'!J76</f>
        <v>0</v>
      </c>
      <c r="K81" s="31">
        <f>'по 6-10'!K79+'по 0,4'!K76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'по 6-10'!D80+'по 0,4'!D77</f>
        <v>7</v>
      </c>
      <c r="E82" s="31">
        <f>'по 6-10'!E80+'по 0,4'!E77</f>
        <v>88.5</v>
      </c>
      <c r="F82" s="31">
        <f>'по 6-10'!F80+'по 0,4'!F77</f>
        <v>7</v>
      </c>
      <c r="G82" s="31">
        <f>'по 6-10'!G80+'по 0,4'!G77</f>
        <v>88.5</v>
      </c>
      <c r="H82" s="24">
        <v>0</v>
      </c>
      <c r="I82" s="24">
        <v>0</v>
      </c>
      <c r="J82" s="31">
        <f>'по 6-10'!J80+'по 0,4'!J77</f>
        <v>0</v>
      </c>
      <c r="K82" s="31">
        <f>'по 6-10'!K80+'по 0,4'!K77</f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'по 6-10'!D81+'по 0,4'!D78</f>
        <v>0</v>
      </c>
      <c r="E83" s="31">
        <f>'по 6-10'!E81+'по 0,4'!E78</f>
        <v>0</v>
      </c>
      <c r="F83" s="31">
        <f>'по 6-10'!F81+'по 0,4'!F78</f>
        <v>0</v>
      </c>
      <c r="G83" s="31">
        <f>'по 6-10'!G81+'по 0,4'!G78</f>
        <v>0</v>
      </c>
      <c r="H83" s="24">
        <v>0</v>
      </c>
      <c r="I83" s="24">
        <v>0</v>
      </c>
      <c r="J83" s="31">
        <f>'по 6-10'!J81+'по 0,4'!J78</f>
        <v>0</v>
      </c>
      <c r="K83" s="31">
        <f>'по 6-10'!K81+'по 0,4'!K78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'по 6-10'!D82+'по 0,4'!D79</f>
        <v>1</v>
      </c>
      <c r="E84" s="31">
        <f>'по 6-10'!E82+'по 0,4'!E79</f>
        <v>10</v>
      </c>
      <c r="F84" s="31">
        <f>'по 6-10'!F82+'по 0,4'!F79</f>
        <v>0</v>
      </c>
      <c r="G84" s="31">
        <f>'по 6-10'!G82+'по 0,4'!G79</f>
        <v>0</v>
      </c>
      <c r="H84" s="24">
        <v>0</v>
      </c>
      <c r="I84" s="24">
        <v>0</v>
      </c>
      <c r="J84" s="31">
        <f>'по 6-10'!J82+'по 0,4'!J79</f>
        <v>0</v>
      </c>
      <c r="K84" s="31">
        <f>'по 6-10'!K82+'по 0,4'!K79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'по 6-10'!D83+'по 0,4'!D80</f>
        <v>1</v>
      </c>
      <c r="E85" s="31">
        <f>'по 6-10'!E83+'по 0,4'!E80</f>
        <v>5</v>
      </c>
      <c r="F85" s="31">
        <f>'по 6-10'!F83+'по 0,4'!F80</f>
        <v>1</v>
      </c>
      <c r="G85" s="31">
        <f>'по 6-10'!G83+'по 0,4'!G80</f>
        <v>5</v>
      </c>
      <c r="H85" s="24">
        <v>0</v>
      </c>
      <c r="I85" s="24">
        <v>0</v>
      </c>
      <c r="J85" s="31">
        <f>'по 6-10'!J83+'по 0,4'!J80</f>
        <v>0</v>
      </c>
      <c r="K85" s="31">
        <f>'по 6-10'!K83+'по 0,4'!K80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'по 6-10'!D84+'по 0,4'!D81</f>
        <v>3</v>
      </c>
      <c r="E86" s="31">
        <f>'по 6-10'!E84+'по 0,4'!E81</f>
        <v>235</v>
      </c>
      <c r="F86" s="31">
        <f>'по 6-10'!F84+'по 0,4'!F81</f>
        <v>1</v>
      </c>
      <c r="G86" s="31">
        <f>'по 6-10'!G84+'по 0,4'!G81</f>
        <v>15</v>
      </c>
      <c r="H86" s="24">
        <v>0</v>
      </c>
      <c r="I86" s="24">
        <v>0</v>
      </c>
      <c r="J86" s="31">
        <f>'по 6-10'!J84+'по 0,4'!J81</f>
        <v>0</v>
      </c>
      <c r="K86" s="31">
        <f>'по 6-10'!K84+'по 0,4'!K81</f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'по 6-10'!D85+'по 0,4'!D82</f>
        <v>6</v>
      </c>
      <c r="E87" s="31">
        <f>'по 6-10'!E85+'по 0,4'!E82</f>
        <v>65</v>
      </c>
      <c r="F87" s="31">
        <f>'по 6-10'!F85+'по 0,4'!F82</f>
        <v>6</v>
      </c>
      <c r="G87" s="31">
        <f>'по 6-10'!G85+'по 0,4'!G82</f>
        <v>65</v>
      </c>
      <c r="H87" s="24">
        <v>0</v>
      </c>
      <c r="I87" s="24">
        <v>0</v>
      </c>
      <c r="J87" s="31">
        <f>'по 6-10'!J85+'по 0,4'!J82</f>
        <v>0</v>
      </c>
      <c r="K87" s="31">
        <f>'по 6-10'!K85+'по 0,4'!K82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'по 6-10'!D86+'по 0,4'!D83</f>
        <v>0</v>
      </c>
      <c r="E88" s="31">
        <f>'по 6-10'!E86+'по 0,4'!E83</f>
        <v>0</v>
      </c>
      <c r="F88" s="31">
        <f>'по 6-10'!F86+'по 0,4'!F83</f>
        <v>0</v>
      </c>
      <c r="G88" s="31">
        <f>'по 6-10'!G86+'по 0,4'!G83</f>
        <v>0</v>
      </c>
      <c r="H88" s="24">
        <v>0</v>
      </c>
      <c r="I88" s="24">
        <v>0</v>
      </c>
      <c r="J88" s="31">
        <f>'по 6-10'!J86+'по 0,4'!J83</f>
        <v>0</v>
      </c>
      <c r="K88" s="31">
        <f>'по 6-10'!K86+'по 0,4'!K83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'по 6-10'!D87+'по 0,4'!D84</f>
        <v>1</v>
      </c>
      <c r="E89" s="31">
        <f>'по 6-10'!E87+'по 0,4'!E84</f>
        <v>5</v>
      </c>
      <c r="F89" s="31">
        <f>'по 6-10'!F87+'по 0,4'!F84</f>
        <v>1</v>
      </c>
      <c r="G89" s="31">
        <f>'по 6-10'!G87+'по 0,4'!G84</f>
        <v>5</v>
      </c>
      <c r="H89" s="24">
        <v>0</v>
      </c>
      <c r="I89" s="24">
        <v>0</v>
      </c>
      <c r="J89" s="31">
        <f>'по 6-10'!J87+'по 0,4'!J84</f>
        <v>0</v>
      </c>
      <c r="K89" s="31">
        <f>'по 6-10'!K87+'по 0,4'!K84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'по 6-10'!D88+'по 0,4'!D85</f>
        <v>2</v>
      </c>
      <c r="E90" s="31">
        <f>'по 6-10'!E88+'по 0,4'!E85</f>
        <v>11</v>
      </c>
      <c r="F90" s="31">
        <f>'по 6-10'!F88+'по 0,4'!F85</f>
        <v>2</v>
      </c>
      <c r="G90" s="31">
        <f>'по 6-10'!G88+'по 0,4'!G85</f>
        <v>11</v>
      </c>
      <c r="H90" s="24">
        <v>0</v>
      </c>
      <c r="I90" s="24">
        <v>0</v>
      </c>
      <c r="J90" s="31">
        <f>'по 6-10'!J88+'по 0,4'!J85</f>
        <v>0</v>
      </c>
      <c r="K90" s="31">
        <f>'по 6-10'!K88+'по 0,4'!K85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23</v>
      </c>
      <c r="E91" s="29">
        <f t="shared" ref="E91:Q91" si="6">E80+E81+E82+E83+E84+E85+E86+E87+E88+E89+E90</f>
        <v>442.5</v>
      </c>
      <c r="F91" s="29">
        <f t="shared" si="6"/>
        <v>20</v>
      </c>
      <c r="G91" s="29">
        <f t="shared" si="6"/>
        <v>212.5</v>
      </c>
      <c r="H91" s="29">
        <f t="shared" si="6"/>
        <v>1</v>
      </c>
      <c r="I91" s="29">
        <f t="shared" si="6"/>
        <v>5</v>
      </c>
      <c r="J91" s="29">
        <f t="shared" si="6"/>
        <v>0</v>
      </c>
      <c r="K91" s="29">
        <f t="shared" si="6"/>
        <v>0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3" t="s">
        <v>85</v>
      </c>
      <c r="D92" s="103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'по 6-10'!D91+'по 0,4'!D88</f>
        <v>0</v>
      </c>
      <c r="E93" s="31">
        <f>'по 6-10'!E91+'по 0,4'!E88</f>
        <v>0</v>
      </c>
      <c r="F93" s="31">
        <f>'по 6-10'!F91+'по 0,4'!F88</f>
        <v>0</v>
      </c>
      <c r="G93" s="31">
        <f>'по 6-10'!G91+'по 0,4'!G88</f>
        <v>0</v>
      </c>
      <c r="H93" s="24">
        <v>1</v>
      </c>
      <c r="I93" s="24">
        <v>15</v>
      </c>
      <c r="J93" s="31">
        <f>'по 6-10'!J91+'по 0,4'!J88</f>
        <v>0</v>
      </c>
      <c r="K93" s="31">
        <f>'по 6-10'!K91+'по 0,4'!K88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'по 6-10'!D92+'по 0,4'!D89</f>
        <v>9</v>
      </c>
      <c r="E94" s="31">
        <f>'по 6-10'!E92+'по 0,4'!E89</f>
        <v>322</v>
      </c>
      <c r="F94" s="31">
        <f>'по 6-10'!F92+'по 0,4'!F89</f>
        <v>8</v>
      </c>
      <c r="G94" s="31">
        <f>'по 6-10'!G92+'по 0,4'!G89</f>
        <v>72</v>
      </c>
      <c r="H94" s="24">
        <v>0</v>
      </c>
      <c r="I94" s="24">
        <v>0</v>
      </c>
      <c r="J94" s="31">
        <f>'по 6-10'!J92+'по 0,4'!J89</f>
        <v>0</v>
      </c>
      <c r="K94" s="31">
        <f>'по 6-10'!K92+'по 0,4'!K89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'по 6-10'!D93+'по 0,4'!D90</f>
        <v>2</v>
      </c>
      <c r="E95" s="31">
        <f>'по 6-10'!E93+'по 0,4'!E90</f>
        <v>10</v>
      </c>
      <c r="F95" s="31">
        <f>'по 6-10'!F93+'по 0,4'!F90</f>
        <v>2</v>
      </c>
      <c r="G95" s="31">
        <f>'по 6-10'!G93+'по 0,4'!G90</f>
        <v>10</v>
      </c>
      <c r="H95" s="24">
        <v>0</v>
      </c>
      <c r="I95" s="24">
        <v>0</v>
      </c>
      <c r="J95" s="31">
        <f>'по 6-10'!J93+'по 0,4'!J90</f>
        <v>0</v>
      </c>
      <c r="K95" s="31">
        <f>'по 6-10'!K93+'по 0,4'!K90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'по 6-10'!D94+'по 0,4'!D91</f>
        <v>0</v>
      </c>
      <c r="E96" s="31">
        <f>'по 6-10'!E94+'по 0,4'!E91</f>
        <v>0</v>
      </c>
      <c r="F96" s="31">
        <f>'по 6-10'!F94+'по 0,4'!F91</f>
        <v>0</v>
      </c>
      <c r="G96" s="31">
        <f>'по 6-10'!G94+'по 0,4'!G91</f>
        <v>0</v>
      </c>
      <c r="H96" s="24">
        <v>0</v>
      </c>
      <c r="I96" s="24">
        <v>0</v>
      </c>
      <c r="J96" s="31">
        <f>'по 6-10'!J94+'по 0,4'!J91</f>
        <v>0</v>
      </c>
      <c r="K96" s="31">
        <f>'по 6-10'!K94+'по 0,4'!K91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'по 6-10'!D95+'по 0,4'!D92</f>
        <v>0</v>
      </c>
      <c r="E97" s="31">
        <f>'по 6-10'!E95+'по 0,4'!E92</f>
        <v>0</v>
      </c>
      <c r="F97" s="31">
        <f>'по 6-10'!F95+'по 0,4'!F92</f>
        <v>0</v>
      </c>
      <c r="G97" s="31">
        <f>'по 6-10'!G95+'по 0,4'!G92</f>
        <v>0</v>
      </c>
      <c r="H97" s="24">
        <v>0</v>
      </c>
      <c r="I97" s="24">
        <v>0</v>
      </c>
      <c r="J97" s="31">
        <f>'по 6-10'!J95+'по 0,4'!J92</f>
        <v>0</v>
      </c>
      <c r="K97" s="31">
        <f>'по 6-10'!K95+'по 0,4'!K92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'по 6-10'!D96+'по 0,4'!D93</f>
        <v>0</v>
      </c>
      <c r="E98" s="31">
        <f>'по 6-10'!E96+'по 0,4'!E93</f>
        <v>0</v>
      </c>
      <c r="F98" s="31">
        <f>'по 6-10'!F96+'по 0,4'!F93</f>
        <v>0</v>
      </c>
      <c r="G98" s="31">
        <f>'по 6-10'!G96+'по 0,4'!G93</f>
        <v>0</v>
      </c>
      <c r="H98" s="24">
        <v>0</v>
      </c>
      <c r="I98" s="24">
        <v>0</v>
      </c>
      <c r="J98" s="31">
        <f>'по 6-10'!J96+'по 0,4'!J93</f>
        <v>0</v>
      </c>
      <c r="K98" s="31">
        <f>'по 6-10'!K96+'по 0,4'!K93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'по 6-10'!D97+'по 0,4'!D94</f>
        <v>0</v>
      </c>
      <c r="E99" s="31">
        <f>'по 6-10'!E97+'по 0,4'!E94</f>
        <v>0</v>
      </c>
      <c r="F99" s="31">
        <f>'по 6-10'!F97+'по 0,4'!F94</f>
        <v>0</v>
      </c>
      <c r="G99" s="31">
        <f>'по 6-10'!G97+'по 0,4'!G94</f>
        <v>0</v>
      </c>
      <c r="H99" s="24">
        <v>0</v>
      </c>
      <c r="I99" s="24">
        <v>0</v>
      </c>
      <c r="J99" s="31">
        <f>'по 6-10'!J97+'по 0,4'!J94</f>
        <v>0</v>
      </c>
      <c r="K99" s="31">
        <f>'по 6-10'!K97+'по 0,4'!K94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'по 6-10'!D98+'по 0,4'!D95</f>
        <v>2</v>
      </c>
      <c r="E100" s="31">
        <f>'по 6-10'!E98+'по 0,4'!E95</f>
        <v>10</v>
      </c>
      <c r="F100" s="31">
        <f>'по 6-10'!F98+'по 0,4'!F95</f>
        <v>2</v>
      </c>
      <c r="G100" s="31">
        <f>'по 6-10'!G98+'по 0,4'!G95</f>
        <v>10</v>
      </c>
      <c r="H100" s="24">
        <v>0</v>
      </c>
      <c r="I100" s="24">
        <v>0</v>
      </c>
      <c r="J100" s="31">
        <f>'по 6-10'!J98+'по 0,4'!J95</f>
        <v>0</v>
      </c>
      <c r="K100" s="31">
        <f>'по 6-10'!K98+'по 0,4'!K95</f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'по 6-10'!D99+'по 0,4'!D96</f>
        <v>1</v>
      </c>
      <c r="E101" s="31">
        <f>'по 6-10'!E99+'по 0,4'!E96</f>
        <v>10</v>
      </c>
      <c r="F101" s="31">
        <f>'по 6-10'!F99+'по 0,4'!F96</f>
        <v>1</v>
      </c>
      <c r="G101" s="31">
        <f>'по 6-10'!G99+'по 0,4'!G96</f>
        <v>10</v>
      </c>
      <c r="H101" s="24">
        <v>0</v>
      </c>
      <c r="I101" s="24">
        <v>0</v>
      </c>
      <c r="J101" s="31">
        <f>'по 6-10'!J99+'по 0,4'!J96</f>
        <v>0</v>
      </c>
      <c r="K101" s="31">
        <f>'по 6-10'!K99+'по 0,4'!K96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14</v>
      </c>
      <c r="E102" s="29">
        <f t="shared" ref="E102:Q102" si="7">E93+E94+E95+E96+E97+E98+E99+E100+E101</f>
        <v>352</v>
      </c>
      <c r="F102" s="29">
        <f t="shared" si="7"/>
        <v>13</v>
      </c>
      <c r="G102" s="29">
        <f t="shared" si="7"/>
        <v>102</v>
      </c>
      <c r="H102" s="29">
        <f t="shared" si="7"/>
        <v>1</v>
      </c>
      <c r="I102" s="29">
        <f t="shared" si="7"/>
        <v>15</v>
      </c>
      <c r="J102" s="29">
        <f t="shared" si="7"/>
        <v>0</v>
      </c>
      <c r="K102" s="29">
        <f t="shared" si="7"/>
        <v>0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3" t="s">
        <v>94</v>
      </c>
      <c r="D103" s="103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'по 6-10'!D102+'по 0,4'!D99</f>
        <v>0</v>
      </c>
      <c r="E104" s="31">
        <f>'по 6-10'!E102+'по 0,4'!E99</f>
        <v>0</v>
      </c>
      <c r="F104" s="31">
        <f>'по 6-10'!F102+'по 0,4'!F99</f>
        <v>0</v>
      </c>
      <c r="G104" s="31">
        <f>'по 6-10'!G102+'по 0,4'!G99</f>
        <v>0</v>
      </c>
      <c r="H104" s="24">
        <v>1</v>
      </c>
      <c r="I104" s="24">
        <v>15</v>
      </c>
      <c r="J104" s="31">
        <f>'по 6-10'!J102+'по 0,4'!J99</f>
        <v>0</v>
      </c>
      <c r="K104" s="31">
        <f>'по 6-10'!K102+'по 0,4'!K99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'по 6-10'!D103+'по 0,4'!D100</f>
        <v>22</v>
      </c>
      <c r="E105" s="31">
        <f>'по 6-10'!E103+'по 0,4'!E100</f>
        <v>608</v>
      </c>
      <c r="F105" s="31">
        <f>'по 6-10'!F103+'по 0,4'!F100</f>
        <v>19</v>
      </c>
      <c r="G105" s="31">
        <f>'по 6-10'!G103+'по 0,4'!G100</f>
        <v>411</v>
      </c>
      <c r="H105" s="24">
        <v>0</v>
      </c>
      <c r="I105" s="24">
        <v>0</v>
      </c>
      <c r="J105" s="31">
        <f>'по 6-10'!J103+'по 0,4'!J100</f>
        <v>0</v>
      </c>
      <c r="K105" s="31">
        <f>'по 6-10'!K103+'по 0,4'!K100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'по 6-10'!D104+'по 0,4'!D101</f>
        <v>19</v>
      </c>
      <c r="E106" s="31">
        <f>'по 6-10'!E104+'по 0,4'!E101</f>
        <v>200.5</v>
      </c>
      <c r="F106" s="31">
        <f>'по 6-10'!F104+'по 0,4'!F101</f>
        <v>19</v>
      </c>
      <c r="G106" s="31">
        <f>'по 6-10'!G104+'по 0,4'!G101</f>
        <v>200.5</v>
      </c>
      <c r="H106" s="24">
        <v>0</v>
      </c>
      <c r="I106" s="24">
        <v>0</v>
      </c>
      <c r="J106" s="31">
        <f>'по 6-10'!J104+'по 0,4'!J101</f>
        <v>0</v>
      </c>
      <c r="K106" s="31">
        <f>'по 6-10'!K104+'по 0,4'!K101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'по 6-10'!D105+'по 0,4'!D102</f>
        <v>6</v>
      </c>
      <c r="E107" s="31">
        <f>'по 6-10'!E105+'по 0,4'!E102</f>
        <v>34.200000000000003</v>
      </c>
      <c r="F107" s="31">
        <f>'по 6-10'!F105+'по 0,4'!F102</f>
        <v>6</v>
      </c>
      <c r="G107" s="31">
        <f>'по 6-10'!G105+'по 0,4'!G102</f>
        <v>34.200000000000003</v>
      </c>
      <c r="H107" s="24">
        <v>0</v>
      </c>
      <c r="I107" s="24">
        <v>0</v>
      </c>
      <c r="J107" s="31">
        <f>'по 6-10'!J105+'по 0,4'!J102</f>
        <v>0</v>
      </c>
      <c r="K107" s="31">
        <f>'по 6-10'!K105+'по 0,4'!K102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'по 6-10'!D106+'по 0,4'!D103</f>
        <v>10</v>
      </c>
      <c r="E108" s="31">
        <f>'по 6-10'!E106+'по 0,4'!E103</f>
        <v>97.5</v>
      </c>
      <c r="F108" s="31">
        <f>'по 6-10'!F106+'по 0,4'!F103</f>
        <v>10</v>
      </c>
      <c r="G108" s="31">
        <f>'по 6-10'!G106+'по 0,4'!G103</f>
        <v>97.5</v>
      </c>
      <c r="H108" s="24">
        <v>0</v>
      </c>
      <c r="I108" s="24">
        <v>0</v>
      </c>
      <c r="J108" s="31">
        <f>'по 6-10'!J106+'по 0,4'!J103</f>
        <v>0</v>
      </c>
      <c r="K108" s="31">
        <f>'по 6-10'!K106+'по 0,4'!K103</f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'по 6-10'!D107+'по 0,4'!D104</f>
        <v>11</v>
      </c>
      <c r="E109" s="31">
        <f>'по 6-10'!E107+'по 0,4'!E104</f>
        <v>297</v>
      </c>
      <c r="F109" s="31">
        <f>'по 6-10'!F107+'по 0,4'!F104</f>
        <v>11</v>
      </c>
      <c r="G109" s="31">
        <f>'по 6-10'!G107+'по 0,4'!G104</f>
        <v>297</v>
      </c>
      <c r="H109" s="24">
        <v>0</v>
      </c>
      <c r="I109" s="24">
        <v>0</v>
      </c>
      <c r="J109" s="31">
        <f>'по 6-10'!J107+'по 0,4'!J104</f>
        <v>0</v>
      </c>
      <c r="K109" s="31">
        <f>'по 6-10'!K107+'по 0,4'!K104</f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'по 6-10'!D108+'по 0,4'!D105</f>
        <v>8</v>
      </c>
      <c r="E110" s="31">
        <f>'по 6-10'!E108+'по 0,4'!E105</f>
        <v>108.53999999999999</v>
      </c>
      <c r="F110" s="31">
        <f>'по 6-10'!F108+'по 0,4'!F105</f>
        <v>8</v>
      </c>
      <c r="G110" s="31">
        <f>'по 6-10'!G108+'по 0,4'!G105</f>
        <v>108.54</v>
      </c>
      <c r="H110" s="24">
        <v>0</v>
      </c>
      <c r="I110" s="24">
        <v>0</v>
      </c>
      <c r="J110" s="31">
        <f>'по 6-10'!J108+'по 0,4'!J105</f>
        <v>0</v>
      </c>
      <c r="K110" s="31">
        <f>'по 6-10'!K108+'по 0,4'!K105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'по 6-10'!D109+'по 0,4'!D106</f>
        <v>7</v>
      </c>
      <c r="E111" s="31">
        <f>'по 6-10'!E109+'по 0,4'!E106</f>
        <v>42</v>
      </c>
      <c r="F111" s="31">
        <f>'по 6-10'!F109+'по 0,4'!F106</f>
        <v>7</v>
      </c>
      <c r="G111" s="31">
        <f>'по 6-10'!G109+'по 0,4'!G106</f>
        <v>42</v>
      </c>
      <c r="H111" s="24">
        <v>0</v>
      </c>
      <c r="I111" s="24">
        <v>0</v>
      </c>
      <c r="J111" s="31">
        <f>'по 6-10'!J109+'по 0,4'!J106</f>
        <v>0</v>
      </c>
      <c r="K111" s="31">
        <f>'по 6-10'!K109+'по 0,4'!K106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'по 6-10'!D110+'по 0,4'!D107</f>
        <v>18</v>
      </c>
      <c r="E112" s="31">
        <f>'по 6-10'!E110+'по 0,4'!E107</f>
        <v>277.3</v>
      </c>
      <c r="F112" s="31">
        <f>'по 6-10'!F110+'по 0,4'!F107</f>
        <v>18</v>
      </c>
      <c r="G112" s="31">
        <f>'по 6-10'!G110+'по 0,4'!G107</f>
        <v>277.3</v>
      </c>
      <c r="H112" s="24">
        <v>2</v>
      </c>
      <c r="I112" s="24">
        <v>45</v>
      </c>
      <c r="J112" s="31">
        <f>'по 6-10'!J110+'по 0,4'!J107</f>
        <v>0</v>
      </c>
      <c r="K112" s="31">
        <f>'по 6-10'!K110+'по 0,4'!K107</f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'по 6-10'!D111+'по 0,4'!D108</f>
        <v>7</v>
      </c>
      <c r="E113" s="31">
        <f>'по 6-10'!E111+'по 0,4'!E108</f>
        <v>92.5</v>
      </c>
      <c r="F113" s="31">
        <f>'по 6-10'!F111+'по 0,4'!F108</f>
        <v>7</v>
      </c>
      <c r="G113" s="31">
        <f>'по 6-10'!G111+'по 0,4'!G108</f>
        <v>92.5</v>
      </c>
      <c r="H113" s="24">
        <v>0</v>
      </c>
      <c r="I113" s="24">
        <v>0</v>
      </c>
      <c r="J113" s="31">
        <f>'по 6-10'!J111+'по 0,4'!J108</f>
        <v>0</v>
      </c>
      <c r="K113" s="31">
        <f>'по 6-10'!K111+'по 0,4'!K108</f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'по 6-10'!D112+'по 0,4'!D109</f>
        <v>3</v>
      </c>
      <c r="E114" s="31">
        <f>'по 6-10'!E112+'по 0,4'!E109</f>
        <v>19</v>
      </c>
      <c r="F114" s="31">
        <f>'по 6-10'!F112+'по 0,4'!F109</f>
        <v>3</v>
      </c>
      <c r="G114" s="31">
        <f>'по 6-10'!G112+'по 0,4'!G109</f>
        <v>19</v>
      </c>
      <c r="H114" s="24">
        <v>0</v>
      </c>
      <c r="I114" s="24">
        <v>0</v>
      </c>
      <c r="J114" s="31">
        <f>'по 6-10'!J112+'по 0,4'!J109</f>
        <v>0</v>
      </c>
      <c r="K114" s="31">
        <f>'по 6-10'!K112+'по 0,4'!K109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111</v>
      </c>
      <c r="E115" s="29">
        <f t="shared" ref="E115:Q115" si="8">E104+E105+E106+E107+E108+E109+E110+E111+E112+E113+E114</f>
        <v>1776.54</v>
      </c>
      <c r="F115" s="29">
        <f t="shared" si="8"/>
        <v>108</v>
      </c>
      <c r="G115" s="29">
        <f t="shared" si="8"/>
        <v>1579.54</v>
      </c>
      <c r="H115" s="29">
        <f t="shared" si="8"/>
        <v>3</v>
      </c>
      <c r="I115" s="29">
        <f t="shared" si="8"/>
        <v>60</v>
      </c>
      <c r="J115" s="29">
        <f t="shared" si="8"/>
        <v>0</v>
      </c>
      <c r="K115" s="29">
        <f t="shared" si="8"/>
        <v>0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3" t="s">
        <v>106</v>
      </c>
      <c r="D116" s="103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'по 6-10'!D114+'по 0,4'!D111</f>
        <v>0</v>
      </c>
      <c r="E117" s="31">
        <f>'по 6-10'!E114+'по 0,4'!E111</f>
        <v>0</v>
      </c>
      <c r="F117" s="31">
        <f>'по 6-10'!F114+'по 0,4'!F111</f>
        <v>0</v>
      </c>
      <c r="G117" s="31">
        <f>'по 6-10'!G114+'по 0,4'!G111</f>
        <v>0</v>
      </c>
      <c r="H117" s="29">
        <v>0</v>
      </c>
      <c r="I117" s="29">
        <v>0</v>
      </c>
      <c r="J117" s="31">
        <f>'по 6-10'!J114+'по 0,4'!J111</f>
        <v>0</v>
      </c>
      <c r="K117" s="31">
        <f>'по 6-10'!K114+'по 0,4'!K111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'по 6-10'!D115+'по 0,4'!D112</f>
        <v>14</v>
      </c>
      <c r="E118" s="31">
        <f>'по 6-10'!E115+'по 0,4'!E112</f>
        <v>352</v>
      </c>
      <c r="F118" s="31">
        <f>'по 6-10'!F115+'по 0,4'!F112</f>
        <v>13</v>
      </c>
      <c r="G118" s="31">
        <f>'по 6-10'!G115+'по 0,4'!G112</f>
        <v>187</v>
      </c>
      <c r="H118" s="29">
        <v>0</v>
      </c>
      <c r="I118" s="29">
        <v>0</v>
      </c>
      <c r="J118" s="31">
        <f>'по 6-10'!J115+'по 0,4'!J112</f>
        <v>0</v>
      </c>
      <c r="K118" s="31">
        <f>'по 6-10'!K115+'по 0,4'!K112</f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'по 6-10'!D116+'по 0,4'!D113</f>
        <v>4</v>
      </c>
      <c r="E119" s="31">
        <f>'по 6-10'!E116+'по 0,4'!E113</f>
        <v>130</v>
      </c>
      <c r="F119" s="31">
        <f>'по 6-10'!F116+'по 0,4'!F113</f>
        <v>4</v>
      </c>
      <c r="G119" s="31">
        <f>'по 6-10'!G116+'по 0,4'!G113</f>
        <v>130</v>
      </c>
      <c r="H119" s="29">
        <v>0</v>
      </c>
      <c r="I119" s="29">
        <v>0</v>
      </c>
      <c r="J119" s="31">
        <f>'по 6-10'!J116+'по 0,4'!J113</f>
        <v>0</v>
      </c>
      <c r="K119" s="31">
        <f>'по 6-10'!K116+'по 0,4'!K113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'по 6-10'!D117+'по 0,4'!D114</f>
        <v>1</v>
      </c>
      <c r="E120" s="31">
        <f>'по 6-10'!E117+'по 0,4'!E114</f>
        <v>8</v>
      </c>
      <c r="F120" s="31">
        <f>'по 6-10'!F117+'по 0,4'!F114</f>
        <v>1</v>
      </c>
      <c r="G120" s="31">
        <f>'по 6-10'!G117+'по 0,4'!G114</f>
        <v>8</v>
      </c>
      <c r="H120" s="29">
        <v>0</v>
      </c>
      <c r="I120" s="29">
        <v>0</v>
      </c>
      <c r="J120" s="31">
        <f>'по 6-10'!J117+'по 0,4'!J114</f>
        <v>0</v>
      </c>
      <c r="K120" s="31">
        <f>'по 6-10'!K117+'по 0,4'!K114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'по 6-10'!D118+'по 0,4'!D115</f>
        <v>0</v>
      </c>
      <c r="E121" s="31">
        <f>'по 6-10'!E118+'по 0,4'!E115</f>
        <v>0</v>
      </c>
      <c r="F121" s="31">
        <f>'по 6-10'!F118+'по 0,4'!F115</f>
        <v>0</v>
      </c>
      <c r="G121" s="31">
        <f>'по 6-10'!G118+'по 0,4'!G115</f>
        <v>0</v>
      </c>
      <c r="H121" s="29">
        <v>0</v>
      </c>
      <c r="I121" s="29">
        <v>0</v>
      </c>
      <c r="J121" s="31">
        <f>'по 6-10'!J118+'по 0,4'!J115</f>
        <v>0</v>
      </c>
      <c r="K121" s="31">
        <f>'по 6-10'!K118+'по 0,4'!K115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'по 6-10'!D119+'по 0,4'!D116</f>
        <v>0</v>
      </c>
      <c r="E122" s="31">
        <f>'по 6-10'!E119+'по 0,4'!E116</f>
        <v>0</v>
      </c>
      <c r="F122" s="31">
        <f>'по 6-10'!F119+'по 0,4'!F116</f>
        <v>0</v>
      </c>
      <c r="G122" s="31">
        <f>'по 6-10'!G119+'по 0,4'!G116</f>
        <v>0</v>
      </c>
      <c r="H122" s="29">
        <v>0</v>
      </c>
      <c r="I122" s="29">
        <v>0</v>
      </c>
      <c r="J122" s="31">
        <f>'по 6-10'!J119+'по 0,4'!J116</f>
        <v>0</v>
      </c>
      <c r="K122" s="31">
        <f>'по 6-10'!K119+'по 0,4'!K116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'по 6-10'!D120+'по 0,4'!D117</f>
        <v>0</v>
      </c>
      <c r="E123" s="31">
        <f>'по 6-10'!E120+'по 0,4'!E117</f>
        <v>0</v>
      </c>
      <c r="F123" s="31">
        <f>'по 6-10'!F120+'по 0,4'!F117</f>
        <v>0</v>
      </c>
      <c r="G123" s="31">
        <f>'по 6-10'!G120+'по 0,4'!G117</f>
        <v>0</v>
      </c>
      <c r="H123" s="29">
        <v>0</v>
      </c>
      <c r="I123" s="29">
        <v>0</v>
      </c>
      <c r="J123" s="31">
        <f>'по 6-10'!J120+'по 0,4'!J117</f>
        <v>0</v>
      </c>
      <c r="K123" s="31">
        <f>'по 6-10'!K120+'по 0,4'!K117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'по 6-10'!D121+'по 0,4'!D118</f>
        <v>14</v>
      </c>
      <c r="E124" s="31">
        <f>'по 6-10'!E121+'по 0,4'!E118</f>
        <v>102</v>
      </c>
      <c r="F124" s="31">
        <f>'по 6-10'!F121+'по 0,4'!F118</f>
        <v>14</v>
      </c>
      <c r="G124" s="31">
        <f>'по 6-10'!G121+'по 0,4'!G118</f>
        <v>102</v>
      </c>
      <c r="H124" s="29">
        <v>0</v>
      </c>
      <c r="I124" s="29">
        <v>0</v>
      </c>
      <c r="J124" s="31">
        <f>'по 6-10'!J121+'по 0,4'!J118</f>
        <v>0</v>
      </c>
      <c r="K124" s="31">
        <f>'по 6-10'!K121+'по 0,4'!K118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'по 6-10'!D122+'по 0,4'!D119</f>
        <v>2</v>
      </c>
      <c r="E125" s="31">
        <f>'по 6-10'!E122+'по 0,4'!E119</f>
        <v>10</v>
      </c>
      <c r="F125" s="31">
        <f>'по 6-10'!F122+'по 0,4'!F119</f>
        <v>2</v>
      </c>
      <c r="G125" s="31">
        <f>'по 6-10'!G122+'по 0,4'!G119</f>
        <v>10</v>
      </c>
      <c r="H125" s="29">
        <v>0</v>
      </c>
      <c r="I125" s="29">
        <v>0</v>
      </c>
      <c r="J125" s="31">
        <f>'по 6-10'!J122+'по 0,4'!J119</f>
        <v>0</v>
      </c>
      <c r="K125" s="31">
        <f>'по 6-10'!K122+'по 0,4'!K119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'по 6-10'!D123+'по 0,4'!D120</f>
        <v>4</v>
      </c>
      <c r="E126" s="31">
        <f>'по 6-10'!E123+'по 0,4'!E120</f>
        <v>37</v>
      </c>
      <c r="F126" s="31">
        <f>'по 6-10'!F123+'по 0,4'!F120</f>
        <v>4</v>
      </c>
      <c r="G126" s="31">
        <f>'по 6-10'!G123+'по 0,4'!G120</f>
        <v>37</v>
      </c>
      <c r="H126" s="29">
        <v>0</v>
      </c>
      <c r="I126" s="29">
        <v>0</v>
      </c>
      <c r="J126" s="31">
        <f>'по 6-10'!J123+'по 0,4'!J120</f>
        <v>0</v>
      </c>
      <c r="K126" s="31">
        <f>'по 6-10'!K123+'по 0,4'!K120</f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'по 6-10'!D124+'по 0,4'!D121</f>
        <v>2</v>
      </c>
      <c r="E127" s="31">
        <f>'по 6-10'!E124+'по 0,4'!E121</f>
        <v>10</v>
      </c>
      <c r="F127" s="31">
        <f>'по 6-10'!F124+'по 0,4'!F121</f>
        <v>2</v>
      </c>
      <c r="G127" s="31">
        <f>'по 6-10'!G124+'по 0,4'!G121</f>
        <v>10</v>
      </c>
      <c r="H127" s="29">
        <v>0</v>
      </c>
      <c r="I127" s="29">
        <v>0</v>
      </c>
      <c r="J127" s="31">
        <f>'по 6-10'!J124+'по 0,4'!J121</f>
        <v>0</v>
      </c>
      <c r="K127" s="31">
        <f>'по 6-10'!K124+'по 0,4'!K121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'по 6-10'!D125+'по 0,4'!D122</f>
        <v>3</v>
      </c>
      <c r="E128" s="31">
        <f>'по 6-10'!E125+'по 0,4'!E122</f>
        <v>8</v>
      </c>
      <c r="F128" s="31">
        <f>'по 6-10'!F125+'по 0,4'!F122</f>
        <v>3</v>
      </c>
      <c r="G128" s="31">
        <f>'по 6-10'!G125+'по 0,4'!G122</f>
        <v>8</v>
      </c>
      <c r="H128" s="29">
        <v>0</v>
      </c>
      <c r="I128" s="29">
        <v>0</v>
      </c>
      <c r="J128" s="31">
        <f>'по 6-10'!J125+'по 0,4'!J122</f>
        <v>0</v>
      </c>
      <c r="K128" s="31">
        <f>'по 6-10'!K125+'по 0,4'!K122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44</v>
      </c>
      <c r="E129" s="29">
        <f t="shared" ref="E129:Q129" si="9">E117+E118+E119+E120+E121+E122+E123+E124+E125+E126+E127+E128</f>
        <v>657</v>
      </c>
      <c r="F129" s="29">
        <f t="shared" si="9"/>
        <v>43</v>
      </c>
      <c r="G129" s="29">
        <f t="shared" si="9"/>
        <v>492</v>
      </c>
      <c r="H129" s="29">
        <f t="shared" si="9"/>
        <v>0</v>
      </c>
      <c r="I129" s="29">
        <f t="shared" si="9"/>
        <v>0</v>
      </c>
      <c r="J129" s="29">
        <f t="shared" si="9"/>
        <v>0</v>
      </c>
      <c r="K129" s="29">
        <f t="shared" si="9"/>
        <v>0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 t="e">
        <f>D30+D38+D52+D63+D70+D78+D91+D102+D115+D129</f>
        <v>#REF!</v>
      </c>
      <c r="E130" s="36" t="e">
        <f t="shared" ref="E130:Q130" si="10">E30+E38+E52+E63+E70+E78+E91+E102+E115+E129</f>
        <v>#REF!</v>
      </c>
      <c r="F130" s="36" t="e">
        <f t="shared" si="10"/>
        <v>#REF!</v>
      </c>
      <c r="G130" s="36" t="e">
        <f t="shared" si="10"/>
        <v>#REF!</v>
      </c>
      <c r="H130" s="36">
        <f t="shared" si="10"/>
        <v>14</v>
      </c>
      <c r="I130" s="36">
        <f t="shared" si="10"/>
        <v>1147.8</v>
      </c>
      <c r="J130" s="36" t="e">
        <f t="shared" si="10"/>
        <v>#REF!</v>
      </c>
      <c r="K130" s="36" t="e">
        <f t="shared" si="10"/>
        <v>#REF!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04" t="s">
        <v>11</v>
      </c>
      <c r="C131" s="105"/>
      <c r="D131" s="37" t="e">
        <f t="shared" ref="D131" si="11">SUM(D130:D130)</f>
        <v>#REF!</v>
      </c>
      <c r="E131" s="38" t="e">
        <f t="shared" ref="E131" si="12">SUM(E130:E130)</f>
        <v>#REF!</v>
      </c>
      <c r="F131" s="37" t="e">
        <f t="shared" ref="F131:Q131" si="13">SUM(F130:F130)</f>
        <v>#REF!</v>
      </c>
      <c r="G131" s="38" t="e">
        <f t="shared" si="13"/>
        <v>#REF!</v>
      </c>
      <c r="H131" s="37">
        <f t="shared" si="13"/>
        <v>14</v>
      </c>
      <c r="I131" s="38">
        <f t="shared" si="13"/>
        <v>1147.8</v>
      </c>
      <c r="J131" s="37" t="e">
        <f t="shared" si="13"/>
        <v>#REF!</v>
      </c>
      <c r="K131" s="38" t="e">
        <f t="shared" si="13"/>
        <v>#REF!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31" t="s">
        <v>121</v>
      </c>
      <c r="J136" s="131"/>
      <c r="K136" s="40">
        <v>15</v>
      </c>
    </row>
    <row r="137" spans="1:17" ht="22.5" x14ac:dyDescent="0.2">
      <c r="H137" s="39" t="s">
        <v>122</v>
      </c>
      <c r="I137" s="131" t="s">
        <v>121</v>
      </c>
      <c r="J137" s="131"/>
      <c r="K137" s="40">
        <v>15</v>
      </c>
    </row>
    <row r="138" spans="1:17" ht="22.5" x14ac:dyDescent="0.2">
      <c r="H138" s="39" t="s">
        <v>123</v>
      </c>
      <c r="I138" s="131" t="s">
        <v>124</v>
      </c>
      <c r="J138" s="131"/>
      <c r="K138" s="40">
        <v>5</v>
      </c>
    </row>
    <row r="139" spans="1:17" ht="22.5" x14ac:dyDescent="0.2">
      <c r="H139" s="41" t="s">
        <v>125</v>
      </c>
      <c r="I139" s="106" t="s">
        <v>126</v>
      </c>
      <c r="J139" s="107"/>
      <c r="K139" s="25">
        <v>50</v>
      </c>
    </row>
    <row r="140" spans="1:17" ht="22.5" customHeight="1" x14ac:dyDescent="0.2">
      <c r="H140" s="41" t="s">
        <v>127</v>
      </c>
      <c r="I140" s="106" t="s">
        <v>126</v>
      </c>
      <c r="J140" s="107"/>
      <c r="K140" s="42">
        <v>158</v>
      </c>
    </row>
    <row r="141" spans="1:17" ht="22.5" x14ac:dyDescent="0.2">
      <c r="H141" s="41" t="s">
        <v>128</v>
      </c>
      <c r="I141" s="106" t="s">
        <v>126</v>
      </c>
      <c r="J141" s="107"/>
      <c r="K141" s="27">
        <v>237</v>
      </c>
    </row>
    <row r="142" spans="1:17" ht="22.5" x14ac:dyDescent="0.2">
      <c r="H142" s="41" t="s">
        <v>129</v>
      </c>
      <c r="I142" s="106" t="s">
        <v>126</v>
      </c>
      <c r="J142" s="107"/>
      <c r="K142" s="27">
        <v>300</v>
      </c>
    </row>
    <row r="143" spans="1:17" ht="33.75" customHeight="1" x14ac:dyDescent="0.2">
      <c r="H143" s="41" t="s">
        <v>130</v>
      </c>
      <c r="I143" s="106" t="s">
        <v>131</v>
      </c>
      <c r="J143" s="107"/>
      <c r="K143" s="27">
        <v>300</v>
      </c>
    </row>
    <row r="144" spans="1:17" ht="22.5" x14ac:dyDescent="0.2">
      <c r="H144" s="43" t="s">
        <v>142</v>
      </c>
      <c r="I144" s="108" t="s">
        <v>141</v>
      </c>
      <c r="J144" s="109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30" t="s">
        <v>143</v>
      </c>
      <c r="J148" s="130"/>
      <c r="K148" s="27">
        <v>15</v>
      </c>
    </row>
    <row r="149" spans="8:11" ht="22.5" x14ac:dyDescent="0.2">
      <c r="H149" s="26" t="s">
        <v>145</v>
      </c>
      <c r="I149" s="130" t="s">
        <v>143</v>
      </c>
      <c r="J149" s="130"/>
      <c r="K149" s="27">
        <v>30</v>
      </c>
    </row>
  </sheetData>
  <autoFilter ref="C21:C131"/>
  <customSheetViews>
    <customSheetView guid="{753B3957-E553-497C-BC26-F0B3906FC70B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  <mergeCell ref="C116:D116"/>
    <mergeCell ref="B131:C131"/>
    <mergeCell ref="I143:J143"/>
    <mergeCell ref="I144:J144"/>
    <mergeCell ref="I139:J139"/>
    <mergeCell ref="I140:J140"/>
    <mergeCell ref="I141:J141"/>
    <mergeCell ref="I142:J142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4"/>
  <sheetViews>
    <sheetView tabSelected="1" topLeftCell="B193" workbookViewId="0">
      <selection activeCell="D232" sqref="D232:G23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3.5" thickBot="1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7" ht="16.5" thickBot="1" x14ac:dyDescent="0.3">
      <c r="B2" s="101" t="s">
        <v>378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</row>
    <row r="3" spans="1:17" x14ac:dyDescent="0.2"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7" x14ac:dyDescent="0.2">
      <c r="B4" s="13"/>
      <c r="C4" s="13"/>
      <c r="D4" s="35"/>
      <c r="E4" s="35"/>
      <c r="F4" s="35"/>
      <c r="G4" s="35"/>
      <c r="H4" s="35"/>
      <c r="I4" s="35"/>
      <c r="J4" s="35"/>
      <c r="K4" s="35"/>
      <c r="L4" s="13"/>
      <c r="M4" s="13"/>
    </row>
    <row r="6" spans="1:17" ht="13.5" thickBot="1" x14ac:dyDescent="0.25"/>
    <row r="7" spans="1:17" ht="127.5" customHeight="1" thickTop="1" thickBot="1" x14ac:dyDescent="0.25">
      <c r="A7" s="2" t="s">
        <v>1</v>
      </c>
      <c r="B7" s="2" t="s">
        <v>2</v>
      </c>
      <c r="C7" s="3" t="s">
        <v>3</v>
      </c>
      <c r="D7" s="66" t="s">
        <v>17</v>
      </c>
      <c r="E7" s="66"/>
      <c r="F7" s="66" t="s">
        <v>4</v>
      </c>
      <c r="G7" s="66"/>
      <c r="H7" s="79" t="s">
        <v>5</v>
      </c>
      <c r="I7" s="80"/>
      <c r="J7" s="79" t="s">
        <v>6</v>
      </c>
      <c r="K7" s="80"/>
      <c r="L7" s="72" t="s">
        <v>18</v>
      </c>
      <c r="M7" s="73"/>
      <c r="N7" s="72" t="s">
        <v>19</v>
      </c>
      <c r="O7" s="73"/>
      <c r="P7" s="72" t="s">
        <v>20</v>
      </c>
      <c r="Q7" s="73"/>
    </row>
    <row r="8" spans="1:17" ht="13.5" thickTop="1" x14ac:dyDescent="0.2">
      <c r="A8" s="4">
        <v>1</v>
      </c>
      <c r="B8" s="5">
        <v>2</v>
      </c>
      <c r="C8" s="6">
        <v>3</v>
      </c>
      <c r="D8" s="67">
        <v>4</v>
      </c>
      <c r="E8" s="68"/>
      <c r="F8" s="74">
        <v>5</v>
      </c>
      <c r="G8" s="75"/>
      <c r="H8" s="76">
        <v>6</v>
      </c>
      <c r="I8" s="75"/>
      <c r="J8" s="76">
        <v>7</v>
      </c>
      <c r="K8" s="75"/>
      <c r="L8" s="77">
        <v>8</v>
      </c>
      <c r="M8" s="78"/>
      <c r="N8" s="77">
        <v>9</v>
      </c>
      <c r="O8" s="78"/>
      <c r="P8" s="77">
        <v>10</v>
      </c>
      <c r="Q8" s="78"/>
    </row>
    <row r="9" spans="1:17" ht="12.75" customHeight="1" x14ac:dyDescent="0.2">
      <c r="A9" s="7"/>
      <c r="B9" s="7"/>
      <c r="C9" s="7"/>
      <c r="D9" s="70" t="s">
        <v>7</v>
      </c>
      <c r="E9" s="70" t="s">
        <v>8</v>
      </c>
      <c r="F9" s="70" t="s">
        <v>7</v>
      </c>
      <c r="G9" s="70" t="s">
        <v>8</v>
      </c>
      <c r="H9" s="70" t="s">
        <v>7</v>
      </c>
      <c r="I9" s="70" t="s">
        <v>8</v>
      </c>
      <c r="J9" s="70" t="s">
        <v>7</v>
      </c>
      <c r="K9" s="70" t="s">
        <v>8</v>
      </c>
      <c r="L9" s="8" t="s">
        <v>7</v>
      </c>
      <c r="M9" s="8" t="s">
        <v>9</v>
      </c>
      <c r="N9" s="8" t="s">
        <v>7</v>
      </c>
      <c r="O9" s="8" t="s">
        <v>9</v>
      </c>
      <c r="P9" s="8" t="s">
        <v>7</v>
      </c>
      <c r="Q9" s="8" t="s">
        <v>9</v>
      </c>
    </row>
    <row r="10" spans="1:17" ht="28.5" customHeight="1" x14ac:dyDescent="0.25">
      <c r="A10" s="28" t="s">
        <v>136</v>
      </c>
      <c r="B10" s="28" t="s">
        <v>358</v>
      </c>
      <c r="C10" s="90" t="s">
        <v>146</v>
      </c>
      <c r="D10" s="91"/>
      <c r="E10" s="70"/>
      <c r="F10" s="70"/>
      <c r="G10" s="70"/>
      <c r="H10" s="70"/>
      <c r="I10" s="70"/>
      <c r="J10" s="70"/>
      <c r="K10" s="70"/>
      <c r="L10" s="8"/>
      <c r="M10" s="8"/>
      <c r="N10" s="8"/>
      <c r="O10" s="8"/>
      <c r="P10" s="8"/>
      <c r="Q10" s="8"/>
    </row>
    <row r="11" spans="1:17" ht="12" customHeight="1" x14ac:dyDescent="0.2">
      <c r="A11" s="18"/>
      <c r="B11" s="18"/>
      <c r="C11" s="18" t="s">
        <v>305</v>
      </c>
      <c r="D11" s="31">
        <f>'по 6-10'!D23+'по 0,4'!D20</f>
        <v>0</v>
      </c>
      <c r="E11" s="31">
        <f>'по 6-10'!E23+'по 0,4'!E20</f>
        <v>0</v>
      </c>
      <c r="F11" s="31">
        <f>'по 6-10'!F23+'по 0,4'!F20</f>
        <v>0</v>
      </c>
      <c r="G11" s="31">
        <f>'по 6-10'!G23+'по 0,4'!G20</f>
        <v>0</v>
      </c>
      <c r="H11" s="31">
        <f>'по 6-10'!H23+'по 0,4'!H20</f>
        <v>0</v>
      </c>
      <c r="I11" s="31">
        <f>'по 6-10'!I23+'по 0,4'!I20</f>
        <v>0</v>
      </c>
      <c r="J11" s="31">
        <f>'по 6-10'!J23+'по 0,4'!J20</f>
        <v>0</v>
      </c>
      <c r="K11" s="31">
        <f>'по 6-10'!K23+'по 0,4'!K20</f>
        <v>0</v>
      </c>
      <c r="L11" s="31">
        <f>'по 6-10'!L23+'по 0,4'!L20</f>
        <v>0</v>
      </c>
      <c r="M11" s="31">
        <f>'по 6-10'!M23+'по 0,4'!M20</f>
        <v>0</v>
      </c>
      <c r="N11" s="31">
        <f>'по 6-10'!N23+'по 0,4'!N20</f>
        <v>0</v>
      </c>
      <c r="O11" s="31">
        <f>'по 6-10'!O23+'по 0,4'!O20</f>
        <v>0</v>
      </c>
      <c r="P11" s="31">
        <f>'по 6-10'!P23+'по 0,4'!P20</f>
        <v>0</v>
      </c>
      <c r="Q11" s="31">
        <f>'по 6-10'!Q23+'по 0,4'!Q20</f>
        <v>0</v>
      </c>
    </row>
    <row r="12" spans="1:17" ht="12" customHeight="1" x14ac:dyDescent="0.2">
      <c r="A12" s="18"/>
      <c r="B12" s="18"/>
      <c r="C12" s="18" t="s">
        <v>306</v>
      </c>
      <c r="D12" s="31">
        <f>'по 6-10'!D24+'по 0,4'!D21</f>
        <v>0</v>
      </c>
      <c r="E12" s="31">
        <f>'по 6-10'!E24+'по 0,4'!E21</f>
        <v>0</v>
      </c>
      <c r="F12" s="31">
        <f>'по 6-10'!F24+'по 0,4'!F21</f>
        <v>0</v>
      </c>
      <c r="G12" s="31">
        <f>'по 6-10'!G24+'по 0,4'!G21</f>
        <v>0</v>
      </c>
      <c r="H12" s="31">
        <f>'по 6-10'!H24+'по 0,4'!H21</f>
        <v>0</v>
      </c>
      <c r="I12" s="31">
        <f>'по 6-10'!I24+'по 0,4'!I21</f>
        <v>0</v>
      </c>
      <c r="J12" s="31">
        <f>'по 6-10'!J24+'по 0,4'!J21</f>
        <v>0</v>
      </c>
      <c r="K12" s="31">
        <f>'по 6-10'!K24+'по 0,4'!K21</f>
        <v>0</v>
      </c>
      <c r="L12" s="31">
        <f>'по 6-10'!L24+'по 0,4'!L21</f>
        <v>0</v>
      </c>
      <c r="M12" s="31">
        <f>'по 6-10'!M24+'по 0,4'!M21</f>
        <v>0</v>
      </c>
      <c r="N12" s="31">
        <f>'по 6-10'!N24+'по 0,4'!N21</f>
        <v>0</v>
      </c>
      <c r="O12" s="31">
        <f>'по 6-10'!O24+'по 0,4'!O21</f>
        <v>0</v>
      </c>
      <c r="P12" s="31">
        <f>'по 6-10'!P24+'по 0,4'!P21</f>
        <v>0</v>
      </c>
      <c r="Q12" s="31">
        <f>'по 6-10'!Q24+'по 0,4'!Q21</f>
        <v>0</v>
      </c>
    </row>
    <row r="13" spans="1:17" ht="11.25" customHeight="1" x14ac:dyDescent="0.2">
      <c r="A13" s="18"/>
      <c r="B13" s="18"/>
      <c r="C13" s="18" t="s">
        <v>307</v>
      </c>
      <c r="D13" s="31">
        <f>'по 6-10'!D25+'по 0,4'!D22</f>
        <v>0</v>
      </c>
      <c r="E13" s="31">
        <f>'по 6-10'!E25+'по 0,4'!E22</f>
        <v>0</v>
      </c>
      <c r="F13" s="31">
        <f>'по 6-10'!F25+'по 0,4'!F22</f>
        <v>0</v>
      </c>
      <c r="G13" s="31">
        <f>'по 6-10'!G25+'по 0,4'!G22</f>
        <v>0</v>
      </c>
      <c r="H13" s="31">
        <f>'по 6-10'!H25+'по 0,4'!H22</f>
        <v>0</v>
      </c>
      <c r="I13" s="31">
        <f>'по 6-10'!I25+'по 0,4'!I22</f>
        <v>0</v>
      </c>
      <c r="J13" s="31">
        <f>'по 6-10'!J25+'по 0,4'!J22</f>
        <v>0</v>
      </c>
      <c r="K13" s="31">
        <f>'по 6-10'!K25+'по 0,4'!K22</f>
        <v>0</v>
      </c>
      <c r="L13" s="31">
        <f>'по 6-10'!L25+'по 0,4'!L22</f>
        <v>0</v>
      </c>
      <c r="M13" s="31">
        <f>'по 6-10'!M25+'по 0,4'!M22</f>
        <v>0</v>
      </c>
      <c r="N13" s="31">
        <f>'по 6-10'!N25+'по 0,4'!N22</f>
        <v>0</v>
      </c>
      <c r="O13" s="31">
        <f>'по 6-10'!O25+'по 0,4'!O22</f>
        <v>0</v>
      </c>
      <c r="P13" s="31">
        <f>'по 6-10'!P25+'по 0,4'!P22</f>
        <v>0</v>
      </c>
      <c r="Q13" s="31">
        <f>'по 6-10'!Q25+'по 0,4'!Q22</f>
        <v>0</v>
      </c>
    </row>
    <row r="14" spans="1:17" ht="11.25" customHeight="1" x14ac:dyDescent="0.2">
      <c r="A14" s="18"/>
      <c r="B14" s="18"/>
      <c r="C14" s="18" t="s">
        <v>308</v>
      </c>
      <c r="D14" s="31">
        <f>'по 6-10'!D26+'по 0,4'!D23</f>
        <v>0</v>
      </c>
      <c r="E14" s="31">
        <f>'по 6-10'!E26+'по 0,4'!E23</f>
        <v>0</v>
      </c>
      <c r="F14" s="31">
        <f>'по 6-10'!F26+'по 0,4'!F23</f>
        <v>0</v>
      </c>
      <c r="G14" s="31">
        <f>'по 6-10'!G26+'по 0,4'!G23</f>
        <v>0</v>
      </c>
      <c r="H14" s="31">
        <f>'по 6-10'!H26+'по 0,4'!H23</f>
        <v>0</v>
      </c>
      <c r="I14" s="31">
        <f>'по 6-10'!I26+'по 0,4'!I23</f>
        <v>0</v>
      </c>
      <c r="J14" s="31">
        <f>'по 6-10'!J26+'по 0,4'!J23</f>
        <v>0</v>
      </c>
      <c r="K14" s="31">
        <f>'по 6-10'!K26+'по 0,4'!K23</f>
        <v>0</v>
      </c>
      <c r="L14" s="31">
        <f>'по 6-10'!L26+'по 0,4'!L23</f>
        <v>0</v>
      </c>
      <c r="M14" s="31">
        <f>'по 6-10'!M26+'по 0,4'!M23</f>
        <v>0</v>
      </c>
      <c r="N14" s="31">
        <f>'по 6-10'!N26+'по 0,4'!N23</f>
        <v>0</v>
      </c>
      <c r="O14" s="31">
        <f>'по 6-10'!O26+'по 0,4'!O23</f>
        <v>0</v>
      </c>
      <c r="P14" s="31">
        <f>'по 6-10'!P26+'по 0,4'!P23</f>
        <v>0</v>
      </c>
      <c r="Q14" s="31">
        <f>'по 6-10'!Q26+'по 0,4'!Q23</f>
        <v>0</v>
      </c>
    </row>
    <row r="15" spans="1:17" ht="12.75" customHeight="1" x14ac:dyDescent="0.2">
      <c r="A15" s="18"/>
      <c r="B15" s="18"/>
      <c r="C15" s="18" t="s">
        <v>309</v>
      </c>
      <c r="D15" s="31">
        <f>'по 6-10'!D27+'по 0,4'!D24</f>
        <v>0</v>
      </c>
      <c r="E15" s="31">
        <f>'по 6-10'!E27+'по 0,4'!E24</f>
        <v>0</v>
      </c>
      <c r="F15" s="31">
        <f>'по 6-10'!F27+'по 0,4'!F24</f>
        <v>0</v>
      </c>
      <c r="G15" s="31">
        <f>'по 6-10'!G27+'по 0,4'!G24</f>
        <v>0</v>
      </c>
      <c r="H15" s="31">
        <f>'по 6-10'!H27+'по 0,4'!H24</f>
        <v>0</v>
      </c>
      <c r="I15" s="31">
        <f>'по 6-10'!I27+'по 0,4'!I24</f>
        <v>0</v>
      </c>
      <c r="J15" s="31">
        <f>'по 6-10'!J27+'по 0,4'!J24</f>
        <v>0</v>
      </c>
      <c r="K15" s="31">
        <f>'по 6-10'!K27+'по 0,4'!K24</f>
        <v>0</v>
      </c>
      <c r="L15" s="31">
        <f>'по 6-10'!L27+'по 0,4'!L24</f>
        <v>0</v>
      </c>
      <c r="M15" s="31">
        <f>'по 6-10'!M27+'по 0,4'!M24</f>
        <v>0</v>
      </c>
      <c r="N15" s="31">
        <f>'по 6-10'!N27+'по 0,4'!N24</f>
        <v>0</v>
      </c>
      <c r="O15" s="31">
        <f>'по 6-10'!O27+'по 0,4'!O24</f>
        <v>0</v>
      </c>
      <c r="P15" s="31">
        <f>'по 6-10'!P27+'по 0,4'!P24</f>
        <v>0</v>
      </c>
      <c r="Q15" s="31">
        <f>'по 6-10'!Q27+'по 0,4'!Q24</f>
        <v>0</v>
      </c>
    </row>
    <row r="16" spans="1:17" ht="11.25" customHeight="1" x14ac:dyDescent="0.2">
      <c r="A16" s="18"/>
      <c r="B16" s="18"/>
      <c r="C16" s="18" t="s">
        <v>310</v>
      </c>
      <c r="D16" s="31">
        <f>'по 6-10'!D28+'по 0,4'!D25</f>
        <v>0</v>
      </c>
      <c r="E16" s="31">
        <f>'по 6-10'!E28+'по 0,4'!E25</f>
        <v>0</v>
      </c>
      <c r="F16" s="31">
        <f>'по 6-10'!F28+'по 0,4'!F25</f>
        <v>0</v>
      </c>
      <c r="G16" s="31">
        <f>'по 6-10'!G28+'по 0,4'!G25</f>
        <v>0</v>
      </c>
      <c r="H16" s="31">
        <f>'по 6-10'!H28+'по 0,4'!H25</f>
        <v>0</v>
      </c>
      <c r="I16" s="31">
        <f>'по 6-10'!I28+'по 0,4'!I25</f>
        <v>0</v>
      </c>
      <c r="J16" s="31">
        <f>'по 6-10'!J28+'по 0,4'!J25</f>
        <v>0</v>
      </c>
      <c r="K16" s="31">
        <f>'по 6-10'!K28+'по 0,4'!K25</f>
        <v>0</v>
      </c>
      <c r="L16" s="31">
        <f>'по 6-10'!L28+'по 0,4'!L25</f>
        <v>0</v>
      </c>
      <c r="M16" s="31">
        <f>'по 6-10'!M28+'по 0,4'!M25</f>
        <v>0</v>
      </c>
      <c r="N16" s="31">
        <f>'по 6-10'!N28+'по 0,4'!N25</f>
        <v>0</v>
      </c>
      <c r="O16" s="31">
        <f>'по 6-10'!O28+'по 0,4'!O25</f>
        <v>0</v>
      </c>
      <c r="P16" s="31">
        <f>'по 6-10'!P28+'по 0,4'!P25</f>
        <v>0</v>
      </c>
      <c r="Q16" s="31">
        <f>'по 6-10'!Q28+'по 0,4'!Q25</f>
        <v>0</v>
      </c>
    </row>
    <row r="17" spans="1:17" ht="16.5" customHeight="1" x14ac:dyDescent="0.2">
      <c r="A17" s="18"/>
      <c r="B17" s="18"/>
      <c r="C17" s="18" t="s">
        <v>311</v>
      </c>
      <c r="D17" s="31">
        <f>'по 6-10'!D29+'по 0,4'!D26</f>
        <v>3</v>
      </c>
      <c r="E17" s="31">
        <f>'по 6-10'!E29+'по 0,4'!E26</f>
        <v>409</v>
      </c>
      <c r="F17" s="31">
        <f>'по 6-10'!F29+'по 0,4'!F26</f>
        <v>2</v>
      </c>
      <c r="G17" s="31">
        <f>'по 6-10'!G29+'по 0,4'!G26</f>
        <v>5</v>
      </c>
      <c r="H17" s="31">
        <f>'по 6-10'!H29+'по 0,4'!H26</f>
        <v>0</v>
      </c>
      <c r="I17" s="31">
        <f>'по 6-10'!I29+'по 0,4'!I26</f>
        <v>0</v>
      </c>
      <c r="J17" s="31">
        <f>'по 6-10'!J29+'по 0,4'!J26</f>
        <v>0</v>
      </c>
      <c r="K17" s="31">
        <f>'по 6-10'!K29+'по 0,4'!K26</f>
        <v>0</v>
      </c>
      <c r="L17" s="31">
        <f>'по 6-10'!L29+'по 0,4'!L26</f>
        <v>0</v>
      </c>
      <c r="M17" s="31">
        <f>'по 6-10'!M29+'по 0,4'!M26</f>
        <v>0</v>
      </c>
      <c r="N17" s="31">
        <f>'по 6-10'!N29+'по 0,4'!N26</f>
        <v>0</v>
      </c>
      <c r="O17" s="31">
        <f>'по 6-10'!O29+'по 0,4'!O26</f>
        <v>0</v>
      </c>
      <c r="P17" s="31">
        <f>'по 6-10'!P29+'по 0,4'!P26</f>
        <v>0</v>
      </c>
      <c r="Q17" s="31">
        <f>'по 6-10'!Q29+'по 0,4'!Q26</f>
        <v>0</v>
      </c>
    </row>
    <row r="18" spans="1:17" ht="12" customHeight="1" x14ac:dyDescent="0.2">
      <c r="A18" s="18"/>
      <c r="B18" s="18"/>
      <c r="C18" s="18" t="s">
        <v>312</v>
      </c>
      <c r="D18" s="31">
        <f>'по 6-10'!D30+'по 0,4'!D27</f>
        <v>5</v>
      </c>
      <c r="E18" s="31">
        <f>'по 6-10'!E30+'по 0,4'!E27</f>
        <v>792</v>
      </c>
      <c r="F18" s="31">
        <f>'по 6-10'!F30+'по 0,4'!F27</f>
        <v>5</v>
      </c>
      <c r="G18" s="31">
        <f>'по 6-10'!G30+'по 0,4'!G27</f>
        <v>792</v>
      </c>
      <c r="H18" s="31">
        <f>'по 6-10'!H30+'по 0,4'!H27</f>
        <v>0</v>
      </c>
      <c r="I18" s="31">
        <f>'по 6-10'!I30+'по 0,4'!I27</f>
        <v>0</v>
      </c>
      <c r="J18" s="31">
        <f>'по 6-10'!J30+'по 0,4'!J27</f>
        <v>0</v>
      </c>
      <c r="K18" s="31">
        <f>'по 6-10'!K30+'по 0,4'!K27</f>
        <v>0</v>
      </c>
      <c r="L18" s="31">
        <f>'по 6-10'!L30+'по 0,4'!L27</f>
        <v>0</v>
      </c>
      <c r="M18" s="31">
        <f>'по 6-10'!M30+'по 0,4'!M27</f>
        <v>0</v>
      </c>
      <c r="N18" s="31">
        <f>'по 6-10'!N30+'по 0,4'!N27</f>
        <v>0</v>
      </c>
      <c r="O18" s="31">
        <f>'по 6-10'!O30+'по 0,4'!O27</f>
        <v>0</v>
      </c>
      <c r="P18" s="31">
        <f>'по 6-10'!P30+'по 0,4'!P27</f>
        <v>0</v>
      </c>
      <c r="Q18" s="31">
        <f>'по 6-10'!Q30+'по 0,4'!Q27</f>
        <v>0</v>
      </c>
    </row>
    <row r="19" spans="1:17" ht="12.75" customHeight="1" x14ac:dyDescent="0.2">
      <c r="A19" s="18"/>
      <c r="B19" s="18"/>
      <c r="C19" s="18" t="s">
        <v>313</v>
      </c>
      <c r="D19" s="31">
        <f>'по 6-10'!D31+'по 0,4'!D28</f>
        <v>3</v>
      </c>
      <c r="E19" s="31">
        <f>'по 6-10'!E31+'по 0,4'!E28</f>
        <v>22</v>
      </c>
      <c r="F19" s="31">
        <f>'по 6-10'!F31+'по 0,4'!F28</f>
        <v>3</v>
      </c>
      <c r="G19" s="31">
        <f>'по 6-10'!G31+'по 0,4'!G28</f>
        <v>22</v>
      </c>
      <c r="H19" s="31">
        <f>'по 6-10'!H31+'по 0,4'!H28</f>
        <v>0</v>
      </c>
      <c r="I19" s="31">
        <f>'по 6-10'!I31+'по 0,4'!I28</f>
        <v>0</v>
      </c>
      <c r="J19" s="31">
        <f>'по 6-10'!J31+'по 0,4'!J28</f>
        <v>0</v>
      </c>
      <c r="K19" s="31">
        <f>'по 6-10'!K31+'по 0,4'!K28</f>
        <v>0</v>
      </c>
      <c r="L19" s="31">
        <f>'по 6-10'!L31+'по 0,4'!L28</f>
        <v>0</v>
      </c>
      <c r="M19" s="31">
        <f>'по 6-10'!M31+'по 0,4'!M28</f>
        <v>0</v>
      </c>
      <c r="N19" s="31">
        <f>'по 6-10'!N31+'по 0,4'!N28</f>
        <v>0</v>
      </c>
      <c r="O19" s="31">
        <f>'по 6-10'!O31+'по 0,4'!O28</f>
        <v>0</v>
      </c>
      <c r="P19" s="31">
        <f>'по 6-10'!P31+'по 0,4'!P28</f>
        <v>0</v>
      </c>
      <c r="Q19" s="31">
        <f>'по 6-10'!Q31+'по 0,4'!Q28</f>
        <v>0</v>
      </c>
    </row>
    <row r="20" spans="1:17" ht="12.75" customHeight="1" x14ac:dyDescent="0.2">
      <c r="A20" s="18"/>
      <c r="B20" s="18"/>
      <c r="C20" s="18" t="s">
        <v>314</v>
      </c>
      <c r="D20" s="31">
        <f>'по 6-10'!D32+'по 0,4'!D29</f>
        <v>19</v>
      </c>
      <c r="E20" s="31">
        <f>'по 6-10'!E32+'по 0,4'!E29</f>
        <v>678</v>
      </c>
      <c r="F20" s="31">
        <f>'по 6-10'!F32+'по 0,4'!F29</f>
        <v>19</v>
      </c>
      <c r="G20" s="31">
        <f>'по 6-10'!G32+'по 0,4'!G29</f>
        <v>678</v>
      </c>
      <c r="H20" s="31">
        <f>'по 6-10'!H32+'по 0,4'!H29</f>
        <v>0</v>
      </c>
      <c r="I20" s="31">
        <f>'по 6-10'!I32+'по 0,4'!I29</f>
        <v>0</v>
      </c>
      <c r="J20" s="31">
        <f>'по 6-10'!J32+'по 0,4'!J29</f>
        <v>0</v>
      </c>
      <c r="K20" s="31">
        <f>'по 6-10'!K32+'по 0,4'!K29</f>
        <v>0</v>
      </c>
      <c r="L20" s="31">
        <f>'по 6-10'!L32+'по 0,4'!L29</f>
        <v>0</v>
      </c>
      <c r="M20" s="31">
        <f>'по 6-10'!M32+'по 0,4'!M29</f>
        <v>0</v>
      </c>
      <c r="N20" s="31">
        <f>'по 6-10'!N32+'по 0,4'!N29</f>
        <v>0</v>
      </c>
      <c r="O20" s="31">
        <f>'по 6-10'!O32+'по 0,4'!O29</f>
        <v>0</v>
      </c>
      <c r="P20" s="31">
        <f>'по 6-10'!P32+'по 0,4'!P29</f>
        <v>0</v>
      </c>
      <c r="Q20" s="31">
        <f>'по 6-10'!Q32+'по 0,4'!Q29</f>
        <v>0</v>
      </c>
    </row>
    <row r="21" spans="1:17" ht="12.75" customHeight="1" x14ac:dyDescent="0.2">
      <c r="A21" s="18"/>
      <c r="B21" s="18"/>
      <c r="C21" s="18" t="s">
        <v>315</v>
      </c>
      <c r="D21" s="31">
        <f>'по 6-10'!D33+'по 0,4'!D30</f>
        <v>9</v>
      </c>
      <c r="E21" s="31">
        <f>'по 6-10'!E33+'по 0,4'!E30</f>
        <v>292</v>
      </c>
      <c r="F21" s="31">
        <f>'по 6-10'!F33+'по 0,4'!F30</f>
        <v>7</v>
      </c>
      <c r="G21" s="31">
        <f>'по 6-10'!G33+'по 0,4'!G30</f>
        <v>62</v>
      </c>
      <c r="H21" s="31">
        <f>'по 6-10'!H33+'по 0,4'!H30</f>
        <v>0</v>
      </c>
      <c r="I21" s="31">
        <f>'по 6-10'!I33+'по 0,4'!I30</f>
        <v>0</v>
      </c>
      <c r="J21" s="31">
        <f>'по 6-10'!J33+'по 0,4'!J30</f>
        <v>0</v>
      </c>
      <c r="K21" s="31">
        <f>'по 6-10'!K33+'по 0,4'!K30</f>
        <v>0</v>
      </c>
      <c r="L21" s="31">
        <f>'по 6-10'!L33+'по 0,4'!L30</f>
        <v>0</v>
      </c>
      <c r="M21" s="31">
        <f>'по 6-10'!M33+'по 0,4'!M30</f>
        <v>0</v>
      </c>
      <c r="N21" s="31">
        <f>'по 6-10'!N33+'по 0,4'!N30</f>
        <v>0</v>
      </c>
      <c r="O21" s="31">
        <f>'по 6-10'!O33+'по 0,4'!O30</f>
        <v>0</v>
      </c>
      <c r="P21" s="31">
        <f>'по 6-10'!P33+'по 0,4'!P30</f>
        <v>0</v>
      </c>
      <c r="Q21" s="31">
        <f>'по 6-10'!Q33+'по 0,4'!Q30</f>
        <v>0</v>
      </c>
    </row>
    <row r="22" spans="1:17" ht="12.75" customHeight="1" x14ac:dyDescent="0.2">
      <c r="A22" s="18"/>
      <c r="B22" s="18"/>
      <c r="C22" s="18" t="s">
        <v>316</v>
      </c>
      <c r="D22" s="31">
        <f>'по 6-10'!D34+'по 0,4'!D31</f>
        <v>6</v>
      </c>
      <c r="E22" s="31">
        <f>'по 6-10'!E34+'по 0,4'!E31</f>
        <v>151</v>
      </c>
      <c r="F22" s="31">
        <f>'по 6-10'!F34+'по 0,4'!F31</f>
        <v>6</v>
      </c>
      <c r="G22" s="31">
        <f>'по 6-10'!G34+'по 0,4'!G31</f>
        <v>151</v>
      </c>
      <c r="H22" s="31">
        <f>'по 6-10'!H34+'по 0,4'!H31</f>
        <v>0</v>
      </c>
      <c r="I22" s="31">
        <f>'по 6-10'!I34+'по 0,4'!I31</f>
        <v>0</v>
      </c>
      <c r="J22" s="31">
        <f>'по 6-10'!J34+'по 0,4'!J31</f>
        <v>0</v>
      </c>
      <c r="K22" s="31">
        <f>'по 6-10'!K34+'по 0,4'!K31</f>
        <v>0</v>
      </c>
      <c r="L22" s="31">
        <f>'по 6-10'!L34+'по 0,4'!L31</f>
        <v>0</v>
      </c>
      <c r="M22" s="31">
        <f>'по 6-10'!M34+'по 0,4'!M31</f>
        <v>0</v>
      </c>
      <c r="N22" s="31">
        <f>'по 6-10'!N34+'по 0,4'!N31</f>
        <v>0</v>
      </c>
      <c r="O22" s="31">
        <f>'по 6-10'!O34+'по 0,4'!O31</f>
        <v>0</v>
      </c>
      <c r="P22" s="31">
        <f>'по 6-10'!P34+'по 0,4'!P31</f>
        <v>0</v>
      </c>
      <c r="Q22" s="31">
        <f>'по 6-10'!Q34+'по 0,4'!Q31</f>
        <v>0</v>
      </c>
    </row>
    <row r="23" spans="1:17" ht="12.75" customHeight="1" x14ac:dyDescent="0.2">
      <c r="A23" s="18"/>
      <c r="B23" s="18"/>
      <c r="C23" s="18" t="s">
        <v>317</v>
      </c>
      <c r="D23" s="31">
        <f>'по 6-10'!D35+'по 0,4'!D32</f>
        <v>5</v>
      </c>
      <c r="E23" s="31">
        <f>'по 6-10'!E35+'по 0,4'!E32</f>
        <v>510</v>
      </c>
      <c r="F23" s="31">
        <f>'по 6-10'!F35+'по 0,4'!F32</f>
        <v>3</v>
      </c>
      <c r="G23" s="31">
        <f>'по 6-10'!G35+'по 0,4'!G32</f>
        <v>100</v>
      </c>
      <c r="H23" s="31">
        <f>'по 6-10'!H35+'по 0,4'!H32</f>
        <v>0</v>
      </c>
      <c r="I23" s="31">
        <f>'по 6-10'!I35+'по 0,4'!I32</f>
        <v>0</v>
      </c>
      <c r="J23" s="31">
        <f>'по 6-10'!J35+'по 0,4'!J32</f>
        <v>0</v>
      </c>
      <c r="K23" s="31">
        <f>'по 6-10'!K35+'по 0,4'!K32</f>
        <v>0</v>
      </c>
      <c r="L23" s="31">
        <f>'по 6-10'!L35+'по 0,4'!L32</f>
        <v>0</v>
      </c>
      <c r="M23" s="31">
        <f>'по 6-10'!M35+'по 0,4'!M32</f>
        <v>0</v>
      </c>
      <c r="N23" s="31">
        <f>'по 6-10'!N35+'по 0,4'!N32</f>
        <v>0</v>
      </c>
      <c r="O23" s="31">
        <f>'по 6-10'!O35+'по 0,4'!O32</f>
        <v>0</v>
      </c>
      <c r="P23" s="31">
        <f>'по 6-10'!P35+'по 0,4'!P32</f>
        <v>0</v>
      </c>
      <c r="Q23" s="31">
        <f>'по 6-10'!Q35+'по 0,4'!Q32</f>
        <v>0</v>
      </c>
    </row>
    <row r="24" spans="1:17" ht="12.75" customHeight="1" x14ac:dyDescent="0.2">
      <c r="A24" s="18"/>
      <c r="B24" s="18"/>
      <c r="C24" s="18" t="s">
        <v>318</v>
      </c>
      <c r="D24" s="31">
        <f>'по 6-10'!D36+'по 0,4'!D33</f>
        <v>44</v>
      </c>
      <c r="E24" s="31">
        <f>'по 6-10'!E36+'по 0,4'!E33</f>
        <v>1039.5</v>
      </c>
      <c r="F24" s="31">
        <f>'по 6-10'!F36+'по 0,4'!F33</f>
        <v>43</v>
      </c>
      <c r="G24" s="31">
        <f>'по 6-10'!G36+'по 0,4'!G33</f>
        <v>919.5</v>
      </c>
      <c r="H24" s="31">
        <f>'по 6-10'!H36+'по 0,4'!H33</f>
        <v>0</v>
      </c>
      <c r="I24" s="31">
        <f>'по 6-10'!I36+'по 0,4'!I33</f>
        <v>0</v>
      </c>
      <c r="J24" s="31">
        <f>'по 6-10'!J36+'по 0,4'!J33</f>
        <v>0</v>
      </c>
      <c r="K24" s="31">
        <f>'по 6-10'!K36+'по 0,4'!K33</f>
        <v>0</v>
      </c>
      <c r="L24" s="31">
        <f>'по 6-10'!L36+'по 0,4'!L33</f>
        <v>0</v>
      </c>
      <c r="M24" s="31">
        <f>'по 6-10'!M36+'по 0,4'!M33</f>
        <v>0</v>
      </c>
      <c r="N24" s="31">
        <f>'по 6-10'!N36+'по 0,4'!N33</f>
        <v>0</v>
      </c>
      <c r="O24" s="31">
        <f>'по 6-10'!O36+'по 0,4'!O33</f>
        <v>0</v>
      </c>
      <c r="P24" s="31">
        <f>'по 6-10'!P36+'по 0,4'!P33</f>
        <v>0</v>
      </c>
      <c r="Q24" s="31">
        <f>'по 6-10'!Q36+'по 0,4'!Q33</f>
        <v>0</v>
      </c>
    </row>
    <row r="25" spans="1:17" ht="12.75" customHeight="1" x14ac:dyDescent="0.2">
      <c r="A25" s="18"/>
      <c r="B25" s="18"/>
      <c r="C25" s="18" t="s">
        <v>319</v>
      </c>
      <c r="D25" s="31">
        <f>'по 6-10'!D37+'по 0,4'!D34</f>
        <v>13</v>
      </c>
      <c r="E25" s="31">
        <f>'по 6-10'!E37+'по 0,4'!E34</f>
        <v>73</v>
      </c>
      <c r="F25" s="31">
        <f>'по 6-10'!F37+'по 0,4'!F34</f>
        <v>13</v>
      </c>
      <c r="G25" s="31">
        <f>'по 6-10'!G37+'по 0,4'!G34</f>
        <v>73</v>
      </c>
      <c r="H25" s="31">
        <f>'по 6-10'!H37+'по 0,4'!H34</f>
        <v>0</v>
      </c>
      <c r="I25" s="31">
        <f>'по 6-10'!I37+'по 0,4'!I34</f>
        <v>0</v>
      </c>
      <c r="J25" s="31">
        <f>'по 6-10'!J37+'по 0,4'!J34</f>
        <v>0</v>
      </c>
      <c r="K25" s="31">
        <f>'по 6-10'!K37+'по 0,4'!K34</f>
        <v>0</v>
      </c>
      <c r="L25" s="31">
        <f>'по 6-10'!L37+'по 0,4'!L34</f>
        <v>0</v>
      </c>
      <c r="M25" s="31">
        <f>'по 6-10'!M37+'по 0,4'!M34</f>
        <v>0</v>
      </c>
      <c r="N25" s="31">
        <f>'по 6-10'!N37+'по 0,4'!N34</f>
        <v>0</v>
      </c>
      <c r="O25" s="31">
        <f>'по 6-10'!O37+'по 0,4'!O34</f>
        <v>0</v>
      </c>
      <c r="P25" s="31">
        <f>'по 6-10'!P37+'по 0,4'!P34</f>
        <v>0</v>
      </c>
      <c r="Q25" s="31">
        <f>'по 6-10'!Q37+'по 0,4'!Q34</f>
        <v>0</v>
      </c>
    </row>
    <row r="26" spans="1:17" ht="12.75" customHeight="1" x14ac:dyDescent="0.2">
      <c r="A26" s="18"/>
      <c r="B26" s="18"/>
      <c r="C26" s="18" t="s">
        <v>320</v>
      </c>
      <c r="D26" s="31">
        <f>'по 6-10'!D38+'по 0,4'!D35</f>
        <v>10</v>
      </c>
      <c r="E26" s="31">
        <f>'по 6-10'!E38+'по 0,4'!E35</f>
        <v>116</v>
      </c>
      <c r="F26" s="31">
        <f>'по 6-10'!F38+'по 0,4'!F35</f>
        <v>10</v>
      </c>
      <c r="G26" s="31">
        <f>'по 6-10'!G38+'по 0,4'!G35</f>
        <v>116</v>
      </c>
      <c r="H26" s="31">
        <f>'по 6-10'!H38+'по 0,4'!H35</f>
        <v>0</v>
      </c>
      <c r="I26" s="31">
        <f>'по 6-10'!I38+'по 0,4'!I35</f>
        <v>0</v>
      </c>
      <c r="J26" s="31">
        <f>'по 6-10'!J38+'по 0,4'!J35</f>
        <v>0</v>
      </c>
      <c r="K26" s="31">
        <f>'по 6-10'!K38+'по 0,4'!K35</f>
        <v>0</v>
      </c>
      <c r="L26" s="31">
        <f>'по 6-10'!L38+'по 0,4'!L35</f>
        <v>0</v>
      </c>
      <c r="M26" s="31">
        <f>'по 6-10'!M38+'по 0,4'!M35</f>
        <v>0</v>
      </c>
      <c r="N26" s="31">
        <f>'по 6-10'!N38+'по 0,4'!N35</f>
        <v>0</v>
      </c>
      <c r="O26" s="31">
        <f>'по 6-10'!O38+'по 0,4'!O35</f>
        <v>0</v>
      </c>
      <c r="P26" s="31">
        <f>'по 6-10'!P38+'по 0,4'!P35</f>
        <v>0</v>
      </c>
      <c r="Q26" s="31">
        <f>'по 6-10'!Q38+'по 0,4'!Q35</f>
        <v>0</v>
      </c>
    </row>
    <row r="27" spans="1:17" ht="12.75" customHeight="1" x14ac:dyDescent="0.2">
      <c r="A27" s="18"/>
      <c r="B27" s="18"/>
      <c r="C27" s="18" t="s">
        <v>321</v>
      </c>
      <c r="D27" s="31">
        <f>'по 6-10'!D39+'по 0,4'!D36</f>
        <v>18</v>
      </c>
      <c r="E27" s="31">
        <f>'по 6-10'!E39+'по 0,4'!E36</f>
        <v>498</v>
      </c>
      <c r="F27" s="31">
        <f>'по 6-10'!F39+'по 0,4'!F36</f>
        <v>18</v>
      </c>
      <c r="G27" s="31">
        <f>'по 6-10'!G39+'по 0,4'!G36</f>
        <v>498</v>
      </c>
      <c r="H27" s="31">
        <f>'по 6-10'!H39+'по 0,4'!H36</f>
        <v>0</v>
      </c>
      <c r="I27" s="31">
        <f>'по 6-10'!I39+'по 0,4'!I36</f>
        <v>0</v>
      </c>
      <c r="J27" s="31">
        <f>'по 6-10'!J39+'по 0,4'!J36</f>
        <v>0</v>
      </c>
      <c r="K27" s="31">
        <f>'по 6-10'!K39+'по 0,4'!K36</f>
        <v>0</v>
      </c>
      <c r="L27" s="31">
        <f>'по 6-10'!L39+'по 0,4'!L36</f>
        <v>0</v>
      </c>
      <c r="M27" s="31">
        <f>'по 6-10'!M39+'по 0,4'!M36</f>
        <v>0</v>
      </c>
      <c r="N27" s="31">
        <f>'по 6-10'!N39+'по 0,4'!N36</f>
        <v>0</v>
      </c>
      <c r="O27" s="31">
        <f>'по 6-10'!O39+'по 0,4'!O36</f>
        <v>0</v>
      </c>
      <c r="P27" s="31">
        <f>'по 6-10'!P39+'по 0,4'!P36</f>
        <v>0</v>
      </c>
      <c r="Q27" s="31">
        <f>'по 6-10'!Q39+'по 0,4'!Q36</f>
        <v>0</v>
      </c>
    </row>
    <row r="28" spans="1:17" ht="12.75" customHeight="1" x14ac:dyDescent="0.2">
      <c r="A28" s="18"/>
      <c r="B28" s="18"/>
      <c r="C28" s="18" t="s">
        <v>322</v>
      </c>
      <c r="D28" s="31">
        <f>'по 6-10'!D40+'по 0,4'!D37</f>
        <v>5</v>
      </c>
      <c r="E28" s="31">
        <f>'по 6-10'!E40+'по 0,4'!E37</f>
        <v>46</v>
      </c>
      <c r="F28" s="31">
        <f>'по 6-10'!F40+'по 0,4'!F37</f>
        <v>5</v>
      </c>
      <c r="G28" s="31">
        <f>'по 6-10'!G40+'по 0,4'!G37</f>
        <v>46</v>
      </c>
      <c r="H28" s="31">
        <f>'по 6-10'!H40+'по 0,4'!H37</f>
        <v>0</v>
      </c>
      <c r="I28" s="31">
        <f>'по 6-10'!I40+'по 0,4'!I37</f>
        <v>0</v>
      </c>
      <c r="J28" s="31">
        <f>'по 6-10'!J40+'по 0,4'!J37</f>
        <v>0</v>
      </c>
      <c r="K28" s="31">
        <f>'по 6-10'!K40+'по 0,4'!K37</f>
        <v>0</v>
      </c>
      <c r="L28" s="31">
        <f>'по 6-10'!L40+'по 0,4'!L37</f>
        <v>0</v>
      </c>
      <c r="M28" s="31">
        <f>'по 6-10'!M40+'по 0,4'!M37</f>
        <v>0</v>
      </c>
      <c r="N28" s="31">
        <f>'по 6-10'!N40+'по 0,4'!N37</f>
        <v>0</v>
      </c>
      <c r="O28" s="31">
        <f>'по 6-10'!O40+'по 0,4'!O37</f>
        <v>0</v>
      </c>
      <c r="P28" s="31">
        <f>'по 6-10'!P40+'по 0,4'!P37</f>
        <v>0</v>
      </c>
      <c r="Q28" s="31">
        <f>'по 6-10'!Q40+'по 0,4'!Q37</f>
        <v>0</v>
      </c>
    </row>
    <row r="29" spans="1:17" ht="12.75" customHeight="1" x14ac:dyDescent="0.2">
      <c r="A29" s="18"/>
      <c r="B29" s="18"/>
      <c r="C29" s="18" t="s">
        <v>323</v>
      </c>
      <c r="D29" s="31">
        <f>'по 6-10'!D41+'по 0,4'!D38</f>
        <v>26</v>
      </c>
      <c r="E29" s="31">
        <f>'по 6-10'!E41+'по 0,4'!E38</f>
        <v>244</v>
      </c>
      <c r="F29" s="31">
        <f>'по 6-10'!F41+'по 0,4'!F38</f>
        <v>26</v>
      </c>
      <c r="G29" s="31">
        <f>'по 6-10'!G41+'по 0,4'!G38</f>
        <v>244</v>
      </c>
      <c r="H29" s="31">
        <f>'по 6-10'!H41+'по 0,4'!H38</f>
        <v>0</v>
      </c>
      <c r="I29" s="31">
        <f>'по 6-10'!I41+'по 0,4'!I38</f>
        <v>0</v>
      </c>
      <c r="J29" s="31">
        <f>'по 6-10'!J41+'по 0,4'!J38</f>
        <v>0</v>
      </c>
      <c r="K29" s="31">
        <f>'по 6-10'!K41+'по 0,4'!K38</f>
        <v>0</v>
      </c>
      <c r="L29" s="31">
        <f>'по 6-10'!L41+'по 0,4'!L38</f>
        <v>0</v>
      </c>
      <c r="M29" s="31">
        <f>'по 6-10'!M41+'по 0,4'!M38</f>
        <v>0</v>
      </c>
      <c r="N29" s="31">
        <f>'по 6-10'!N41+'по 0,4'!N38</f>
        <v>0</v>
      </c>
      <c r="O29" s="31">
        <f>'по 6-10'!O41+'по 0,4'!O38</f>
        <v>0</v>
      </c>
      <c r="P29" s="31">
        <f>'по 6-10'!P41+'по 0,4'!P38</f>
        <v>0</v>
      </c>
      <c r="Q29" s="31">
        <f>'по 6-10'!Q41+'по 0,4'!Q38</f>
        <v>0</v>
      </c>
    </row>
    <row r="30" spans="1:17" ht="12.75" customHeight="1" x14ac:dyDescent="0.2">
      <c r="A30" s="18"/>
      <c r="B30" s="18"/>
      <c r="C30" s="18" t="s">
        <v>324</v>
      </c>
      <c r="D30" s="31">
        <f>'по 6-10'!D42+'по 0,4'!D39</f>
        <v>2</v>
      </c>
      <c r="E30" s="31">
        <f>'по 6-10'!E42+'по 0,4'!E39</f>
        <v>25</v>
      </c>
      <c r="F30" s="31">
        <f>'по 6-10'!F42+'по 0,4'!F39</f>
        <v>2</v>
      </c>
      <c r="G30" s="31">
        <f>'по 6-10'!G42+'по 0,4'!G39</f>
        <v>25</v>
      </c>
      <c r="H30" s="31">
        <f>'по 6-10'!H42+'по 0,4'!H39</f>
        <v>0</v>
      </c>
      <c r="I30" s="31">
        <f>'по 6-10'!I42+'по 0,4'!I39</f>
        <v>0</v>
      </c>
      <c r="J30" s="31">
        <f>'по 6-10'!J42+'по 0,4'!J39</f>
        <v>0</v>
      </c>
      <c r="K30" s="31">
        <f>'по 6-10'!K42+'по 0,4'!K39</f>
        <v>0</v>
      </c>
      <c r="L30" s="31">
        <f>'по 6-10'!L42+'по 0,4'!L39</f>
        <v>0</v>
      </c>
      <c r="M30" s="31">
        <f>'по 6-10'!M42+'по 0,4'!M39</f>
        <v>0</v>
      </c>
      <c r="N30" s="31">
        <f>'по 6-10'!N42+'по 0,4'!N39</f>
        <v>0</v>
      </c>
      <c r="O30" s="31">
        <f>'по 6-10'!O42+'по 0,4'!O39</f>
        <v>0</v>
      </c>
      <c r="P30" s="31">
        <f>'по 6-10'!P42+'по 0,4'!P39</f>
        <v>0</v>
      </c>
      <c r="Q30" s="31">
        <f>'по 6-10'!Q42+'по 0,4'!Q39</f>
        <v>0</v>
      </c>
    </row>
    <row r="31" spans="1:17" ht="12.75" customHeight="1" x14ac:dyDescent="0.2">
      <c r="A31" s="18"/>
      <c r="B31" s="18"/>
      <c r="C31" s="18" t="s">
        <v>325</v>
      </c>
      <c r="D31" s="31">
        <f>'по 6-10'!D43+'по 0,4'!D40</f>
        <v>18</v>
      </c>
      <c r="E31" s="31">
        <f>'по 6-10'!E43+'по 0,4'!E40</f>
        <v>365</v>
      </c>
      <c r="F31" s="31">
        <f>'по 6-10'!F43+'по 0,4'!F40</f>
        <v>18</v>
      </c>
      <c r="G31" s="31">
        <f>'по 6-10'!G43+'по 0,4'!G40</f>
        <v>365</v>
      </c>
      <c r="H31" s="31">
        <f>'по 6-10'!H43+'по 0,4'!H40</f>
        <v>0</v>
      </c>
      <c r="I31" s="31">
        <f>'по 6-10'!I43+'по 0,4'!I40</f>
        <v>0</v>
      </c>
      <c r="J31" s="31">
        <f>'по 6-10'!J43+'по 0,4'!J40</f>
        <v>0</v>
      </c>
      <c r="K31" s="31">
        <f>'по 6-10'!K43+'по 0,4'!K40</f>
        <v>0</v>
      </c>
      <c r="L31" s="31">
        <f>'по 6-10'!L43+'по 0,4'!L40</f>
        <v>0</v>
      </c>
      <c r="M31" s="31">
        <f>'по 6-10'!M43+'по 0,4'!M40</f>
        <v>0</v>
      </c>
      <c r="N31" s="31">
        <f>'по 6-10'!N43+'по 0,4'!N40</f>
        <v>0</v>
      </c>
      <c r="O31" s="31">
        <f>'по 6-10'!O43+'по 0,4'!O40</f>
        <v>0</v>
      </c>
      <c r="P31" s="31">
        <f>'по 6-10'!P43+'по 0,4'!P40</f>
        <v>0</v>
      </c>
      <c r="Q31" s="31">
        <f>'по 6-10'!Q43+'по 0,4'!Q40</f>
        <v>0</v>
      </c>
    </row>
    <row r="32" spans="1:17" ht="12.75" customHeight="1" x14ac:dyDescent="0.2">
      <c r="A32" s="18"/>
      <c r="B32" s="18"/>
      <c r="C32" s="18" t="s">
        <v>326</v>
      </c>
      <c r="D32" s="31">
        <f>'по 6-10'!D44+'по 0,4'!D41</f>
        <v>2</v>
      </c>
      <c r="E32" s="31">
        <f>'по 6-10'!E44+'по 0,4'!E41</f>
        <v>20</v>
      </c>
      <c r="F32" s="31">
        <f>'по 6-10'!F44+'по 0,4'!F41</f>
        <v>2</v>
      </c>
      <c r="G32" s="31">
        <f>'по 6-10'!G44+'по 0,4'!G41</f>
        <v>20</v>
      </c>
      <c r="H32" s="31">
        <f>'по 6-10'!H44+'по 0,4'!H41</f>
        <v>0</v>
      </c>
      <c r="I32" s="31">
        <f>'по 6-10'!I44+'по 0,4'!I41</f>
        <v>0</v>
      </c>
      <c r="J32" s="31">
        <f>'по 6-10'!J44+'по 0,4'!J41</f>
        <v>0</v>
      </c>
      <c r="K32" s="31">
        <f>'по 6-10'!K44+'по 0,4'!K41</f>
        <v>0</v>
      </c>
      <c r="L32" s="31">
        <f>'по 6-10'!L44+'по 0,4'!L41</f>
        <v>0</v>
      </c>
      <c r="M32" s="31">
        <f>'по 6-10'!M44+'по 0,4'!M41</f>
        <v>0</v>
      </c>
      <c r="N32" s="31">
        <f>'по 6-10'!N44+'по 0,4'!N41</f>
        <v>0</v>
      </c>
      <c r="O32" s="31">
        <f>'по 6-10'!O44+'по 0,4'!O41</f>
        <v>0</v>
      </c>
      <c r="P32" s="31">
        <f>'по 6-10'!P44+'по 0,4'!P41</f>
        <v>0</v>
      </c>
      <c r="Q32" s="31">
        <f>'по 6-10'!Q44+'по 0,4'!Q41</f>
        <v>0</v>
      </c>
    </row>
    <row r="33" spans="1:17" ht="12.75" customHeight="1" x14ac:dyDescent="0.2">
      <c r="A33" s="18"/>
      <c r="B33" s="18"/>
      <c r="C33" s="18" t="s">
        <v>327</v>
      </c>
      <c r="D33" s="31">
        <f>'по 6-10'!D45+'по 0,4'!D42</f>
        <v>2</v>
      </c>
      <c r="E33" s="31">
        <f>'по 6-10'!E45+'по 0,4'!E42</f>
        <v>65</v>
      </c>
      <c r="F33" s="31">
        <f>'по 6-10'!F45+'по 0,4'!F42</f>
        <v>2</v>
      </c>
      <c r="G33" s="31">
        <f>'по 6-10'!G45+'по 0,4'!G42</f>
        <v>65</v>
      </c>
      <c r="H33" s="31">
        <f>'по 6-10'!H45+'по 0,4'!H42</f>
        <v>0</v>
      </c>
      <c r="I33" s="31">
        <f>'по 6-10'!I45+'по 0,4'!I42</f>
        <v>0</v>
      </c>
      <c r="J33" s="31">
        <f>'по 6-10'!J45+'по 0,4'!J42</f>
        <v>0</v>
      </c>
      <c r="K33" s="31">
        <f>'по 6-10'!K45+'по 0,4'!K42</f>
        <v>0</v>
      </c>
      <c r="L33" s="31">
        <f>'по 6-10'!L45+'по 0,4'!L42</f>
        <v>0</v>
      </c>
      <c r="M33" s="31">
        <f>'по 6-10'!M45+'по 0,4'!M42</f>
        <v>0</v>
      </c>
      <c r="N33" s="31">
        <f>'по 6-10'!N45+'по 0,4'!N42</f>
        <v>0</v>
      </c>
      <c r="O33" s="31">
        <f>'по 6-10'!O45+'по 0,4'!O42</f>
        <v>0</v>
      </c>
      <c r="P33" s="31">
        <f>'по 6-10'!P45+'по 0,4'!P42</f>
        <v>0</v>
      </c>
      <c r="Q33" s="31">
        <f>'по 6-10'!Q45+'по 0,4'!Q42</f>
        <v>0</v>
      </c>
    </row>
    <row r="34" spans="1:17" ht="12.75" customHeight="1" x14ac:dyDescent="0.2">
      <c r="A34" s="18"/>
      <c r="B34" s="18"/>
      <c r="C34" s="18" t="s">
        <v>328</v>
      </c>
      <c r="D34" s="31">
        <f>'по 6-10'!D46+'по 0,4'!D43</f>
        <v>0</v>
      </c>
      <c r="E34" s="31">
        <f>'по 6-10'!E46+'по 0,4'!E43</f>
        <v>0</v>
      </c>
      <c r="F34" s="31">
        <f>'по 6-10'!F46+'по 0,4'!F43</f>
        <v>0</v>
      </c>
      <c r="G34" s="31">
        <f>'по 6-10'!G46+'по 0,4'!G43</f>
        <v>0</v>
      </c>
      <c r="H34" s="31">
        <f>'по 6-10'!H46+'по 0,4'!H43</f>
        <v>0</v>
      </c>
      <c r="I34" s="31">
        <f>'по 6-10'!I46+'по 0,4'!I43</f>
        <v>0</v>
      </c>
      <c r="J34" s="31">
        <f>'по 6-10'!J46+'по 0,4'!J43</f>
        <v>0</v>
      </c>
      <c r="K34" s="31">
        <f>'по 6-10'!K46+'по 0,4'!K43</f>
        <v>0</v>
      </c>
      <c r="L34" s="31">
        <f>'по 6-10'!L46+'по 0,4'!L43</f>
        <v>0</v>
      </c>
      <c r="M34" s="31">
        <f>'по 6-10'!M46+'по 0,4'!M43</f>
        <v>0</v>
      </c>
      <c r="N34" s="31">
        <f>'по 6-10'!N46+'по 0,4'!N43</f>
        <v>0</v>
      </c>
      <c r="O34" s="31">
        <f>'по 6-10'!O46+'по 0,4'!O43</f>
        <v>0</v>
      </c>
      <c r="P34" s="31">
        <f>'по 6-10'!P46+'по 0,4'!P43</f>
        <v>0</v>
      </c>
      <c r="Q34" s="31">
        <f>'по 6-10'!Q46+'по 0,4'!Q43</f>
        <v>0</v>
      </c>
    </row>
    <row r="35" spans="1:17" ht="12.75" customHeight="1" x14ac:dyDescent="0.2">
      <c r="A35" s="18"/>
      <c r="B35" s="18"/>
      <c r="C35" s="18" t="s">
        <v>329</v>
      </c>
      <c r="D35" s="31">
        <f>'по 6-10'!D47+'по 0,4'!D44</f>
        <v>0</v>
      </c>
      <c r="E35" s="31">
        <f>'по 6-10'!E47+'по 0,4'!E44</f>
        <v>0</v>
      </c>
      <c r="F35" s="31">
        <f>'по 6-10'!F47+'по 0,4'!F44</f>
        <v>0</v>
      </c>
      <c r="G35" s="31">
        <f>'по 6-10'!G47+'по 0,4'!G44</f>
        <v>0</v>
      </c>
      <c r="H35" s="31">
        <f>'по 6-10'!H47+'по 0,4'!H44</f>
        <v>0</v>
      </c>
      <c r="I35" s="31">
        <f>'по 6-10'!I47+'по 0,4'!I44</f>
        <v>0</v>
      </c>
      <c r="J35" s="31">
        <f>'по 6-10'!J47+'по 0,4'!J44</f>
        <v>0</v>
      </c>
      <c r="K35" s="31">
        <f>'по 6-10'!K47+'по 0,4'!K44</f>
        <v>0</v>
      </c>
      <c r="L35" s="31">
        <f>'по 6-10'!L47+'по 0,4'!L44</f>
        <v>0</v>
      </c>
      <c r="M35" s="31">
        <f>'по 6-10'!M47+'по 0,4'!M44</f>
        <v>0</v>
      </c>
      <c r="N35" s="31">
        <f>'по 6-10'!N47+'по 0,4'!N44</f>
        <v>0</v>
      </c>
      <c r="O35" s="31">
        <f>'по 6-10'!O47+'по 0,4'!O44</f>
        <v>0</v>
      </c>
      <c r="P35" s="31">
        <f>'по 6-10'!P47+'по 0,4'!P44</f>
        <v>0</v>
      </c>
      <c r="Q35" s="31">
        <f>'по 6-10'!Q47+'по 0,4'!Q44</f>
        <v>0</v>
      </c>
    </row>
    <row r="36" spans="1:17" ht="12.75" customHeight="1" x14ac:dyDescent="0.2">
      <c r="A36" s="18"/>
      <c r="B36" s="18"/>
      <c r="C36" s="18" t="s">
        <v>330</v>
      </c>
      <c r="D36" s="31">
        <f>'по 6-10'!D48+'по 0,4'!D45</f>
        <v>12</v>
      </c>
      <c r="E36" s="31">
        <f>'по 6-10'!E48+'по 0,4'!E45</f>
        <v>548</v>
      </c>
      <c r="F36" s="31">
        <f>'по 6-10'!F48+'по 0,4'!F45</f>
        <v>10</v>
      </c>
      <c r="G36" s="31">
        <f>'по 6-10'!G48+'по 0,4'!G45</f>
        <v>118</v>
      </c>
      <c r="H36" s="31">
        <f>'по 6-10'!H48+'по 0,4'!H45</f>
        <v>0</v>
      </c>
      <c r="I36" s="31">
        <f>'по 6-10'!I48+'по 0,4'!I45</f>
        <v>0</v>
      </c>
      <c r="J36" s="31">
        <f>'по 6-10'!J48+'по 0,4'!J45</f>
        <v>0</v>
      </c>
      <c r="K36" s="31">
        <f>'по 6-10'!K48+'по 0,4'!K45</f>
        <v>0</v>
      </c>
      <c r="L36" s="31">
        <f>'по 6-10'!L48+'по 0,4'!L45</f>
        <v>0</v>
      </c>
      <c r="M36" s="31">
        <f>'по 6-10'!M48+'по 0,4'!M45</f>
        <v>0</v>
      </c>
      <c r="N36" s="31">
        <f>'по 6-10'!N48+'по 0,4'!N45</f>
        <v>0</v>
      </c>
      <c r="O36" s="31">
        <f>'по 6-10'!O48+'по 0,4'!O45</f>
        <v>0</v>
      </c>
      <c r="P36" s="31">
        <f>'по 6-10'!P48+'по 0,4'!P45</f>
        <v>0</v>
      </c>
      <c r="Q36" s="31">
        <f>'по 6-10'!Q48+'по 0,4'!Q45</f>
        <v>0</v>
      </c>
    </row>
    <row r="37" spans="1:17" ht="12.75" customHeight="1" x14ac:dyDescent="0.2">
      <c r="A37" s="18"/>
      <c r="B37" s="18"/>
      <c r="C37" s="18" t="s">
        <v>331</v>
      </c>
      <c r="D37" s="31">
        <f>'по 6-10'!D49+'по 0,4'!D46</f>
        <v>2</v>
      </c>
      <c r="E37" s="31">
        <f>'по 6-10'!E49+'по 0,4'!E46</f>
        <v>20</v>
      </c>
      <c r="F37" s="31">
        <f>'по 6-10'!F49+'по 0,4'!F46</f>
        <v>2</v>
      </c>
      <c r="G37" s="31">
        <f>'по 6-10'!G49+'по 0,4'!G46</f>
        <v>20</v>
      </c>
      <c r="H37" s="31">
        <f>'по 6-10'!H49+'по 0,4'!H46</f>
        <v>0</v>
      </c>
      <c r="I37" s="31">
        <f>'по 6-10'!I49+'по 0,4'!I46</f>
        <v>0</v>
      </c>
      <c r="J37" s="31">
        <f>'по 6-10'!J49+'по 0,4'!J46</f>
        <v>0</v>
      </c>
      <c r="K37" s="31">
        <f>'по 6-10'!K49+'по 0,4'!K46</f>
        <v>0</v>
      </c>
      <c r="L37" s="31">
        <f>'по 6-10'!L49+'по 0,4'!L46</f>
        <v>0</v>
      </c>
      <c r="M37" s="31">
        <f>'по 6-10'!M49+'по 0,4'!M46</f>
        <v>0</v>
      </c>
      <c r="N37" s="31">
        <f>'по 6-10'!N49+'по 0,4'!N46</f>
        <v>0</v>
      </c>
      <c r="O37" s="31">
        <f>'по 6-10'!O49+'по 0,4'!O46</f>
        <v>0</v>
      </c>
      <c r="P37" s="31">
        <f>'по 6-10'!P49+'по 0,4'!P46</f>
        <v>0</v>
      </c>
      <c r="Q37" s="31">
        <f>'по 6-10'!Q49+'по 0,4'!Q46</f>
        <v>0</v>
      </c>
    </row>
    <row r="38" spans="1:17" ht="12.75" customHeight="1" x14ac:dyDescent="0.2">
      <c r="A38" s="18"/>
      <c r="B38" s="18"/>
      <c r="C38" s="18" t="s">
        <v>332</v>
      </c>
      <c r="D38" s="31">
        <f>'по 6-10'!D50+'по 0,4'!D47</f>
        <v>1</v>
      </c>
      <c r="E38" s="31">
        <f>'по 6-10'!E50+'по 0,4'!E47</f>
        <v>15</v>
      </c>
      <c r="F38" s="31">
        <f>'по 6-10'!F50+'по 0,4'!F47</f>
        <v>1</v>
      </c>
      <c r="G38" s="31">
        <f>'по 6-10'!G50+'по 0,4'!G47</f>
        <v>15</v>
      </c>
      <c r="H38" s="31">
        <f>'по 6-10'!H50+'по 0,4'!H47</f>
        <v>0</v>
      </c>
      <c r="I38" s="31">
        <f>'по 6-10'!I50+'по 0,4'!I47</f>
        <v>0</v>
      </c>
      <c r="J38" s="31">
        <f>'по 6-10'!J50+'по 0,4'!J47</f>
        <v>0</v>
      </c>
      <c r="K38" s="31">
        <f>'по 6-10'!K50+'по 0,4'!K47</f>
        <v>0</v>
      </c>
      <c r="L38" s="31">
        <f>'по 6-10'!L50+'по 0,4'!L47</f>
        <v>0</v>
      </c>
      <c r="M38" s="31">
        <f>'по 6-10'!M50+'по 0,4'!M47</f>
        <v>0</v>
      </c>
      <c r="N38" s="31">
        <f>'по 6-10'!N50+'по 0,4'!N47</f>
        <v>0</v>
      </c>
      <c r="O38" s="31">
        <f>'по 6-10'!O50+'по 0,4'!O47</f>
        <v>0</v>
      </c>
      <c r="P38" s="31">
        <f>'по 6-10'!P50+'по 0,4'!P47</f>
        <v>0</v>
      </c>
      <c r="Q38" s="31">
        <f>'по 6-10'!Q50+'по 0,4'!Q47</f>
        <v>0</v>
      </c>
    </row>
    <row r="39" spans="1:17" ht="12.75" customHeight="1" x14ac:dyDescent="0.2">
      <c r="A39" s="18"/>
      <c r="B39" s="18"/>
      <c r="C39" s="18" t="s">
        <v>333</v>
      </c>
      <c r="D39" s="31">
        <f>'по 6-10'!D51+'по 0,4'!D48</f>
        <v>4</v>
      </c>
      <c r="E39" s="31">
        <f>'по 6-10'!E51+'по 0,4'!E48</f>
        <v>488</v>
      </c>
      <c r="F39" s="31">
        <f>'по 6-10'!F51+'по 0,4'!F48</f>
        <v>4</v>
      </c>
      <c r="G39" s="31">
        <f>'по 6-10'!G51+'по 0,4'!G48</f>
        <v>488</v>
      </c>
      <c r="H39" s="31">
        <f>'по 6-10'!H51+'по 0,4'!H48</f>
        <v>0</v>
      </c>
      <c r="I39" s="31">
        <f>'по 6-10'!I51+'по 0,4'!I48</f>
        <v>0</v>
      </c>
      <c r="J39" s="31">
        <f>'по 6-10'!J51+'по 0,4'!J48</f>
        <v>0</v>
      </c>
      <c r="K39" s="31">
        <f>'по 6-10'!K51+'по 0,4'!K48</f>
        <v>0</v>
      </c>
      <c r="L39" s="31">
        <f>'по 6-10'!L51+'по 0,4'!L48</f>
        <v>0</v>
      </c>
      <c r="M39" s="31">
        <f>'по 6-10'!M51+'по 0,4'!M48</f>
        <v>0</v>
      </c>
      <c r="N39" s="31">
        <f>'по 6-10'!N51+'по 0,4'!N48</f>
        <v>0</v>
      </c>
      <c r="O39" s="31">
        <f>'по 6-10'!O51+'по 0,4'!O48</f>
        <v>0</v>
      </c>
      <c r="P39" s="31">
        <f>'по 6-10'!P51+'по 0,4'!P48</f>
        <v>0</v>
      </c>
      <c r="Q39" s="31">
        <f>'по 6-10'!Q51+'по 0,4'!Q48</f>
        <v>0</v>
      </c>
    </row>
    <row r="40" spans="1:17" ht="12.75" customHeight="1" x14ac:dyDescent="0.2">
      <c r="A40" s="18"/>
      <c r="B40" s="18"/>
      <c r="C40" s="18" t="s">
        <v>334</v>
      </c>
      <c r="D40" s="31">
        <f>'по 6-10'!D52+'по 0,4'!D49</f>
        <v>0</v>
      </c>
      <c r="E40" s="31">
        <f>'по 6-10'!E52+'по 0,4'!E49</f>
        <v>0</v>
      </c>
      <c r="F40" s="31">
        <f>'по 6-10'!F52+'по 0,4'!F49</f>
        <v>0</v>
      </c>
      <c r="G40" s="31">
        <f>'по 6-10'!G52+'по 0,4'!G49</f>
        <v>0</v>
      </c>
      <c r="H40" s="31">
        <f>'по 6-10'!H52+'по 0,4'!H49</f>
        <v>0</v>
      </c>
      <c r="I40" s="31">
        <f>'по 6-10'!I52+'по 0,4'!I49</f>
        <v>0</v>
      </c>
      <c r="J40" s="31">
        <f>'по 6-10'!J52+'по 0,4'!J49</f>
        <v>0</v>
      </c>
      <c r="K40" s="31">
        <f>'по 6-10'!K52+'по 0,4'!K49</f>
        <v>0</v>
      </c>
      <c r="L40" s="31">
        <f>'по 6-10'!L52+'по 0,4'!L49</f>
        <v>0</v>
      </c>
      <c r="M40" s="31">
        <f>'по 6-10'!M52+'по 0,4'!M49</f>
        <v>0</v>
      </c>
      <c r="N40" s="31">
        <f>'по 6-10'!N52+'по 0,4'!N49</f>
        <v>0</v>
      </c>
      <c r="O40" s="31">
        <f>'по 6-10'!O52+'по 0,4'!O49</f>
        <v>0</v>
      </c>
      <c r="P40" s="31">
        <f>'по 6-10'!P52+'по 0,4'!P49</f>
        <v>0</v>
      </c>
      <c r="Q40" s="31">
        <f>'по 6-10'!Q52+'по 0,4'!Q49</f>
        <v>0</v>
      </c>
    </row>
    <row r="41" spans="1:17" ht="12.75" customHeight="1" x14ac:dyDescent="0.2">
      <c r="A41" s="18"/>
      <c r="B41" s="18"/>
      <c r="C41" s="18" t="s">
        <v>335</v>
      </c>
      <c r="D41" s="31">
        <f>'по 6-10'!D53+'по 0,4'!D50</f>
        <v>0</v>
      </c>
      <c r="E41" s="31">
        <f>'по 6-10'!E53+'по 0,4'!E50</f>
        <v>0</v>
      </c>
      <c r="F41" s="31">
        <f>'по 6-10'!F53+'по 0,4'!F50</f>
        <v>0</v>
      </c>
      <c r="G41" s="31">
        <f>'по 6-10'!G53+'по 0,4'!G50</f>
        <v>0</v>
      </c>
      <c r="H41" s="31">
        <f>'по 6-10'!H53+'по 0,4'!H50</f>
        <v>0</v>
      </c>
      <c r="I41" s="31">
        <f>'по 6-10'!I53+'по 0,4'!I50</f>
        <v>0</v>
      </c>
      <c r="J41" s="31">
        <f>'по 6-10'!J53+'по 0,4'!J50</f>
        <v>0</v>
      </c>
      <c r="K41" s="31">
        <f>'по 6-10'!K53+'по 0,4'!K50</f>
        <v>0</v>
      </c>
      <c r="L41" s="31">
        <f>'по 6-10'!L53+'по 0,4'!L50</f>
        <v>0</v>
      </c>
      <c r="M41" s="31">
        <f>'по 6-10'!M53+'по 0,4'!M50</f>
        <v>0</v>
      </c>
      <c r="N41" s="31">
        <f>'по 6-10'!N53+'по 0,4'!N50</f>
        <v>0</v>
      </c>
      <c r="O41" s="31">
        <f>'по 6-10'!O53+'по 0,4'!O50</f>
        <v>0</v>
      </c>
      <c r="P41" s="31">
        <f>'по 6-10'!P53+'по 0,4'!P50</f>
        <v>0</v>
      </c>
      <c r="Q41" s="31">
        <f>'по 6-10'!Q53+'по 0,4'!Q50</f>
        <v>0</v>
      </c>
    </row>
    <row r="42" spans="1:17" ht="12.75" customHeight="1" x14ac:dyDescent="0.2">
      <c r="A42" s="18"/>
      <c r="B42" s="18"/>
      <c r="C42" s="18" t="s">
        <v>336</v>
      </c>
      <c r="D42" s="31">
        <f>'по 6-10'!D54+'по 0,4'!D51</f>
        <v>2</v>
      </c>
      <c r="E42" s="31">
        <f>'по 6-10'!E54+'по 0,4'!E51</f>
        <v>280</v>
      </c>
      <c r="F42" s="31">
        <f>'по 6-10'!F54+'по 0,4'!F51</f>
        <v>2</v>
      </c>
      <c r="G42" s="31">
        <f>'по 6-10'!G54+'по 0,4'!G51</f>
        <v>280</v>
      </c>
      <c r="H42" s="31">
        <f>'по 6-10'!H54+'по 0,4'!H51</f>
        <v>0</v>
      </c>
      <c r="I42" s="31">
        <f>'по 6-10'!I54+'по 0,4'!I51</f>
        <v>0</v>
      </c>
      <c r="J42" s="31">
        <f>'по 6-10'!J54+'по 0,4'!J51</f>
        <v>0</v>
      </c>
      <c r="K42" s="31">
        <f>'по 6-10'!K54+'по 0,4'!K51</f>
        <v>0</v>
      </c>
      <c r="L42" s="31">
        <f>'по 6-10'!L54+'по 0,4'!L51</f>
        <v>0</v>
      </c>
      <c r="M42" s="31">
        <f>'по 6-10'!M54+'по 0,4'!M51</f>
        <v>0</v>
      </c>
      <c r="N42" s="31">
        <f>'по 6-10'!N54+'по 0,4'!N51</f>
        <v>0</v>
      </c>
      <c r="O42" s="31">
        <f>'по 6-10'!O54+'по 0,4'!O51</f>
        <v>0</v>
      </c>
      <c r="P42" s="31">
        <f>'по 6-10'!P54+'по 0,4'!P51</f>
        <v>0</v>
      </c>
      <c r="Q42" s="31">
        <f>'по 6-10'!Q54+'по 0,4'!Q51</f>
        <v>0</v>
      </c>
    </row>
    <row r="43" spans="1:17" ht="12.75" customHeight="1" x14ac:dyDescent="0.2">
      <c r="A43" s="18"/>
      <c r="B43" s="18"/>
      <c r="C43" s="18" t="s">
        <v>337</v>
      </c>
      <c r="D43" s="31">
        <f>'по 6-10'!D55+'по 0,4'!D52</f>
        <v>1</v>
      </c>
      <c r="E43" s="31">
        <f>'по 6-10'!E55+'по 0,4'!E52</f>
        <v>5</v>
      </c>
      <c r="F43" s="31">
        <f>'по 6-10'!F55+'по 0,4'!F52</f>
        <v>1</v>
      </c>
      <c r="G43" s="31">
        <f>'по 6-10'!G55+'по 0,4'!G52</f>
        <v>5</v>
      </c>
      <c r="H43" s="31">
        <f>'по 6-10'!H55+'по 0,4'!H52</f>
        <v>0</v>
      </c>
      <c r="I43" s="31">
        <f>'по 6-10'!I55+'по 0,4'!I52</f>
        <v>0</v>
      </c>
      <c r="J43" s="31">
        <f>'по 6-10'!J55+'по 0,4'!J52</f>
        <v>0</v>
      </c>
      <c r="K43" s="31">
        <f>'по 6-10'!K55+'по 0,4'!K52</f>
        <v>0</v>
      </c>
      <c r="L43" s="31">
        <f>'по 6-10'!L55+'по 0,4'!L52</f>
        <v>0</v>
      </c>
      <c r="M43" s="31">
        <f>'по 6-10'!M55+'по 0,4'!M52</f>
        <v>0</v>
      </c>
      <c r="N43" s="31">
        <f>'по 6-10'!N55+'по 0,4'!N52</f>
        <v>0</v>
      </c>
      <c r="O43" s="31">
        <f>'по 6-10'!O55+'по 0,4'!O52</f>
        <v>0</v>
      </c>
      <c r="P43" s="31">
        <f>'по 6-10'!P55+'по 0,4'!P52</f>
        <v>0</v>
      </c>
      <c r="Q43" s="31">
        <f>'по 6-10'!Q55+'по 0,4'!Q52</f>
        <v>0</v>
      </c>
    </row>
    <row r="44" spans="1:17" ht="12.75" customHeight="1" x14ac:dyDescent="0.2">
      <c r="A44" s="18"/>
      <c r="B44" s="18"/>
      <c r="C44" s="18" t="s">
        <v>338</v>
      </c>
      <c r="D44" s="31">
        <f>'по 6-10'!D56+'по 0,4'!D53</f>
        <v>0</v>
      </c>
      <c r="E44" s="31">
        <f>'по 6-10'!E56+'по 0,4'!E53</f>
        <v>0</v>
      </c>
      <c r="F44" s="31">
        <f>'по 6-10'!F56+'по 0,4'!F53</f>
        <v>0</v>
      </c>
      <c r="G44" s="31">
        <f>'по 6-10'!G56+'по 0,4'!G53</f>
        <v>0</v>
      </c>
      <c r="H44" s="31">
        <f>'по 6-10'!H56+'по 0,4'!H53</f>
        <v>0</v>
      </c>
      <c r="I44" s="31">
        <f>'по 6-10'!I56+'по 0,4'!I53</f>
        <v>0</v>
      </c>
      <c r="J44" s="31">
        <f>'по 6-10'!J56+'по 0,4'!J53</f>
        <v>0</v>
      </c>
      <c r="K44" s="31">
        <f>'по 6-10'!K56+'по 0,4'!K53</f>
        <v>0</v>
      </c>
      <c r="L44" s="31">
        <f>'по 6-10'!L56+'по 0,4'!L53</f>
        <v>0</v>
      </c>
      <c r="M44" s="31">
        <f>'по 6-10'!M56+'по 0,4'!M53</f>
        <v>0</v>
      </c>
      <c r="N44" s="31">
        <f>'по 6-10'!N56+'по 0,4'!N53</f>
        <v>0</v>
      </c>
      <c r="O44" s="31">
        <f>'по 6-10'!O56+'по 0,4'!O53</f>
        <v>0</v>
      </c>
      <c r="P44" s="31">
        <f>'по 6-10'!P56+'по 0,4'!P53</f>
        <v>0</v>
      </c>
      <c r="Q44" s="31">
        <f>'по 6-10'!Q56+'по 0,4'!Q53</f>
        <v>0</v>
      </c>
    </row>
    <row r="45" spans="1:17" ht="12.75" customHeight="1" x14ac:dyDescent="0.2">
      <c r="A45" s="18"/>
      <c r="B45" s="18"/>
      <c r="C45" s="18" t="s">
        <v>339</v>
      </c>
      <c r="D45" s="31">
        <f>'по 6-10'!D57+'по 0,4'!D54</f>
        <v>3</v>
      </c>
      <c r="E45" s="31">
        <f>'по 6-10'!E57+'по 0,4'!E54</f>
        <v>23</v>
      </c>
      <c r="F45" s="31">
        <f>'по 6-10'!F57+'по 0,4'!F54</f>
        <v>3</v>
      </c>
      <c r="G45" s="31">
        <f>'по 6-10'!G57+'по 0,4'!G54</f>
        <v>23</v>
      </c>
      <c r="H45" s="31">
        <f>'по 6-10'!H57+'по 0,4'!H54</f>
        <v>0</v>
      </c>
      <c r="I45" s="31">
        <f>'по 6-10'!I57+'по 0,4'!I54</f>
        <v>0</v>
      </c>
      <c r="J45" s="31">
        <f>'по 6-10'!J57+'по 0,4'!J54</f>
        <v>0</v>
      </c>
      <c r="K45" s="31">
        <f>'по 6-10'!K57+'по 0,4'!K54</f>
        <v>0</v>
      </c>
      <c r="L45" s="31">
        <f>'по 6-10'!L57+'по 0,4'!L54</f>
        <v>0</v>
      </c>
      <c r="M45" s="31">
        <f>'по 6-10'!M57+'по 0,4'!M54</f>
        <v>0</v>
      </c>
      <c r="N45" s="31">
        <f>'по 6-10'!N57+'по 0,4'!N54</f>
        <v>0</v>
      </c>
      <c r="O45" s="31">
        <f>'по 6-10'!O57+'по 0,4'!O54</f>
        <v>0</v>
      </c>
      <c r="P45" s="31">
        <f>'по 6-10'!P57+'по 0,4'!P54</f>
        <v>0</v>
      </c>
      <c r="Q45" s="31">
        <f>'по 6-10'!Q57+'по 0,4'!Q54</f>
        <v>0</v>
      </c>
    </row>
    <row r="46" spans="1:17" ht="12.75" customHeight="1" x14ac:dyDescent="0.2">
      <c r="A46" s="18"/>
      <c r="B46" s="18"/>
      <c r="C46" s="18" t="s">
        <v>340</v>
      </c>
      <c r="D46" s="31">
        <f>'по 6-10'!D58+'по 0,4'!D55</f>
        <v>10</v>
      </c>
      <c r="E46" s="31">
        <f>'по 6-10'!E58+'по 0,4'!E55</f>
        <v>69</v>
      </c>
      <c r="F46" s="31">
        <f>'по 6-10'!F58+'по 0,4'!F55</f>
        <v>10</v>
      </c>
      <c r="G46" s="31">
        <f>'по 6-10'!G58+'по 0,4'!G55</f>
        <v>69</v>
      </c>
      <c r="H46" s="31">
        <f>'по 6-10'!H58+'по 0,4'!H55</f>
        <v>0</v>
      </c>
      <c r="I46" s="31">
        <f>'по 6-10'!I58+'по 0,4'!I55</f>
        <v>0</v>
      </c>
      <c r="J46" s="31">
        <f>'по 6-10'!J58+'по 0,4'!J55</f>
        <v>0</v>
      </c>
      <c r="K46" s="31">
        <f>'по 6-10'!K58+'по 0,4'!K55</f>
        <v>0</v>
      </c>
      <c r="L46" s="31">
        <f>'по 6-10'!L58+'по 0,4'!L55</f>
        <v>0</v>
      </c>
      <c r="M46" s="31">
        <f>'по 6-10'!M58+'по 0,4'!M55</f>
        <v>0</v>
      </c>
      <c r="N46" s="31">
        <f>'по 6-10'!N58+'по 0,4'!N55</f>
        <v>0</v>
      </c>
      <c r="O46" s="31">
        <f>'по 6-10'!O58+'по 0,4'!O55</f>
        <v>0</v>
      </c>
      <c r="P46" s="31">
        <f>'по 6-10'!P58+'по 0,4'!P55</f>
        <v>0</v>
      </c>
      <c r="Q46" s="31">
        <f>'по 6-10'!Q58+'по 0,4'!Q55</f>
        <v>0</v>
      </c>
    </row>
    <row r="47" spans="1:17" ht="12.75" customHeight="1" x14ac:dyDescent="0.2">
      <c r="A47" s="18"/>
      <c r="B47" s="18"/>
      <c r="C47" s="18" t="s">
        <v>341</v>
      </c>
      <c r="D47" s="31">
        <f>'по 6-10'!D59+'по 0,4'!D56</f>
        <v>3</v>
      </c>
      <c r="E47" s="31">
        <f>'по 6-10'!E59+'по 0,4'!E56</f>
        <v>24</v>
      </c>
      <c r="F47" s="31">
        <f>'по 6-10'!F59+'по 0,4'!F56</f>
        <v>3</v>
      </c>
      <c r="G47" s="31">
        <f>'по 6-10'!G59+'по 0,4'!G56</f>
        <v>24</v>
      </c>
      <c r="H47" s="31">
        <f>'по 6-10'!H59+'по 0,4'!H56</f>
        <v>0</v>
      </c>
      <c r="I47" s="31">
        <f>'по 6-10'!I59+'по 0,4'!I56</f>
        <v>0</v>
      </c>
      <c r="J47" s="31">
        <f>'по 6-10'!J59+'по 0,4'!J56</f>
        <v>0</v>
      </c>
      <c r="K47" s="31">
        <f>'по 6-10'!K59+'по 0,4'!K56</f>
        <v>0</v>
      </c>
      <c r="L47" s="31">
        <f>'по 6-10'!L59+'по 0,4'!L56</f>
        <v>0</v>
      </c>
      <c r="M47" s="31">
        <f>'по 6-10'!M59+'по 0,4'!M56</f>
        <v>0</v>
      </c>
      <c r="N47" s="31">
        <f>'по 6-10'!N59+'по 0,4'!N56</f>
        <v>0</v>
      </c>
      <c r="O47" s="31">
        <f>'по 6-10'!O59+'по 0,4'!O56</f>
        <v>0</v>
      </c>
      <c r="P47" s="31">
        <f>'по 6-10'!P59+'по 0,4'!P56</f>
        <v>0</v>
      </c>
      <c r="Q47" s="31">
        <f>'по 6-10'!Q59+'по 0,4'!Q56</f>
        <v>0</v>
      </c>
    </row>
    <row r="48" spans="1:17" ht="12.75" customHeight="1" x14ac:dyDescent="0.2">
      <c r="A48" s="18"/>
      <c r="B48" s="18"/>
      <c r="C48" s="18" t="s">
        <v>342</v>
      </c>
      <c r="D48" s="31">
        <f>'по 6-10'!D60+'по 0,4'!D57</f>
        <v>3</v>
      </c>
      <c r="E48" s="31">
        <f>'по 6-10'!E60+'по 0,4'!E57</f>
        <v>35</v>
      </c>
      <c r="F48" s="31">
        <f>'по 6-10'!F60+'по 0,4'!F57</f>
        <v>3</v>
      </c>
      <c r="G48" s="31">
        <f>'по 6-10'!G60+'по 0,4'!G57</f>
        <v>35</v>
      </c>
      <c r="H48" s="31">
        <f>'по 6-10'!H60+'по 0,4'!H57</f>
        <v>0</v>
      </c>
      <c r="I48" s="31">
        <f>'по 6-10'!I60+'по 0,4'!I57</f>
        <v>0</v>
      </c>
      <c r="J48" s="31">
        <f>'по 6-10'!J60+'по 0,4'!J57</f>
        <v>0</v>
      </c>
      <c r="K48" s="31">
        <f>'по 6-10'!K60+'по 0,4'!K57</f>
        <v>0</v>
      </c>
      <c r="L48" s="31">
        <f>'по 6-10'!L60+'по 0,4'!L57</f>
        <v>0</v>
      </c>
      <c r="M48" s="31">
        <f>'по 6-10'!M60+'по 0,4'!M57</f>
        <v>0</v>
      </c>
      <c r="N48" s="31">
        <f>'по 6-10'!N60+'по 0,4'!N57</f>
        <v>0</v>
      </c>
      <c r="O48" s="31">
        <f>'по 6-10'!O60+'по 0,4'!O57</f>
        <v>0</v>
      </c>
      <c r="P48" s="31">
        <f>'по 6-10'!P60+'по 0,4'!P57</f>
        <v>0</v>
      </c>
      <c r="Q48" s="31">
        <f>'по 6-10'!Q60+'по 0,4'!Q57</f>
        <v>0</v>
      </c>
    </row>
    <row r="49" spans="1:17" ht="12.75" customHeight="1" x14ac:dyDescent="0.2">
      <c r="A49" s="18"/>
      <c r="B49" s="18"/>
      <c r="C49" s="18" t="s">
        <v>343</v>
      </c>
      <c r="D49" s="31">
        <f>'по 6-10'!D61+'по 0,4'!D58</f>
        <v>0</v>
      </c>
      <c r="E49" s="31">
        <f>'по 6-10'!E61+'по 0,4'!E58</f>
        <v>0</v>
      </c>
      <c r="F49" s="31">
        <f>'по 6-10'!F61+'по 0,4'!F58</f>
        <v>0</v>
      </c>
      <c r="G49" s="31">
        <f>'по 6-10'!G61+'по 0,4'!G58</f>
        <v>0</v>
      </c>
      <c r="H49" s="31">
        <f>'по 6-10'!H61+'по 0,4'!H58</f>
        <v>0</v>
      </c>
      <c r="I49" s="31">
        <f>'по 6-10'!I61+'по 0,4'!I58</f>
        <v>0</v>
      </c>
      <c r="J49" s="31">
        <f>'по 6-10'!J61+'по 0,4'!J58</f>
        <v>0</v>
      </c>
      <c r="K49" s="31">
        <f>'по 6-10'!K61+'по 0,4'!K58</f>
        <v>0</v>
      </c>
      <c r="L49" s="31">
        <f>'по 6-10'!L61+'по 0,4'!L58</f>
        <v>0</v>
      </c>
      <c r="M49" s="31">
        <f>'по 6-10'!M61+'по 0,4'!M58</f>
        <v>0</v>
      </c>
      <c r="N49" s="31">
        <f>'по 6-10'!N61+'по 0,4'!N58</f>
        <v>0</v>
      </c>
      <c r="O49" s="31">
        <f>'по 6-10'!O61+'по 0,4'!O58</f>
        <v>0</v>
      </c>
      <c r="P49" s="31">
        <f>'по 6-10'!P61+'по 0,4'!P58</f>
        <v>0</v>
      </c>
      <c r="Q49" s="31">
        <f>'по 6-10'!Q61+'по 0,4'!Q58</f>
        <v>0</v>
      </c>
    </row>
    <row r="50" spans="1:17" ht="12.75" customHeight="1" x14ac:dyDescent="0.2">
      <c r="A50" s="18"/>
      <c r="B50" s="18"/>
      <c r="C50" s="18" t="s">
        <v>344</v>
      </c>
      <c r="D50" s="31">
        <f>'по 6-10'!D62+'по 0,4'!D59</f>
        <v>1</v>
      </c>
      <c r="E50" s="31">
        <f>'по 6-10'!E62+'по 0,4'!E59</f>
        <v>7</v>
      </c>
      <c r="F50" s="31">
        <f>'по 6-10'!F62+'по 0,4'!F59</f>
        <v>1</v>
      </c>
      <c r="G50" s="31">
        <f>'по 6-10'!G62+'по 0,4'!G59</f>
        <v>7</v>
      </c>
      <c r="H50" s="31">
        <f>'по 6-10'!H62+'по 0,4'!H59</f>
        <v>0</v>
      </c>
      <c r="I50" s="31">
        <f>'по 6-10'!I62+'по 0,4'!I59</f>
        <v>0</v>
      </c>
      <c r="J50" s="31">
        <f>'по 6-10'!J62+'по 0,4'!J59</f>
        <v>0</v>
      </c>
      <c r="K50" s="31">
        <f>'по 6-10'!K62+'по 0,4'!K59</f>
        <v>0</v>
      </c>
      <c r="L50" s="31">
        <f>'по 6-10'!L62+'по 0,4'!L59</f>
        <v>0</v>
      </c>
      <c r="M50" s="31">
        <f>'по 6-10'!M62+'по 0,4'!M59</f>
        <v>0</v>
      </c>
      <c r="N50" s="31">
        <f>'по 6-10'!N62+'по 0,4'!N59</f>
        <v>0</v>
      </c>
      <c r="O50" s="31">
        <f>'по 6-10'!O62+'по 0,4'!O59</f>
        <v>0</v>
      </c>
      <c r="P50" s="31">
        <f>'по 6-10'!P62+'по 0,4'!P59</f>
        <v>0</v>
      </c>
      <c r="Q50" s="31">
        <f>'по 6-10'!Q62+'по 0,4'!Q59</f>
        <v>0</v>
      </c>
    </row>
    <row r="51" spans="1:17" ht="12.75" customHeight="1" x14ac:dyDescent="0.2">
      <c r="A51" s="18"/>
      <c r="B51" s="18"/>
      <c r="C51" s="18" t="s">
        <v>377</v>
      </c>
      <c r="D51" s="31">
        <f>'по 6-10'!D63+'по 0,4'!D60</f>
        <v>1</v>
      </c>
      <c r="E51" s="31">
        <f>'по 6-10'!E63+'по 0,4'!E60</f>
        <v>100</v>
      </c>
      <c r="F51" s="31">
        <f>'по 6-10'!F63+'по 0,4'!F60</f>
        <v>0</v>
      </c>
      <c r="G51" s="31">
        <f>'по 6-10'!G63+'по 0,4'!G60</f>
        <v>0</v>
      </c>
      <c r="H51" s="31">
        <f>'по 6-10'!H63+'по 0,4'!H60</f>
        <v>0</v>
      </c>
      <c r="I51" s="31">
        <f>'по 6-10'!I63+'по 0,4'!I60</f>
        <v>0</v>
      </c>
      <c r="J51" s="31">
        <f>'по 6-10'!J63+'по 0,4'!J60</f>
        <v>0</v>
      </c>
      <c r="K51" s="31">
        <f>'по 6-10'!K63+'по 0,4'!K60</f>
        <v>0</v>
      </c>
      <c r="L51" s="31">
        <f>'по 6-10'!L63+'по 0,4'!L60</f>
        <v>0</v>
      </c>
      <c r="M51" s="31">
        <f>'по 6-10'!M63+'по 0,4'!M60</f>
        <v>0</v>
      </c>
      <c r="N51" s="31">
        <f>'по 6-10'!N63+'по 0,4'!N60</f>
        <v>0</v>
      </c>
      <c r="O51" s="31">
        <f>'по 6-10'!O63+'по 0,4'!O60</f>
        <v>0</v>
      </c>
      <c r="P51" s="31">
        <f>'по 6-10'!P63+'по 0,4'!P60</f>
        <v>0</v>
      </c>
      <c r="Q51" s="31">
        <f>'по 6-10'!Q63+'по 0,4'!Q60</f>
        <v>0</v>
      </c>
    </row>
    <row r="52" spans="1:17" ht="17.25" customHeight="1" x14ac:dyDescent="0.2">
      <c r="A52" s="18"/>
      <c r="B52" s="18"/>
      <c r="C52" s="20" t="s">
        <v>30</v>
      </c>
      <c r="D52" s="64">
        <f t="shared" ref="D52:Q52" si="0">SUM(D11:D51)</f>
        <v>233</v>
      </c>
      <c r="E52" s="64">
        <f t="shared" si="0"/>
        <v>6959.5</v>
      </c>
      <c r="F52" s="64">
        <f t="shared" si="0"/>
        <v>224</v>
      </c>
      <c r="G52" s="64">
        <f t="shared" si="0"/>
        <v>5265.5</v>
      </c>
      <c r="H52" s="64">
        <f t="shared" si="0"/>
        <v>0</v>
      </c>
      <c r="I52" s="64">
        <f t="shared" si="0"/>
        <v>0</v>
      </c>
      <c r="J52" s="64">
        <f t="shared" si="0"/>
        <v>0</v>
      </c>
      <c r="K52" s="64">
        <f t="shared" si="0"/>
        <v>0</v>
      </c>
      <c r="L52" s="64">
        <f t="shared" si="0"/>
        <v>0</v>
      </c>
      <c r="M52" s="64">
        <f t="shared" si="0"/>
        <v>0</v>
      </c>
      <c r="N52" s="64">
        <f t="shared" si="0"/>
        <v>0</v>
      </c>
      <c r="O52" s="64">
        <f t="shared" si="0"/>
        <v>0</v>
      </c>
      <c r="P52" s="64">
        <f t="shared" si="0"/>
        <v>0</v>
      </c>
      <c r="Q52" s="64">
        <f t="shared" si="0"/>
        <v>0</v>
      </c>
    </row>
    <row r="53" spans="1:17" ht="15" x14ac:dyDescent="0.25">
      <c r="A53" s="18"/>
      <c r="B53" s="18"/>
      <c r="C53" s="90" t="s">
        <v>148</v>
      </c>
      <c r="D53" s="69"/>
      <c r="E53" s="31"/>
      <c r="F53" s="31"/>
      <c r="G53" s="31"/>
      <c r="H53" s="24"/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">
      <c r="A54" s="18"/>
      <c r="B54" s="48"/>
      <c r="C54" s="18" t="s">
        <v>349</v>
      </c>
      <c r="D54" s="31">
        <f>'по 6-10'!D66+'по 0,4'!D63</f>
        <v>41</v>
      </c>
      <c r="E54" s="31">
        <f>'по 6-10'!E66+'по 0,4'!E63</f>
        <v>956</v>
      </c>
      <c r="F54" s="31">
        <f>'по 6-10'!F66+'по 0,4'!F63</f>
        <v>40</v>
      </c>
      <c r="G54" s="31">
        <f>'по 6-10'!G66+'по 0,4'!G63</f>
        <v>436</v>
      </c>
      <c r="H54" s="31">
        <f>'по 6-10'!H66+'по 0,4'!H63</f>
        <v>0</v>
      </c>
      <c r="I54" s="31">
        <f>'по 6-10'!I66+'по 0,4'!I63</f>
        <v>0</v>
      </c>
      <c r="J54" s="31">
        <f>'по 6-10'!J66+'по 0,4'!J63</f>
        <v>0</v>
      </c>
      <c r="K54" s="31">
        <f>'по 6-10'!K66+'по 0,4'!K63</f>
        <v>0</v>
      </c>
      <c r="L54" s="31">
        <f>'по 6-10'!L66+'по 0,4'!L63</f>
        <v>0</v>
      </c>
      <c r="M54" s="31">
        <f>'по 6-10'!M66+'по 0,4'!M63</f>
        <v>0</v>
      </c>
      <c r="N54" s="31">
        <f>'по 6-10'!N66+'по 0,4'!N63</f>
        <v>0</v>
      </c>
      <c r="O54" s="31">
        <f>'по 6-10'!O66+'по 0,4'!O63</f>
        <v>0</v>
      </c>
      <c r="P54" s="31">
        <f>'по 6-10'!P66+'по 0,4'!P63</f>
        <v>0</v>
      </c>
      <c r="Q54" s="31">
        <f>'по 6-10'!Q66+'по 0,4'!Q63</f>
        <v>0</v>
      </c>
    </row>
    <row r="55" spans="1:17" ht="12.75" customHeight="1" x14ac:dyDescent="0.2">
      <c r="A55" s="18"/>
      <c r="B55" s="48"/>
      <c r="C55" s="18" t="s">
        <v>149</v>
      </c>
      <c r="D55" s="31">
        <f>'по 6-10'!D67+'по 0,4'!D64</f>
        <v>24</v>
      </c>
      <c r="E55" s="31">
        <f>'по 6-10'!E67+'по 0,4'!E64</f>
        <v>482</v>
      </c>
      <c r="F55" s="31">
        <f>'по 6-10'!F67+'по 0,4'!F64</f>
        <v>24</v>
      </c>
      <c r="G55" s="31">
        <f>'по 6-10'!G67+'по 0,4'!G64</f>
        <v>482</v>
      </c>
      <c r="H55" s="31">
        <f>'по 6-10'!H67+'по 0,4'!H64</f>
        <v>0</v>
      </c>
      <c r="I55" s="31">
        <f>'по 6-10'!I67+'по 0,4'!I64</f>
        <v>0</v>
      </c>
      <c r="J55" s="31">
        <f>'по 6-10'!J67+'по 0,4'!J64</f>
        <v>0</v>
      </c>
      <c r="K55" s="31">
        <f>'по 6-10'!K67+'по 0,4'!K64</f>
        <v>0</v>
      </c>
      <c r="L55" s="31">
        <f>'по 6-10'!L67+'по 0,4'!L64</f>
        <v>0</v>
      </c>
      <c r="M55" s="31">
        <f>'по 6-10'!M67+'по 0,4'!M64</f>
        <v>0</v>
      </c>
      <c r="N55" s="31">
        <f>'по 6-10'!N67+'по 0,4'!N64</f>
        <v>0</v>
      </c>
      <c r="O55" s="31">
        <f>'по 6-10'!O67+'по 0,4'!O64</f>
        <v>0</v>
      </c>
      <c r="P55" s="31">
        <f>'по 6-10'!P67+'по 0,4'!P64</f>
        <v>0</v>
      </c>
      <c r="Q55" s="31">
        <f>'по 6-10'!Q67+'по 0,4'!Q64</f>
        <v>0</v>
      </c>
    </row>
    <row r="56" spans="1:17" ht="12.75" customHeight="1" x14ac:dyDescent="0.2">
      <c r="A56" s="18"/>
      <c r="B56" s="48"/>
      <c r="C56" s="18" t="s">
        <v>150</v>
      </c>
      <c r="D56" s="31">
        <f>'по 6-10'!D68+'по 0,4'!D65</f>
        <v>3</v>
      </c>
      <c r="E56" s="31">
        <f>'по 6-10'!E68+'по 0,4'!E65</f>
        <v>30</v>
      </c>
      <c r="F56" s="31">
        <f>'по 6-10'!F68+'по 0,4'!F65</f>
        <v>3</v>
      </c>
      <c r="G56" s="31">
        <f>'по 6-10'!G68+'по 0,4'!G65</f>
        <v>30</v>
      </c>
      <c r="H56" s="31">
        <f>'по 6-10'!H68+'по 0,4'!H65</f>
        <v>0</v>
      </c>
      <c r="I56" s="31">
        <f>'по 6-10'!I68+'по 0,4'!I65</f>
        <v>0</v>
      </c>
      <c r="J56" s="31">
        <f>'по 6-10'!J68+'по 0,4'!J65</f>
        <v>0</v>
      </c>
      <c r="K56" s="31">
        <f>'по 6-10'!K68+'по 0,4'!K65</f>
        <v>0</v>
      </c>
      <c r="L56" s="31">
        <f>'по 6-10'!L68+'по 0,4'!L65</f>
        <v>0</v>
      </c>
      <c r="M56" s="31">
        <f>'по 6-10'!M68+'по 0,4'!M65</f>
        <v>0</v>
      </c>
      <c r="N56" s="31">
        <f>'по 6-10'!N68+'по 0,4'!N65</f>
        <v>0</v>
      </c>
      <c r="O56" s="31">
        <f>'по 6-10'!O68+'по 0,4'!O65</f>
        <v>0</v>
      </c>
      <c r="P56" s="31">
        <f>'по 6-10'!P68+'по 0,4'!P65</f>
        <v>0</v>
      </c>
      <c r="Q56" s="31">
        <f>'по 6-10'!Q68+'по 0,4'!Q65</f>
        <v>0</v>
      </c>
    </row>
    <row r="57" spans="1:17" ht="12.75" customHeight="1" x14ac:dyDescent="0.2">
      <c r="A57" s="18"/>
      <c r="B57" s="48"/>
      <c r="C57" s="18" t="s">
        <v>151</v>
      </c>
      <c r="D57" s="31">
        <f>'по 6-10'!D69+'по 0,4'!D66</f>
        <v>0</v>
      </c>
      <c r="E57" s="31">
        <f>'по 6-10'!E69+'по 0,4'!E66</f>
        <v>0</v>
      </c>
      <c r="F57" s="31">
        <f>'по 6-10'!F69+'по 0,4'!F66</f>
        <v>0</v>
      </c>
      <c r="G57" s="31">
        <f>'по 6-10'!G69+'по 0,4'!G66</f>
        <v>0</v>
      </c>
      <c r="H57" s="31">
        <f>'по 6-10'!H69+'по 0,4'!H66</f>
        <v>0</v>
      </c>
      <c r="I57" s="31">
        <f>'по 6-10'!I69+'по 0,4'!I66</f>
        <v>0</v>
      </c>
      <c r="J57" s="31">
        <f>'по 6-10'!J69+'по 0,4'!J66</f>
        <v>0</v>
      </c>
      <c r="K57" s="31">
        <f>'по 6-10'!K69+'по 0,4'!K66</f>
        <v>0</v>
      </c>
      <c r="L57" s="31">
        <f>'по 6-10'!L69+'по 0,4'!L66</f>
        <v>0</v>
      </c>
      <c r="M57" s="31">
        <f>'по 6-10'!M69+'по 0,4'!M66</f>
        <v>0</v>
      </c>
      <c r="N57" s="31">
        <f>'по 6-10'!N69+'по 0,4'!N66</f>
        <v>0</v>
      </c>
      <c r="O57" s="31">
        <f>'по 6-10'!O69+'по 0,4'!O66</f>
        <v>0</v>
      </c>
      <c r="P57" s="31">
        <f>'по 6-10'!P69+'по 0,4'!P66</f>
        <v>0</v>
      </c>
      <c r="Q57" s="31">
        <f>'по 6-10'!Q69+'по 0,4'!Q66</f>
        <v>0</v>
      </c>
    </row>
    <row r="58" spans="1:17" ht="12.75" customHeight="1" x14ac:dyDescent="0.2">
      <c r="A58" s="18"/>
      <c r="B58" s="48"/>
      <c r="C58" s="18" t="s">
        <v>152</v>
      </c>
      <c r="D58" s="31">
        <f>'по 6-10'!D70+'по 0,4'!D67</f>
        <v>1</v>
      </c>
      <c r="E58" s="31">
        <f>'по 6-10'!E70+'по 0,4'!E67</f>
        <v>100</v>
      </c>
      <c r="F58" s="31">
        <f>'по 6-10'!F70+'по 0,4'!F67</f>
        <v>1</v>
      </c>
      <c r="G58" s="31">
        <f>'по 6-10'!G70+'по 0,4'!G67</f>
        <v>100</v>
      </c>
      <c r="H58" s="31">
        <f>'по 6-10'!H70+'по 0,4'!H67</f>
        <v>0</v>
      </c>
      <c r="I58" s="31">
        <f>'по 6-10'!I70+'по 0,4'!I67</f>
        <v>0</v>
      </c>
      <c r="J58" s="31">
        <f>'по 6-10'!J70+'по 0,4'!J67</f>
        <v>0</v>
      </c>
      <c r="K58" s="31">
        <f>'по 6-10'!K70+'по 0,4'!K67</f>
        <v>0</v>
      </c>
      <c r="L58" s="31">
        <f>'по 6-10'!L70+'по 0,4'!L67</f>
        <v>0</v>
      </c>
      <c r="M58" s="31">
        <f>'по 6-10'!M70+'по 0,4'!M67</f>
        <v>0</v>
      </c>
      <c r="N58" s="31">
        <f>'по 6-10'!N70+'по 0,4'!N67</f>
        <v>0</v>
      </c>
      <c r="O58" s="31">
        <f>'по 6-10'!O70+'по 0,4'!O67</f>
        <v>0</v>
      </c>
      <c r="P58" s="31">
        <f>'по 6-10'!P70+'по 0,4'!P67</f>
        <v>0</v>
      </c>
      <c r="Q58" s="31">
        <f>'по 6-10'!Q70+'по 0,4'!Q67</f>
        <v>0</v>
      </c>
    </row>
    <row r="59" spans="1:17" ht="12.75" customHeight="1" x14ac:dyDescent="0.2">
      <c r="A59" s="18"/>
      <c r="B59" s="48"/>
      <c r="C59" s="18" t="s">
        <v>385</v>
      </c>
      <c r="D59" s="31">
        <f>'по 6-10'!D71+'по 0,4'!D68</f>
        <v>2</v>
      </c>
      <c r="E59" s="31">
        <f>'по 6-10'!E71+'по 0,4'!E68</f>
        <v>400</v>
      </c>
      <c r="F59" s="31">
        <f>'по 6-10'!F71+'по 0,4'!F68</f>
        <v>2</v>
      </c>
      <c r="G59" s="31">
        <f>'по 6-10'!G71+'по 0,4'!G68</f>
        <v>400</v>
      </c>
      <c r="H59" s="31">
        <f>'по 6-10'!H71+'по 0,4'!H68</f>
        <v>0</v>
      </c>
      <c r="I59" s="31">
        <f>'по 6-10'!I71+'по 0,4'!I68</f>
        <v>0</v>
      </c>
      <c r="J59" s="31">
        <f>'по 6-10'!J71+'по 0,4'!J68</f>
        <v>0</v>
      </c>
      <c r="K59" s="31">
        <f>'по 6-10'!K71+'по 0,4'!K68</f>
        <v>0</v>
      </c>
      <c r="L59" s="31">
        <f>'по 6-10'!L71+'по 0,4'!L68</f>
        <v>0</v>
      </c>
      <c r="M59" s="31">
        <f>'по 6-10'!M71+'по 0,4'!M68</f>
        <v>0</v>
      </c>
      <c r="N59" s="31">
        <f>'по 6-10'!N71+'по 0,4'!N68</f>
        <v>0</v>
      </c>
      <c r="O59" s="31">
        <f>'по 6-10'!O71+'по 0,4'!O68</f>
        <v>0</v>
      </c>
      <c r="P59" s="31">
        <f>'по 6-10'!P71+'по 0,4'!P68</f>
        <v>0</v>
      </c>
      <c r="Q59" s="31">
        <f>'по 6-10'!Q71+'по 0,4'!Q68</f>
        <v>0</v>
      </c>
    </row>
    <row r="60" spans="1:17" ht="12.75" customHeight="1" x14ac:dyDescent="0.2">
      <c r="A60" s="18"/>
      <c r="B60" s="48"/>
      <c r="C60" s="18" t="s">
        <v>153</v>
      </c>
      <c r="D60" s="31">
        <f>'по 6-10'!D72+'по 0,4'!D69</f>
        <v>4</v>
      </c>
      <c r="E60" s="31">
        <f>'по 6-10'!E72+'по 0,4'!E69</f>
        <v>28</v>
      </c>
      <c r="F60" s="31">
        <f>'по 6-10'!F72+'по 0,4'!F69</f>
        <v>4</v>
      </c>
      <c r="G60" s="31">
        <f>'по 6-10'!G72+'по 0,4'!G69</f>
        <v>28</v>
      </c>
      <c r="H60" s="31">
        <f>'по 6-10'!H72+'по 0,4'!H69</f>
        <v>0</v>
      </c>
      <c r="I60" s="31">
        <f>'по 6-10'!I72+'по 0,4'!I69</f>
        <v>0</v>
      </c>
      <c r="J60" s="31">
        <f>'по 6-10'!J72+'по 0,4'!J69</f>
        <v>0</v>
      </c>
      <c r="K60" s="31">
        <f>'по 6-10'!K72+'по 0,4'!K69</f>
        <v>0</v>
      </c>
      <c r="L60" s="31">
        <f>'по 6-10'!L72+'по 0,4'!L69</f>
        <v>0</v>
      </c>
      <c r="M60" s="31">
        <f>'по 6-10'!M72+'по 0,4'!M69</f>
        <v>0</v>
      </c>
      <c r="N60" s="31">
        <f>'по 6-10'!N72+'по 0,4'!N69</f>
        <v>0</v>
      </c>
      <c r="O60" s="31">
        <f>'по 6-10'!O72+'по 0,4'!O69</f>
        <v>0</v>
      </c>
      <c r="P60" s="31">
        <f>'по 6-10'!P72+'по 0,4'!P69</f>
        <v>0</v>
      </c>
      <c r="Q60" s="31">
        <f>'по 6-10'!Q72+'по 0,4'!Q69</f>
        <v>0</v>
      </c>
    </row>
    <row r="61" spans="1:17" ht="12.75" customHeight="1" x14ac:dyDescent="0.2">
      <c r="A61" s="18"/>
      <c r="B61" s="48"/>
      <c r="C61" s="18" t="s">
        <v>155</v>
      </c>
      <c r="D61" s="31">
        <f>'по 6-10'!D73+'по 0,4'!D70</f>
        <v>1</v>
      </c>
      <c r="E61" s="31">
        <f>'по 6-10'!E73+'по 0,4'!E70</f>
        <v>14</v>
      </c>
      <c r="F61" s="31">
        <f>'по 6-10'!F73+'по 0,4'!F70</f>
        <v>1</v>
      </c>
      <c r="G61" s="31">
        <f>'по 6-10'!G73+'по 0,4'!G70</f>
        <v>14</v>
      </c>
      <c r="H61" s="31">
        <f>'по 6-10'!H73+'по 0,4'!H70</f>
        <v>0</v>
      </c>
      <c r="I61" s="31">
        <f>'по 6-10'!I73+'по 0,4'!I70</f>
        <v>0</v>
      </c>
      <c r="J61" s="31">
        <f>'по 6-10'!J73+'по 0,4'!J70</f>
        <v>0</v>
      </c>
      <c r="K61" s="31">
        <f>'по 6-10'!K73+'по 0,4'!K70</f>
        <v>0</v>
      </c>
      <c r="L61" s="31">
        <f>'по 6-10'!L73+'по 0,4'!L70</f>
        <v>0</v>
      </c>
      <c r="M61" s="31">
        <f>'по 6-10'!M73+'по 0,4'!M70</f>
        <v>0</v>
      </c>
      <c r="N61" s="31">
        <f>'по 6-10'!N73+'по 0,4'!N70</f>
        <v>0</v>
      </c>
      <c r="O61" s="31">
        <f>'по 6-10'!O73+'по 0,4'!O70</f>
        <v>0</v>
      </c>
      <c r="P61" s="31">
        <f>'по 6-10'!P73+'по 0,4'!P70</f>
        <v>0</v>
      </c>
      <c r="Q61" s="31">
        <f>'по 6-10'!Q73+'по 0,4'!Q70</f>
        <v>0</v>
      </c>
    </row>
    <row r="62" spans="1:17" ht="12.75" customHeight="1" x14ac:dyDescent="0.2">
      <c r="A62" s="18"/>
      <c r="B62" s="48"/>
      <c r="C62" s="18" t="s">
        <v>147</v>
      </c>
      <c r="D62" s="31">
        <f>'по 6-10'!D74+'по 0,4'!D71</f>
        <v>0</v>
      </c>
      <c r="E62" s="31">
        <f>'по 6-10'!E74+'по 0,4'!E71</f>
        <v>0</v>
      </c>
      <c r="F62" s="31">
        <f>'по 6-10'!F74+'по 0,4'!F71</f>
        <v>0</v>
      </c>
      <c r="G62" s="31">
        <f>'по 6-10'!G74+'по 0,4'!G71</f>
        <v>0</v>
      </c>
      <c r="H62" s="31">
        <f>'по 6-10'!H74+'по 0,4'!H71</f>
        <v>0</v>
      </c>
      <c r="I62" s="31">
        <f>'по 6-10'!I74+'по 0,4'!I71</f>
        <v>0</v>
      </c>
      <c r="J62" s="31">
        <f>'по 6-10'!J74+'по 0,4'!J71</f>
        <v>0</v>
      </c>
      <c r="K62" s="31">
        <f>'по 6-10'!K74+'по 0,4'!K71</f>
        <v>0</v>
      </c>
      <c r="L62" s="31">
        <f>'по 6-10'!L74+'по 0,4'!L71</f>
        <v>0</v>
      </c>
      <c r="M62" s="31">
        <f>'по 6-10'!M74+'по 0,4'!M71</f>
        <v>0</v>
      </c>
      <c r="N62" s="31">
        <f>'по 6-10'!N74+'по 0,4'!N71</f>
        <v>0</v>
      </c>
      <c r="O62" s="31">
        <f>'по 6-10'!O74+'по 0,4'!O71</f>
        <v>0</v>
      </c>
      <c r="P62" s="31">
        <f>'по 6-10'!P74+'по 0,4'!P71</f>
        <v>0</v>
      </c>
      <c r="Q62" s="31">
        <f>'по 6-10'!Q74+'по 0,4'!Q71</f>
        <v>0</v>
      </c>
    </row>
    <row r="63" spans="1:17" ht="12.75" customHeight="1" x14ac:dyDescent="0.2">
      <c r="A63" s="18"/>
      <c r="B63" s="48"/>
      <c r="C63" s="18" t="s">
        <v>156</v>
      </c>
      <c r="D63" s="31">
        <f>'по 6-10'!D75+'по 0,4'!D72</f>
        <v>3</v>
      </c>
      <c r="E63" s="31">
        <f>'по 6-10'!E75+'по 0,4'!E72</f>
        <v>28</v>
      </c>
      <c r="F63" s="31">
        <f>'по 6-10'!F75+'по 0,4'!F72</f>
        <v>3</v>
      </c>
      <c r="G63" s="31">
        <f>'по 6-10'!G75+'по 0,4'!G72</f>
        <v>28</v>
      </c>
      <c r="H63" s="31">
        <f>'по 6-10'!H75+'по 0,4'!H72</f>
        <v>0</v>
      </c>
      <c r="I63" s="31">
        <f>'по 6-10'!I75+'по 0,4'!I72</f>
        <v>0</v>
      </c>
      <c r="J63" s="31">
        <f>'по 6-10'!J75+'по 0,4'!J72</f>
        <v>0</v>
      </c>
      <c r="K63" s="31">
        <f>'по 6-10'!K75+'по 0,4'!K72</f>
        <v>0</v>
      </c>
      <c r="L63" s="31">
        <f>'по 6-10'!L75+'по 0,4'!L72</f>
        <v>0</v>
      </c>
      <c r="M63" s="31">
        <f>'по 6-10'!M75+'по 0,4'!M72</f>
        <v>0</v>
      </c>
      <c r="N63" s="31">
        <f>'по 6-10'!N75+'по 0,4'!N72</f>
        <v>0</v>
      </c>
      <c r="O63" s="31">
        <f>'по 6-10'!O75+'по 0,4'!O72</f>
        <v>0</v>
      </c>
      <c r="P63" s="31">
        <f>'по 6-10'!P75+'по 0,4'!P72</f>
        <v>0</v>
      </c>
      <c r="Q63" s="31">
        <f>'по 6-10'!Q75+'по 0,4'!Q72</f>
        <v>0</v>
      </c>
    </row>
    <row r="64" spans="1:17" ht="12.75" customHeight="1" x14ac:dyDescent="0.2">
      <c r="A64" s="18"/>
      <c r="B64" s="48"/>
      <c r="C64" s="18" t="s">
        <v>157</v>
      </c>
      <c r="D64" s="31">
        <f>'по 6-10'!D76+'по 0,4'!D73</f>
        <v>1</v>
      </c>
      <c r="E64" s="31">
        <f>'по 6-10'!E76+'по 0,4'!E73</f>
        <v>10</v>
      </c>
      <c r="F64" s="31">
        <f>'по 6-10'!F76+'по 0,4'!F73</f>
        <v>1</v>
      </c>
      <c r="G64" s="31">
        <f>'по 6-10'!G76+'по 0,4'!G73</f>
        <v>10</v>
      </c>
      <c r="H64" s="31">
        <f>'по 6-10'!H76+'по 0,4'!H73</f>
        <v>0</v>
      </c>
      <c r="I64" s="31">
        <f>'по 6-10'!I76+'по 0,4'!I73</f>
        <v>0</v>
      </c>
      <c r="J64" s="31">
        <f>'по 6-10'!J76+'по 0,4'!J73</f>
        <v>0</v>
      </c>
      <c r="K64" s="31">
        <f>'по 6-10'!K76+'по 0,4'!K73</f>
        <v>0</v>
      </c>
      <c r="L64" s="31">
        <f>'по 6-10'!L76+'по 0,4'!L73</f>
        <v>0</v>
      </c>
      <c r="M64" s="31">
        <f>'по 6-10'!M76+'по 0,4'!M73</f>
        <v>0</v>
      </c>
      <c r="N64" s="31">
        <f>'по 6-10'!N76+'по 0,4'!N73</f>
        <v>0</v>
      </c>
      <c r="O64" s="31">
        <f>'по 6-10'!O76+'по 0,4'!O73</f>
        <v>0</v>
      </c>
      <c r="P64" s="31">
        <f>'по 6-10'!P76+'по 0,4'!P73</f>
        <v>0</v>
      </c>
      <c r="Q64" s="31">
        <f>'по 6-10'!Q76+'по 0,4'!Q73</f>
        <v>0</v>
      </c>
    </row>
    <row r="65" spans="1:17" ht="12.75" customHeight="1" x14ac:dyDescent="0.2">
      <c r="A65" s="18"/>
      <c r="B65" s="48"/>
      <c r="C65" s="18" t="s">
        <v>158</v>
      </c>
      <c r="D65" s="31">
        <f>'по 6-10'!D77+'по 0,4'!D74</f>
        <v>4</v>
      </c>
      <c r="E65" s="31">
        <f>'по 6-10'!E77+'по 0,4'!E74</f>
        <v>179</v>
      </c>
      <c r="F65" s="31">
        <f>'по 6-10'!F77+'по 0,4'!F74</f>
        <v>3</v>
      </c>
      <c r="G65" s="31">
        <f>'по 6-10'!G77+'по 0,4'!G74</f>
        <v>104</v>
      </c>
      <c r="H65" s="31">
        <f>'по 6-10'!H77+'по 0,4'!H74</f>
        <v>0</v>
      </c>
      <c r="I65" s="31">
        <f>'по 6-10'!I77+'по 0,4'!I74</f>
        <v>0</v>
      </c>
      <c r="J65" s="31">
        <f>'по 6-10'!J77+'по 0,4'!J74</f>
        <v>0</v>
      </c>
      <c r="K65" s="31">
        <f>'по 6-10'!K77+'по 0,4'!K74</f>
        <v>0</v>
      </c>
      <c r="L65" s="31">
        <f>'по 6-10'!L77+'по 0,4'!L74</f>
        <v>0</v>
      </c>
      <c r="M65" s="31">
        <f>'по 6-10'!M77+'по 0,4'!M74</f>
        <v>0</v>
      </c>
      <c r="N65" s="31">
        <f>'по 6-10'!N77+'по 0,4'!N74</f>
        <v>0</v>
      </c>
      <c r="O65" s="31">
        <f>'по 6-10'!O77+'по 0,4'!O74</f>
        <v>0</v>
      </c>
      <c r="P65" s="31">
        <f>'по 6-10'!P77+'по 0,4'!P74</f>
        <v>0</v>
      </c>
      <c r="Q65" s="31">
        <f>'по 6-10'!Q77+'по 0,4'!Q74</f>
        <v>0</v>
      </c>
    </row>
    <row r="66" spans="1:17" ht="12.75" customHeight="1" x14ac:dyDescent="0.2">
      <c r="A66" s="18"/>
      <c r="B66" s="48"/>
      <c r="C66" s="18" t="s">
        <v>159</v>
      </c>
      <c r="D66" s="31">
        <f>'по 6-10'!D78+'по 0,4'!D75</f>
        <v>2</v>
      </c>
      <c r="E66" s="31">
        <f>'по 6-10'!E78+'по 0,4'!E75</f>
        <v>23</v>
      </c>
      <c r="F66" s="31">
        <f>'по 6-10'!F78+'по 0,4'!F75</f>
        <v>2</v>
      </c>
      <c r="G66" s="31">
        <f>'по 6-10'!G78+'по 0,4'!G75</f>
        <v>23</v>
      </c>
      <c r="H66" s="31">
        <f>'по 6-10'!H78+'по 0,4'!H75</f>
        <v>0</v>
      </c>
      <c r="I66" s="31">
        <f>'по 6-10'!I78+'по 0,4'!I75</f>
        <v>0</v>
      </c>
      <c r="J66" s="31">
        <f>'по 6-10'!J78+'по 0,4'!J75</f>
        <v>0</v>
      </c>
      <c r="K66" s="31">
        <f>'по 6-10'!K78+'по 0,4'!K75</f>
        <v>0</v>
      </c>
      <c r="L66" s="31">
        <f>'по 6-10'!L78+'по 0,4'!L75</f>
        <v>0</v>
      </c>
      <c r="M66" s="31">
        <f>'по 6-10'!M78+'по 0,4'!M75</f>
        <v>0</v>
      </c>
      <c r="N66" s="31">
        <f>'по 6-10'!N78+'по 0,4'!N75</f>
        <v>0</v>
      </c>
      <c r="O66" s="31">
        <f>'по 6-10'!O78+'по 0,4'!O75</f>
        <v>0</v>
      </c>
      <c r="P66" s="31">
        <f>'по 6-10'!P78+'по 0,4'!P75</f>
        <v>0</v>
      </c>
      <c r="Q66" s="31">
        <f>'по 6-10'!Q78+'по 0,4'!Q75</f>
        <v>0</v>
      </c>
    </row>
    <row r="67" spans="1:17" ht="12.75" customHeight="1" x14ac:dyDescent="0.2">
      <c r="A67" s="18"/>
      <c r="B67" s="48"/>
      <c r="C67" s="18" t="s">
        <v>160</v>
      </c>
      <c r="D67" s="31">
        <f>'по 6-10'!D79+'по 0,4'!D76</f>
        <v>0</v>
      </c>
      <c r="E67" s="31">
        <f>'по 6-10'!E79+'по 0,4'!E76</f>
        <v>0</v>
      </c>
      <c r="F67" s="31">
        <f>'по 6-10'!F79+'по 0,4'!F76</f>
        <v>0</v>
      </c>
      <c r="G67" s="31">
        <f>'по 6-10'!G79+'по 0,4'!G76</f>
        <v>0</v>
      </c>
      <c r="H67" s="31">
        <f>'по 6-10'!H79+'по 0,4'!H76</f>
        <v>0</v>
      </c>
      <c r="I67" s="31">
        <f>'по 6-10'!I79+'по 0,4'!I76</f>
        <v>0</v>
      </c>
      <c r="J67" s="31">
        <f>'по 6-10'!J79+'по 0,4'!J76</f>
        <v>0</v>
      </c>
      <c r="K67" s="31">
        <f>'по 6-10'!K79+'по 0,4'!K76</f>
        <v>0</v>
      </c>
      <c r="L67" s="31">
        <f>'по 6-10'!L79+'по 0,4'!L76</f>
        <v>0</v>
      </c>
      <c r="M67" s="31">
        <f>'по 6-10'!M79+'по 0,4'!M76</f>
        <v>0</v>
      </c>
      <c r="N67" s="31">
        <f>'по 6-10'!N79+'по 0,4'!N76</f>
        <v>0</v>
      </c>
      <c r="O67" s="31">
        <f>'по 6-10'!O79+'по 0,4'!O76</f>
        <v>0</v>
      </c>
      <c r="P67" s="31">
        <f>'по 6-10'!P79+'по 0,4'!P76</f>
        <v>0</v>
      </c>
      <c r="Q67" s="31">
        <f>'по 6-10'!Q79+'по 0,4'!Q76</f>
        <v>0</v>
      </c>
    </row>
    <row r="68" spans="1:17" ht="12.75" customHeight="1" x14ac:dyDescent="0.2">
      <c r="A68" s="18"/>
      <c r="B68" s="48"/>
      <c r="C68" s="18" t="s">
        <v>161</v>
      </c>
      <c r="D68" s="31">
        <f>'по 6-10'!D80+'по 0,4'!D77</f>
        <v>7</v>
      </c>
      <c r="E68" s="31">
        <f>'по 6-10'!E80+'по 0,4'!E77</f>
        <v>88.5</v>
      </c>
      <c r="F68" s="31">
        <f>'по 6-10'!F80+'по 0,4'!F77</f>
        <v>7</v>
      </c>
      <c r="G68" s="31">
        <f>'по 6-10'!G80+'по 0,4'!G77</f>
        <v>88.5</v>
      </c>
      <c r="H68" s="31">
        <f>'по 6-10'!H80+'по 0,4'!H77</f>
        <v>0</v>
      </c>
      <c r="I68" s="31">
        <f>'по 6-10'!I80+'по 0,4'!I77</f>
        <v>0</v>
      </c>
      <c r="J68" s="31">
        <f>'по 6-10'!J80+'по 0,4'!J77</f>
        <v>0</v>
      </c>
      <c r="K68" s="31">
        <f>'по 6-10'!K80+'по 0,4'!K77</f>
        <v>0</v>
      </c>
      <c r="L68" s="31">
        <f>'по 6-10'!L80+'по 0,4'!L77</f>
        <v>0</v>
      </c>
      <c r="M68" s="31">
        <f>'по 6-10'!M80+'по 0,4'!M77</f>
        <v>0</v>
      </c>
      <c r="N68" s="31">
        <f>'по 6-10'!N80+'по 0,4'!N77</f>
        <v>0</v>
      </c>
      <c r="O68" s="31">
        <f>'по 6-10'!O80+'по 0,4'!O77</f>
        <v>0</v>
      </c>
      <c r="P68" s="31">
        <f>'по 6-10'!P80+'по 0,4'!P77</f>
        <v>0</v>
      </c>
      <c r="Q68" s="31">
        <f>'по 6-10'!Q80+'по 0,4'!Q77</f>
        <v>0</v>
      </c>
    </row>
    <row r="69" spans="1:17" ht="12.75" customHeight="1" x14ac:dyDescent="0.2">
      <c r="A69" s="18"/>
      <c r="B69" s="48"/>
      <c r="C69" s="18" t="s">
        <v>162</v>
      </c>
      <c r="D69" s="31">
        <f>'по 6-10'!D81+'по 0,4'!D78</f>
        <v>0</v>
      </c>
      <c r="E69" s="31">
        <f>'по 6-10'!E81+'по 0,4'!E78</f>
        <v>0</v>
      </c>
      <c r="F69" s="31">
        <f>'по 6-10'!F81+'по 0,4'!F78</f>
        <v>0</v>
      </c>
      <c r="G69" s="31">
        <f>'по 6-10'!G81+'по 0,4'!G78</f>
        <v>0</v>
      </c>
      <c r="H69" s="31">
        <f>'по 6-10'!H81+'по 0,4'!H78</f>
        <v>0</v>
      </c>
      <c r="I69" s="31">
        <f>'по 6-10'!I81+'по 0,4'!I78</f>
        <v>0</v>
      </c>
      <c r="J69" s="31">
        <f>'по 6-10'!J81+'по 0,4'!J78</f>
        <v>0</v>
      </c>
      <c r="K69" s="31">
        <f>'по 6-10'!K81+'по 0,4'!K78</f>
        <v>0</v>
      </c>
      <c r="L69" s="31">
        <f>'по 6-10'!L81+'по 0,4'!L78</f>
        <v>0</v>
      </c>
      <c r="M69" s="31">
        <f>'по 6-10'!M81+'по 0,4'!M78</f>
        <v>0</v>
      </c>
      <c r="N69" s="31">
        <f>'по 6-10'!N81+'по 0,4'!N78</f>
        <v>0</v>
      </c>
      <c r="O69" s="31">
        <f>'по 6-10'!O81+'по 0,4'!O78</f>
        <v>0</v>
      </c>
      <c r="P69" s="31">
        <f>'по 6-10'!P81+'по 0,4'!P78</f>
        <v>0</v>
      </c>
      <c r="Q69" s="31">
        <f>'по 6-10'!Q81+'по 0,4'!Q78</f>
        <v>0</v>
      </c>
    </row>
    <row r="70" spans="1:17" ht="12.75" customHeight="1" x14ac:dyDescent="0.2">
      <c r="A70" s="18"/>
      <c r="B70" s="48"/>
      <c r="C70" s="18" t="s">
        <v>163</v>
      </c>
      <c r="D70" s="31">
        <f>'по 6-10'!D82+'по 0,4'!D79</f>
        <v>1</v>
      </c>
      <c r="E70" s="31">
        <f>'по 6-10'!E82+'по 0,4'!E79</f>
        <v>10</v>
      </c>
      <c r="F70" s="31">
        <f>'по 6-10'!F82+'по 0,4'!F79</f>
        <v>0</v>
      </c>
      <c r="G70" s="31">
        <f>'по 6-10'!G82+'по 0,4'!G79</f>
        <v>0</v>
      </c>
      <c r="H70" s="31">
        <f>'по 6-10'!H82+'по 0,4'!H79</f>
        <v>0</v>
      </c>
      <c r="I70" s="31">
        <f>'по 6-10'!I82+'по 0,4'!I79</f>
        <v>0</v>
      </c>
      <c r="J70" s="31">
        <f>'по 6-10'!J82+'по 0,4'!J79</f>
        <v>0</v>
      </c>
      <c r="K70" s="31">
        <f>'по 6-10'!K82+'по 0,4'!K79</f>
        <v>0</v>
      </c>
      <c r="L70" s="31">
        <f>'по 6-10'!L82+'по 0,4'!L79</f>
        <v>0</v>
      </c>
      <c r="M70" s="31">
        <f>'по 6-10'!M82+'по 0,4'!M79</f>
        <v>0</v>
      </c>
      <c r="N70" s="31">
        <f>'по 6-10'!N82+'по 0,4'!N79</f>
        <v>0</v>
      </c>
      <c r="O70" s="31">
        <f>'по 6-10'!O82+'по 0,4'!O79</f>
        <v>0</v>
      </c>
      <c r="P70" s="31">
        <f>'по 6-10'!P82+'по 0,4'!P79</f>
        <v>0</v>
      </c>
      <c r="Q70" s="31">
        <f>'по 6-10'!Q82+'по 0,4'!Q79</f>
        <v>0</v>
      </c>
    </row>
    <row r="71" spans="1:17" ht="12.75" customHeight="1" x14ac:dyDescent="0.2">
      <c r="A71" s="18"/>
      <c r="B71" s="48"/>
      <c r="C71" s="18" t="s">
        <v>350</v>
      </c>
      <c r="D71" s="31">
        <f>'по 6-10'!D83+'по 0,4'!D80</f>
        <v>1</v>
      </c>
      <c r="E71" s="31">
        <f>'по 6-10'!E83+'по 0,4'!E80</f>
        <v>5</v>
      </c>
      <c r="F71" s="31">
        <f>'по 6-10'!F83+'по 0,4'!F80</f>
        <v>1</v>
      </c>
      <c r="G71" s="31">
        <f>'по 6-10'!G83+'по 0,4'!G80</f>
        <v>5</v>
      </c>
      <c r="H71" s="31">
        <f>'по 6-10'!H83+'по 0,4'!H80</f>
        <v>0</v>
      </c>
      <c r="I71" s="31">
        <f>'по 6-10'!I83+'по 0,4'!I80</f>
        <v>0</v>
      </c>
      <c r="J71" s="31">
        <f>'по 6-10'!J83+'по 0,4'!J80</f>
        <v>0</v>
      </c>
      <c r="K71" s="31">
        <f>'по 6-10'!K83+'по 0,4'!K80</f>
        <v>0</v>
      </c>
      <c r="L71" s="31">
        <f>'по 6-10'!L83+'по 0,4'!L80</f>
        <v>0</v>
      </c>
      <c r="M71" s="31">
        <f>'по 6-10'!M83+'по 0,4'!M80</f>
        <v>0</v>
      </c>
      <c r="N71" s="31">
        <f>'по 6-10'!N83+'по 0,4'!N80</f>
        <v>0</v>
      </c>
      <c r="O71" s="31">
        <f>'по 6-10'!O83+'по 0,4'!O80</f>
        <v>0</v>
      </c>
      <c r="P71" s="31">
        <f>'по 6-10'!P83+'по 0,4'!P80</f>
        <v>0</v>
      </c>
      <c r="Q71" s="31">
        <f>'по 6-10'!Q83+'по 0,4'!Q80</f>
        <v>0</v>
      </c>
    </row>
    <row r="72" spans="1:17" ht="12.75" customHeight="1" x14ac:dyDescent="0.2">
      <c r="A72" s="18"/>
      <c r="B72" s="48"/>
      <c r="C72" s="18" t="s">
        <v>171</v>
      </c>
      <c r="D72" s="31">
        <f>'по 6-10'!D84+'по 0,4'!D81</f>
        <v>3</v>
      </c>
      <c r="E72" s="31">
        <f>'по 6-10'!E84+'по 0,4'!E81</f>
        <v>235</v>
      </c>
      <c r="F72" s="31">
        <f>'по 6-10'!F84+'по 0,4'!F81</f>
        <v>1</v>
      </c>
      <c r="G72" s="31">
        <f>'по 6-10'!G84+'по 0,4'!G81</f>
        <v>15</v>
      </c>
      <c r="H72" s="31">
        <f>'по 6-10'!H84+'по 0,4'!H81</f>
        <v>0</v>
      </c>
      <c r="I72" s="31">
        <f>'по 6-10'!I84+'по 0,4'!I81</f>
        <v>0</v>
      </c>
      <c r="J72" s="31">
        <f>'по 6-10'!J84+'по 0,4'!J81</f>
        <v>0</v>
      </c>
      <c r="K72" s="31">
        <f>'по 6-10'!K84+'по 0,4'!K81</f>
        <v>0</v>
      </c>
      <c r="L72" s="31">
        <f>'по 6-10'!L84+'по 0,4'!L81</f>
        <v>0</v>
      </c>
      <c r="M72" s="31">
        <f>'по 6-10'!M84+'по 0,4'!M81</f>
        <v>0</v>
      </c>
      <c r="N72" s="31">
        <f>'по 6-10'!N84+'по 0,4'!N81</f>
        <v>0</v>
      </c>
      <c r="O72" s="31">
        <f>'по 6-10'!O84+'по 0,4'!O81</f>
        <v>0</v>
      </c>
      <c r="P72" s="31">
        <f>'по 6-10'!P84+'по 0,4'!P81</f>
        <v>0</v>
      </c>
      <c r="Q72" s="31">
        <f>'по 6-10'!Q84+'по 0,4'!Q81</f>
        <v>0</v>
      </c>
    </row>
    <row r="73" spans="1:17" ht="12.75" customHeight="1" x14ac:dyDescent="0.2">
      <c r="A73" s="18"/>
      <c r="B73" s="48"/>
      <c r="C73" s="18" t="s">
        <v>164</v>
      </c>
      <c r="D73" s="31">
        <f>'по 6-10'!D85+'по 0,4'!D82</f>
        <v>6</v>
      </c>
      <c r="E73" s="31">
        <f>'по 6-10'!E85+'по 0,4'!E82</f>
        <v>65</v>
      </c>
      <c r="F73" s="31">
        <f>'по 6-10'!F85+'по 0,4'!F82</f>
        <v>6</v>
      </c>
      <c r="G73" s="31">
        <f>'по 6-10'!G85+'по 0,4'!G82</f>
        <v>65</v>
      </c>
      <c r="H73" s="31">
        <f>'по 6-10'!H85+'по 0,4'!H82</f>
        <v>0</v>
      </c>
      <c r="I73" s="31">
        <f>'по 6-10'!I85+'по 0,4'!I82</f>
        <v>0</v>
      </c>
      <c r="J73" s="31">
        <f>'по 6-10'!J85+'по 0,4'!J82</f>
        <v>0</v>
      </c>
      <c r="K73" s="31">
        <f>'по 6-10'!K85+'по 0,4'!K82</f>
        <v>0</v>
      </c>
      <c r="L73" s="31">
        <f>'по 6-10'!L85+'по 0,4'!L82</f>
        <v>0</v>
      </c>
      <c r="M73" s="31">
        <f>'по 6-10'!M85+'по 0,4'!M82</f>
        <v>0</v>
      </c>
      <c r="N73" s="31">
        <f>'по 6-10'!N85+'по 0,4'!N82</f>
        <v>0</v>
      </c>
      <c r="O73" s="31">
        <f>'по 6-10'!O85+'по 0,4'!O82</f>
        <v>0</v>
      </c>
      <c r="P73" s="31">
        <f>'по 6-10'!P85+'по 0,4'!P82</f>
        <v>0</v>
      </c>
      <c r="Q73" s="31">
        <f>'по 6-10'!Q85+'по 0,4'!Q82</f>
        <v>0</v>
      </c>
    </row>
    <row r="74" spans="1:17" ht="12.75" customHeight="1" x14ac:dyDescent="0.2">
      <c r="A74" s="18"/>
      <c r="B74" s="48"/>
      <c r="C74" s="18" t="s">
        <v>355</v>
      </c>
      <c r="D74" s="31">
        <f>'по 6-10'!D86+'по 0,4'!D83</f>
        <v>0</v>
      </c>
      <c r="E74" s="31">
        <f>'по 6-10'!E86+'по 0,4'!E83</f>
        <v>0</v>
      </c>
      <c r="F74" s="31">
        <f>'по 6-10'!F86+'по 0,4'!F83</f>
        <v>0</v>
      </c>
      <c r="G74" s="31">
        <f>'по 6-10'!G86+'по 0,4'!G83</f>
        <v>0</v>
      </c>
      <c r="H74" s="31">
        <f>'по 6-10'!H86+'по 0,4'!H83</f>
        <v>0</v>
      </c>
      <c r="I74" s="31">
        <f>'по 6-10'!I86+'по 0,4'!I83</f>
        <v>0</v>
      </c>
      <c r="J74" s="31">
        <f>'по 6-10'!J86+'по 0,4'!J83</f>
        <v>0</v>
      </c>
      <c r="K74" s="31">
        <f>'по 6-10'!K86+'по 0,4'!K83</f>
        <v>0</v>
      </c>
      <c r="L74" s="31">
        <f>'по 6-10'!L86+'по 0,4'!L83</f>
        <v>0</v>
      </c>
      <c r="M74" s="31">
        <f>'по 6-10'!M86+'по 0,4'!M83</f>
        <v>0</v>
      </c>
      <c r="N74" s="31">
        <f>'по 6-10'!N86+'по 0,4'!N83</f>
        <v>0</v>
      </c>
      <c r="O74" s="31">
        <f>'по 6-10'!O86+'по 0,4'!O83</f>
        <v>0</v>
      </c>
      <c r="P74" s="31">
        <f>'по 6-10'!P86+'по 0,4'!P83</f>
        <v>0</v>
      </c>
      <c r="Q74" s="31">
        <f>'по 6-10'!Q86+'по 0,4'!Q83</f>
        <v>0</v>
      </c>
    </row>
    <row r="75" spans="1:17" ht="12.75" customHeight="1" x14ac:dyDescent="0.2">
      <c r="A75" s="18"/>
      <c r="B75" s="48"/>
      <c r="C75" s="18" t="s">
        <v>165</v>
      </c>
      <c r="D75" s="31">
        <f>'по 6-10'!D87+'по 0,4'!D84</f>
        <v>1</v>
      </c>
      <c r="E75" s="31">
        <f>'по 6-10'!E87+'по 0,4'!E84</f>
        <v>5</v>
      </c>
      <c r="F75" s="31">
        <f>'по 6-10'!F87+'по 0,4'!F84</f>
        <v>1</v>
      </c>
      <c r="G75" s="31">
        <f>'по 6-10'!G87+'по 0,4'!G84</f>
        <v>5</v>
      </c>
      <c r="H75" s="31">
        <f>'по 6-10'!H87+'по 0,4'!H84</f>
        <v>0</v>
      </c>
      <c r="I75" s="31">
        <f>'по 6-10'!I87+'по 0,4'!I84</f>
        <v>0</v>
      </c>
      <c r="J75" s="31">
        <f>'по 6-10'!J87+'по 0,4'!J84</f>
        <v>0</v>
      </c>
      <c r="K75" s="31">
        <f>'по 6-10'!K87+'по 0,4'!K84</f>
        <v>0</v>
      </c>
      <c r="L75" s="31">
        <f>'по 6-10'!L87+'по 0,4'!L84</f>
        <v>0</v>
      </c>
      <c r="M75" s="31">
        <f>'по 6-10'!M87+'по 0,4'!M84</f>
        <v>0</v>
      </c>
      <c r="N75" s="31">
        <f>'по 6-10'!N87+'по 0,4'!N84</f>
        <v>0</v>
      </c>
      <c r="O75" s="31">
        <f>'по 6-10'!O87+'по 0,4'!O84</f>
        <v>0</v>
      </c>
      <c r="P75" s="31">
        <f>'по 6-10'!P87+'по 0,4'!P84</f>
        <v>0</v>
      </c>
      <c r="Q75" s="31">
        <f>'по 6-10'!Q87+'по 0,4'!Q84</f>
        <v>0</v>
      </c>
    </row>
    <row r="76" spans="1:17" ht="12.75" customHeight="1" x14ac:dyDescent="0.2">
      <c r="A76" s="18"/>
      <c r="B76" s="48"/>
      <c r="C76" s="18" t="s">
        <v>166</v>
      </c>
      <c r="D76" s="31">
        <f>'по 6-10'!D88+'по 0,4'!D85</f>
        <v>2</v>
      </c>
      <c r="E76" s="31">
        <f>'по 6-10'!E88+'по 0,4'!E85</f>
        <v>11</v>
      </c>
      <c r="F76" s="31">
        <f>'по 6-10'!F88+'по 0,4'!F85</f>
        <v>2</v>
      </c>
      <c r="G76" s="31">
        <f>'по 6-10'!G88+'по 0,4'!G85</f>
        <v>11</v>
      </c>
      <c r="H76" s="31">
        <f>'по 6-10'!H88+'по 0,4'!H85</f>
        <v>0</v>
      </c>
      <c r="I76" s="31">
        <f>'по 6-10'!I88+'по 0,4'!I85</f>
        <v>0</v>
      </c>
      <c r="J76" s="31">
        <f>'по 6-10'!J88+'по 0,4'!J85</f>
        <v>0</v>
      </c>
      <c r="K76" s="31">
        <f>'по 6-10'!K88+'по 0,4'!K85</f>
        <v>0</v>
      </c>
      <c r="L76" s="31">
        <f>'по 6-10'!L88+'по 0,4'!L85</f>
        <v>0</v>
      </c>
      <c r="M76" s="31">
        <f>'по 6-10'!M88+'по 0,4'!M85</f>
        <v>0</v>
      </c>
      <c r="N76" s="31">
        <f>'по 6-10'!N88+'по 0,4'!N85</f>
        <v>0</v>
      </c>
      <c r="O76" s="31">
        <f>'по 6-10'!O88+'по 0,4'!O85</f>
        <v>0</v>
      </c>
      <c r="P76" s="31">
        <f>'по 6-10'!P88+'по 0,4'!P85</f>
        <v>0</v>
      </c>
      <c r="Q76" s="31">
        <f>'по 6-10'!Q88+'по 0,4'!Q85</f>
        <v>0</v>
      </c>
    </row>
    <row r="77" spans="1:17" ht="12.75" customHeight="1" x14ac:dyDescent="0.2">
      <c r="A77" s="18"/>
      <c r="B77" s="48"/>
      <c r="C77" s="18" t="s">
        <v>351</v>
      </c>
      <c r="D77" s="31">
        <f>'по 6-10'!D89+'по 0,4'!D86</f>
        <v>0</v>
      </c>
      <c r="E77" s="31">
        <f>'по 6-10'!E89+'по 0,4'!E86</f>
        <v>0</v>
      </c>
      <c r="F77" s="31">
        <f>'по 6-10'!F89+'по 0,4'!F86</f>
        <v>0</v>
      </c>
      <c r="G77" s="31">
        <f>'по 6-10'!G89+'по 0,4'!G86</f>
        <v>0</v>
      </c>
      <c r="H77" s="31">
        <f>'по 6-10'!H89+'по 0,4'!H86</f>
        <v>0</v>
      </c>
      <c r="I77" s="31">
        <f>'по 6-10'!I89+'по 0,4'!I86</f>
        <v>0</v>
      </c>
      <c r="J77" s="31">
        <f>'по 6-10'!J89+'по 0,4'!J86</f>
        <v>0</v>
      </c>
      <c r="K77" s="31">
        <f>'по 6-10'!K89+'по 0,4'!K86</f>
        <v>0</v>
      </c>
      <c r="L77" s="31">
        <f>'по 6-10'!L89+'по 0,4'!L86</f>
        <v>0</v>
      </c>
      <c r="M77" s="31">
        <f>'по 6-10'!M89+'по 0,4'!M86</f>
        <v>0</v>
      </c>
      <c r="N77" s="31">
        <f>'по 6-10'!N89+'по 0,4'!N86</f>
        <v>0</v>
      </c>
      <c r="O77" s="31">
        <f>'по 6-10'!O89+'по 0,4'!O86</f>
        <v>0</v>
      </c>
      <c r="P77" s="31">
        <f>'по 6-10'!P89+'по 0,4'!P86</f>
        <v>0</v>
      </c>
      <c r="Q77" s="31">
        <f>'по 6-10'!Q89+'по 0,4'!Q86</f>
        <v>0</v>
      </c>
    </row>
    <row r="78" spans="1:17" ht="12.75" customHeight="1" x14ac:dyDescent="0.2">
      <c r="A78" s="18"/>
      <c r="B78" s="48"/>
      <c r="C78" s="18" t="s">
        <v>352</v>
      </c>
      <c r="D78" s="31">
        <f>'по 6-10'!D90+'по 0,4'!D87</f>
        <v>0</v>
      </c>
      <c r="E78" s="31">
        <f>'по 6-10'!E90+'по 0,4'!E87</f>
        <v>0</v>
      </c>
      <c r="F78" s="31">
        <f>'по 6-10'!F90+'по 0,4'!F87</f>
        <v>0</v>
      </c>
      <c r="G78" s="31">
        <f>'по 6-10'!G90+'по 0,4'!G87</f>
        <v>0</v>
      </c>
      <c r="H78" s="31">
        <f>'по 6-10'!H90+'по 0,4'!H87</f>
        <v>0</v>
      </c>
      <c r="I78" s="31">
        <f>'по 6-10'!I90+'по 0,4'!I87</f>
        <v>0</v>
      </c>
      <c r="J78" s="31">
        <f>'по 6-10'!J90+'по 0,4'!J87</f>
        <v>0</v>
      </c>
      <c r="K78" s="31">
        <f>'по 6-10'!K90+'по 0,4'!K87</f>
        <v>0</v>
      </c>
      <c r="L78" s="31">
        <f>'по 6-10'!L90+'по 0,4'!L87</f>
        <v>0</v>
      </c>
      <c r="M78" s="31">
        <f>'по 6-10'!M90+'по 0,4'!M87</f>
        <v>0</v>
      </c>
      <c r="N78" s="31">
        <f>'по 6-10'!N90+'по 0,4'!N87</f>
        <v>0</v>
      </c>
      <c r="O78" s="31">
        <f>'по 6-10'!O90+'по 0,4'!O87</f>
        <v>0</v>
      </c>
      <c r="P78" s="31">
        <f>'по 6-10'!P90+'по 0,4'!P87</f>
        <v>0</v>
      </c>
      <c r="Q78" s="31">
        <f>'по 6-10'!Q90+'по 0,4'!Q87</f>
        <v>0</v>
      </c>
    </row>
    <row r="79" spans="1:17" ht="12.75" customHeight="1" x14ac:dyDescent="0.2">
      <c r="A79" s="18"/>
      <c r="B79" s="48"/>
      <c r="C79" s="18" t="s">
        <v>167</v>
      </c>
      <c r="D79" s="31">
        <f>'по 6-10'!D91+'по 0,4'!D88</f>
        <v>0</v>
      </c>
      <c r="E79" s="31">
        <f>'по 6-10'!E91+'по 0,4'!E88</f>
        <v>0</v>
      </c>
      <c r="F79" s="31">
        <f>'по 6-10'!F91+'по 0,4'!F88</f>
        <v>0</v>
      </c>
      <c r="G79" s="31">
        <f>'по 6-10'!G91+'по 0,4'!G88</f>
        <v>0</v>
      </c>
      <c r="H79" s="31">
        <f>'по 6-10'!H91+'по 0,4'!H88</f>
        <v>0</v>
      </c>
      <c r="I79" s="31">
        <f>'по 6-10'!I91+'по 0,4'!I88</f>
        <v>0</v>
      </c>
      <c r="J79" s="31">
        <f>'по 6-10'!J91+'по 0,4'!J88</f>
        <v>0</v>
      </c>
      <c r="K79" s="31">
        <f>'по 6-10'!K91+'по 0,4'!K88</f>
        <v>0</v>
      </c>
      <c r="L79" s="31">
        <f>'по 6-10'!L91+'по 0,4'!L88</f>
        <v>0</v>
      </c>
      <c r="M79" s="31">
        <f>'по 6-10'!M91+'по 0,4'!M88</f>
        <v>0</v>
      </c>
      <c r="N79" s="31">
        <f>'по 6-10'!N91+'по 0,4'!N88</f>
        <v>0</v>
      </c>
      <c r="O79" s="31">
        <f>'по 6-10'!O91+'по 0,4'!O88</f>
        <v>0</v>
      </c>
      <c r="P79" s="31">
        <f>'по 6-10'!P91+'по 0,4'!P88</f>
        <v>0</v>
      </c>
      <c r="Q79" s="31">
        <f>'по 6-10'!Q91+'по 0,4'!Q88</f>
        <v>0</v>
      </c>
    </row>
    <row r="80" spans="1:17" ht="12.75" customHeight="1" x14ac:dyDescent="0.2">
      <c r="A80" s="18"/>
      <c r="B80" s="48"/>
      <c r="C80" s="18" t="s">
        <v>353</v>
      </c>
      <c r="D80" s="31">
        <f>'по 6-10'!D92+'по 0,4'!D89</f>
        <v>9</v>
      </c>
      <c r="E80" s="31">
        <f>'по 6-10'!E92+'по 0,4'!E89</f>
        <v>322</v>
      </c>
      <c r="F80" s="31">
        <f>'по 6-10'!F92+'по 0,4'!F89</f>
        <v>8</v>
      </c>
      <c r="G80" s="31">
        <f>'по 6-10'!G92+'по 0,4'!G89</f>
        <v>72</v>
      </c>
      <c r="H80" s="31">
        <f>'по 6-10'!H92+'по 0,4'!H89</f>
        <v>0</v>
      </c>
      <c r="I80" s="31">
        <f>'по 6-10'!I92+'по 0,4'!I89</f>
        <v>0</v>
      </c>
      <c r="J80" s="31">
        <f>'по 6-10'!J92+'по 0,4'!J89</f>
        <v>0</v>
      </c>
      <c r="K80" s="31">
        <f>'по 6-10'!K92+'по 0,4'!K89</f>
        <v>0</v>
      </c>
      <c r="L80" s="31">
        <f>'по 6-10'!L92+'по 0,4'!L89</f>
        <v>0</v>
      </c>
      <c r="M80" s="31">
        <f>'по 6-10'!M92+'по 0,4'!M89</f>
        <v>0</v>
      </c>
      <c r="N80" s="31">
        <f>'по 6-10'!N92+'по 0,4'!N89</f>
        <v>0</v>
      </c>
      <c r="O80" s="31">
        <f>'по 6-10'!O92+'по 0,4'!O89</f>
        <v>0</v>
      </c>
      <c r="P80" s="31">
        <f>'по 6-10'!P92+'по 0,4'!P89</f>
        <v>0</v>
      </c>
      <c r="Q80" s="31">
        <f>'по 6-10'!Q92+'по 0,4'!Q89</f>
        <v>0</v>
      </c>
    </row>
    <row r="81" spans="1:17" ht="12.75" customHeight="1" x14ac:dyDescent="0.2">
      <c r="A81" s="18"/>
      <c r="B81" s="48"/>
      <c r="C81" s="18" t="s">
        <v>168</v>
      </c>
      <c r="D81" s="31">
        <f>'по 6-10'!D93+'по 0,4'!D90</f>
        <v>2</v>
      </c>
      <c r="E81" s="31">
        <f>'по 6-10'!E93+'по 0,4'!E90</f>
        <v>10</v>
      </c>
      <c r="F81" s="31">
        <f>'по 6-10'!F93+'по 0,4'!F90</f>
        <v>2</v>
      </c>
      <c r="G81" s="31">
        <f>'по 6-10'!G93+'по 0,4'!G90</f>
        <v>10</v>
      </c>
      <c r="H81" s="31">
        <f>'по 6-10'!H93+'по 0,4'!H90</f>
        <v>0</v>
      </c>
      <c r="I81" s="31">
        <f>'по 6-10'!I93+'по 0,4'!I90</f>
        <v>0</v>
      </c>
      <c r="J81" s="31">
        <f>'по 6-10'!J93+'по 0,4'!J90</f>
        <v>0</v>
      </c>
      <c r="K81" s="31">
        <f>'по 6-10'!K93+'по 0,4'!K90</f>
        <v>0</v>
      </c>
      <c r="L81" s="31">
        <f>'по 6-10'!L93+'по 0,4'!L90</f>
        <v>0</v>
      </c>
      <c r="M81" s="31">
        <f>'по 6-10'!M93+'по 0,4'!M90</f>
        <v>0</v>
      </c>
      <c r="N81" s="31">
        <f>'по 6-10'!N93+'по 0,4'!N90</f>
        <v>0</v>
      </c>
      <c r="O81" s="31">
        <f>'по 6-10'!O93+'по 0,4'!O90</f>
        <v>0</v>
      </c>
      <c r="P81" s="31">
        <f>'по 6-10'!P93+'по 0,4'!P90</f>
        <v>0</v>
      </c>
      <c r="Q81" s="31">
        <f>'по 6-10'!Q93+'по 0,4'!Q90</f>
        <v>0</v>
      </c>
    </row>
    <row r="82" spans="1:17" ht="12.75" customHeight="1" x14ac:dyDescent="0.2">
      <c r="A82" s="18"/>
      <c r="B82" s="48"/>
      <c r="C82" s="18" t="s">
        <v>169</v>
      </c>
      <c r="D82" s="31">
        <f>'по 6-10'!D94+'по 0,4'!D91</f>
        <v>0</v>
      </c>
      <c r="E82" s="31">
        <f>'по 6-10'!E94+'по 0,4'!E91</f>
        <v>0</v>
      </c>
      <c r="F82" s="31">
        <f>'по 6-10'!F94+'по 0,4'!F91</f>
        <v>0</v>
      </c>
      <c r="G82" s="31">
        <f>'по 6-10'!G94+'по 0,4'!G91</f>
        <v>0</v>
      </c>
      <c r="H82" s="31">
        <f>'по 6-10'!H94+'по 0,4'!H91</f>
        <v>0</v>
      </c>
      <c r="I82" s="31">
        <f>'по 6-10'!I94+'по 0,4'!I91</f>
        <v>0</v>
      </c>
      <c r="J82" s="31">
        <f>'по 6-10'!J94+'по 0,4'!J91</f>
        <v>0</v>
      </c>
      <c r="K82" s="31">
        <f>'по 6-10'!K94+'по 0,4'!K91</f>
        <v>0</v>
      </c>
      <c r="L82" s="31">
        <f>'по 6-10'!L94+'по 0,4'!L91</f>
        <v>0</v>
      </c>
      <c r="M82" s="31">
        <f>'по 6-10'!M94+'по 0,4'!M91</f>
        <v>0</v>
      </c>
      <c r="N82" s="31">
        <f>'по 6-10'!N94+'по 0,4'!N91</f>
        <v>0</v>
      </c>
      <c r="O82" s="31">
        <f>'по 6-10'!O94+'по 0,4'!O91</f>
        <v>0</v>
      </c>
      <c r="P82" s="31">
        <f>'по 6-10'!P94+'по 0,4'!P91</f>
        <v>0</v>
      </c>
      <c r="Q82" s="31">
        <f>'по 6-10'!Q94+'по 0,4'!Q91</f>
        <v>0</v>
      </c>
    </row>
    <row r="83" spans="1:17" ht="12.75" customHeight="1" x14ac:dyDescent="0.2">
      <c r="A83" s="18"/>
      <c r="B83" s="48"/>
      <c r="C83" s="18" t="s">
        <v>384</v>
      </c>
      <c r="D83" s="31">
        <f>'по 6-10'!D95+'по 0,4'!D92</f>
        <v>0</v>
      </c>
      <c r="E83" s="31">
        <f>'по 6-10'!E95+'по 0,4'!E92</f>
        <v>0</v>
      </c>
      <c r="F83" s="31">
        <f>'по 6-10'!F95+'по 0,4'!F92</f>
        <v>0</v>
      </c>
      <c r="G83" s="31">
        <f>'по 6-10'!G95+'по 0,4'!G92</f>
        <v>0</v>
      </c>
      <c r="H83" s="31">
        <f>'по 6-10'!H95+'по 0,4'!H92</f>
        <v>0</v>
      </c>
      <c r="I83" s="31">
        <f>'по 6-10'!I95+'по 0,4'!I92</f>
        <v>0</v>
      </c>
      <c r="J83" s="31">
        <f>'по 6-10'!J95+'по 0,4'!J92</f>
        <v>0</v>
      </c>
      <c r="K83" s="31">
        <f>'по 6-10'!K95+'по 0,4'!K92</f>
        <v>0</v>
      </c>
      <c r="L83" s="31">
        <f>'по 6-10'!L95+'по 0,4'!L92</f>
        <v>0</v>
      </c>
      <c r="M83" s="31">
        <f>'по 6-10'!M95+'по 0,4'!M92</f>
        <v>0</v>
      </c>
      <c r="N83" s="31">
        <f>'по 6-10'!N95+'по 0,4'!N92</f>
        <v>0</v>
      </c>
      <c r="O83" s="31">
        <f>'по 6-10'!O95+'по 0,4'!O92</f>
        <v>0</v>
      </c>
      <c r="P83" s="31">
        <f>'по 6-10'!P95+'по 0,4'!P92</f>
        <v>0</v>
      </c>
      <c r="Q83" s="31">
        <f>'по 6-10'!Q95+'по 0,4'!Q92</f>
        <v>0</v>
      </c>
    </row>
    <row r="84" spans="1:17" ht="12.75" customHeight="1" x14ac:dyDescent="0.2">
      <c r="A84" s="18"/>
      <c r="B84" s="48"/>
      <c r="C84" s="18" t="s">
        <v>170</v>
      </c>
      <c r="D84" s="31">
        <f>'по 6-10'!D96+'по 0,4'!D93</f>
        <v>0</v>
      </c>
      <c r="E84" s="31">
        <f>'по 6-10'!E96+'по 0,4'!E93</f>
        <v>0</v>
      </c>
      <c r="F84" s="31">
        <f>'по 6-10'!F96+'по 0,4'!F93</f>
        <v>0</v>
      </c>
      <c r="G84" s="31">
        <f>'по 6-10'!G96+'по 0,4'!G93</f>
        <v>0</v>
      </c>
      <c r="H84" s="31">
        <f>'по 6-10'!H96+'по 0,4'!H93</f>
        <v>0</v>
      </c>
      <c r="I84" s="31">
        <f>'по 6-10'!I96+'по 0,4'!I93</f>
        <v>0</v>
      </c>
      <c r="J84" s="31">
        <f>'по 6-10'!J96+'по 0,4'!J93</f>
        <v>0</v>
      </c>
      <c r="K84" s="31">
        <f>'по 6-10'!K96+'по 0,4'!K93</f>
        <v>0</v>
      </c>
      <c r="L84" s="31">
        <f>'по 6-10'!L96+'по 0,4'!L93</f>
        <v>0</v>
      </c>
      <c r="M84" s="31">
        <f>'по 6-10'!M96+'по 0,4'!M93</f>
        <v>0</v>
      </c>
      <c r="N84" s="31">
        <f>'по 6-10'!N96+'по 0,4'!N93</f>
        <v>0</v>
      </c>
      <c r="O84" s="31">
        <f>'по 6-10'!O96+'по 0,4'!O93</f>
        <v>0</v>
      </c>
      <c r="P84" s="31">
        <f>'по 6-10'!P96+'по 0,4'!P93</f>
        <v>0</v>
      </c>
      <c r="Q84" s="31">
        <f>'по 6-10'!Q96+'по 0,4'!Q93</f>
        <v>0</v>
      </c>
    </row>
    <row r="85" spans="1:17" ht="12.75" customHeight="1" x14ac:dyDescent="0.2">
      <c r="A85" s="18"/>
      <c r="B85" s="48"/>
      <c r="C85" s="18" t="s">
        <v>354</v>
      </c>
      <c r="D85" s="31">
        <f>'по 6-10'!D97+'по 0,4'!D94</f>
        <v>0</v>
      </c>
      <c r="E85" s="31">
        <f>'по 6-10'!E97+'по 0,4'!E94</f>
        <v>0</v>
      </c>
      <c r="F85" s="31">
        <f>'по 6-10'!F97+'по 0,4'!F94</f>
        <v>0</v>
      </c>
      <c r="G85" s="31">
        <f>'по 6-10'!G97+'по 0,4'!G94</f>
        <v>0</v>
      </c>
      <c r="H85" s="31">
        <f>'по 6-10'!H97+'по 0,4'!H94</f>
        <v>0</v>
      </c>
      <c r="I85" s="31">
        <f>'по 6-10'!I97+'по 0,4'!I94</f>
        <v>0</v>
      </c>
      <c r="J85" s="31">
        <f>'по 6-10'!J97+'по 0,4'!J94</f>
        <v>0</v>
      </c>
      <c r="K85" s="31">
        <f>'по 6-10'!K97+'по 0,4'!K94</f>
        <v>0</v>
      </c>
      <c r="L85" s="31">
        <f>'по 6-10'!L97+'по 0,4'!L94</f>
        <v>0</v>
      </c>
      <c r="M85" s="31">
        <f>'по 6-10'!M97+'по 0,4'!M94</f>
        <v>0</v>
      </c>
      <c r="N85" s="31">
        <f>'по 6-10'!N97+'по 0,4'!N94</f>
        <v>0</v>
      </c>
      <c r="O85" s="31">
        <f>'по 6-10'!O97+'по 0,4'!O94</f>
        <v>0</v>
      </c>
      <c r="P85" s="31">
        <f>'по 6-10'!P97+'по 0,4'!P94</f>
        <v>0</v>
      </c>
      <c r="Q85" s="31">
        <f>'по 6-10'!Q97+'по 0,4'!Q94</f>
        <v>0</v>
      </c>
    </row>
    <row r="86" spans="1:17" ht="12.75" customHeight="1" x14ac:dyDescent="0.2">
      <c r="A86" s="18"/>
      <c r="B86" s="48"/>
      <c r="C86" s="18" t="s">
        <v>172</v>
      </c>
      <c r="D86" s="31">
        <f>'по 6-10'!D98+'по 0,4'!D95</f>
        <v>2</v>
      </c>
      <c r="E86" s="31">
        <f>'по 6-10'!E98+'по 0,4'!E95</f>
        <v>10</v>
      </c>
      <c r="F86" s="31">
        <f>'по 6-10'!F98+'по 0,4'!F95</f>
        <v>2</v>
      </c>
      <c r="G86" s="31">
        <f>'по 6-10'!G98+'по 0,4'!G95</f>
        <v>10</v>
      </c>
      <c r="H86" s="31">
        <f>'по 6-10'!H98+'по 0,4'!H95</f>
        <v>0</v>
      </c>
      <c r="I86" s="31">
        <f>'по 6-10'!I98+'по 0,4'!I95</f>
        <v>0</v>
      </c>
      <c r="J86" s="31">
        <f>'по 6-10'!J98+'по 0,4'!J95</f>
        <v>0</v>
      </c>
      <c r="K86" s="31">
        <f>'по 6-10'!K98+'по 0,4'!K95</f>
        <v>0</v>
      </c>
      <c r="L86" s="31">
        <f>'по 6-10'!L98+'по 0,4'!L95</f>
        <v>0</v>
      </c>
      <c r="M86" s="31">
        <f>'по 6-10'!M98+'по 0,4'!M95</f>
        <v>0</v>
      </c>
      <c r="N86" s="31">
        <f>'по 6-10'!N98+'по 0,4'!N95</f>
        <v>0</v>
      </c>
      <c r="O86" s="31">
        <f>'по 6-10'!O98+'по 0,4'!O95</f>
        <v>0</v>
      </c>
      <c r="P86" s="31">
        <f>'по 6-10'!P98+'по 0,4'!P95</f>
        <v>0</v>
      </c>
      <c r="Q86" s="31">
        <f>'по 6-10'!Q98+'по 0,4'!Q95</f>
        <v>0</v>
      </c>
    </row>
    <row r="87" spans="1:17" ht="12.75" customHeight="1" x14ac:dyDescent="0.2">
      <c r="A87" s="18"/>
      <c r="B87" s="48"/>
      <c r="C87" s="18" t="s">
        <v>173</v>
      </c>
      <c r="D87" s="31">
        <f>'по 6-10'!D99+'по 0,4'!D96</f>
        <v>1</v>
      </c>
      <c r="E87" s="31">
        <f>'по 6-10'!E99+'по 0,4'!E96</f>
        <v>10</v>
      </c>
      <c r="F87" s="31">
        <f>'по 6-10'!F99+'по 0,4'!F96</f>
        <v>1</v>
      </c>
      <c r="G87" s="31">
        <f>'по 6-10'!G99+'по 0,4'!G96</f>
        <v>10</v>
      </c>
      <c r="H87" s="31">
        <f>'по 6-10'!H99+'по 0,4'!H96</f>
        <v>0</v>
      </c>
      <c r="I87" s="31">
        <f>'по 6-10'!I99+'по 0,4'!I96</f>
        <v>0</v>
      </c>
      <c r="J87" s="31">
        <f>'по 6-10'!J99+'по 0,4'!J96</f>
        <v>0</v>
      </c>
      <c r="K87" s="31">
        <f>'по 6-10'!K99+'по 0,4'!K96</f>
        <v>0</v>
      </c>
      <c r="L87" s="31">
        <f>'по 6-10'!L99+'по 0,4'!L96</f>
        <v>0</v>
      </c>
      <c r="M87" s="31">
        <f>'по 6-10'!M99+'по 0,4'!M96</f>
        <v>0</v>
      </c>
      <c r="N87" s="31">
        <f>'по 6-10'!N99+'по 0,4'!N96</f>
        <v>0</v>
      </c>
      <c r="O87" s="31">
        <f>'по 6-10'!O99+'по 0,4'!O96</f>
        <v>0</v>
      </c>
      <c r="P87" s="31">
        <f>'по 6-10'!P99+'по 0,4'!P96</f>
        <v>0</v>
      </c>
      <c r="Q87" s="31">
        <f>'по 6-10'!Q99+'по 0,4'!Q96</f>
        <v>0</v>
      </c>
    </row>
    <row r="88" spans="1:17" ht="12.75" customHeight="1" x14ac:dyDescent="0.2">
      <c r="A88" s="18"/>
      <c r="B88" s="48"/>
      <c r="C88" s="46" t="s">
        <v>174</v>
      </c>
      <c r="D88" s="31">
        <f>'по 6-10'!D100+'по 0,4'!D97</f>
        <v>0</v>
      </c>
      <c r="E88" s="31">
        <f>'по 6-10'!E100+'по 0,4'!E97</f>
        <v>0</v>
      </c>
      <c r="F88" s="31">
        <f>'по 6-10'!F100+'по 0,4'!F97</f>
        <v>0</v>
      </c>
      <c r="G88" s="31">
        <f>'по 6-10'!G100+'по 0,4'!G97</f>
        <v>0</v>
      </c>
      <c r="H88" s="31">
        <f>'по 6-10'!H100+'по 0,4'!H97</f>
        <v>0</v>
      </c>
      <c r="I88" s="31">
        <f>'по 6-10'!I100+'по 0,4'!I97</f>
        <v>0</v>
      </c>
      <c r="J88" s="31">
        <f>'по 6-10'!J100+'по 0,4'!J97</f>
        <v>0</v>
      </c>
      <c r="K88" s="31">
        <f>'по 6-10'!K100+'по 0,4'!K97</f>
        <v>0</v>
      </c>
      <c r="L88" s="31">
        <f>'по 6-10'!L100+'по 0,4'!L97</f>
        <v>0</v>
      </c>
      <c r="M88" s="31">
        <f>'по 6-10'!M100+'по 0,4'!M97</f>
        <v>0</v>
      </c>
      <c r="N88" s="31">
        <f>'по 6-10'!N100+'по 0,4'!N97</f>
        <v>0</v>
      </c>
      <c r="O88" s="31">
        <f>'по 6-10'!O100+'по 0,4'!O97</f>
        <v>0</v>
      </c>
      <c r="P88" s="31">
        <f>'по 6-10'!P100+'по 0,4'!P97</f>
        <v>0</v>
      </c>
      <c r="Q88" s="31">
        <f>'по 6-10'!Q100+'по 0,4'!Q97</f>
        <v>0</v>
      </c>
    </row>
    <row r="89" spans="1:17" ht="22.5" customHeight="1" x14ac:dyDescent="0.2">
      <c r="A89" s="18"/>
      <c r="B89" s="18"/>
      <c r="C89" s="20" t="s">
        <v>30</v>
      </c>
      <c r="D89" s="64">
        <f t="shared" ref="D89:Q89" si="1">SUM(D54:D88)</f>
        <v>121</v>
      </c>
      <c r="E89" s="64">
        <f t="shared" si="1"/>
        <v>3021.5</v>
      </c>
      <c r="F89" s="64">
        <f t="shared" si="1"/>
        <v>115</v>
      </c>
      <c r="G89" s="64">
        <f t="shared" si="1"/>
        <v>1946.5</v>
      </c>
      <c r="H89" s="64">
        <f t="shared" si="1"/>
        <v>0</v>
      </c>
      <c r="I89" s="64">
        <f t="shared" si="1"/>
        <v>0</v>
      </c>
      <c r="J89" s="64">
        <f t="shared" si="1"/>
        <v>0</v>
      </c>
      <c r="K89" s="64">
        <f t="shared" si="1"/>
        <v>0</v>
      </c>
      <c r="L89" s="64">
        <f t="shared" si="1"/>
        <v>0</v>
      </c>
      <c r="M89" s="64">
        <f t="shared" si="1"/>
        <v>0</v>
      </c>
      <c r="N89" s="64">
        <f t="shared" si="1"/>
        <v>0</v>
      </c>
      <c r="O89" s="64">
        <f t="shared" si="1"/>
        <v>0</v>
      </c>
      <c r="P89" s="64">
        <f t="shared" si="1"/>
        <v>0</v>
      </c>
      <c r="Q89" s="64">
        <f t="shared" si="1"/>
        <v>0</v>
      </c>
    </row>
    <row r="90" spans="1:17" ht="15" x14ac:dyDescent="0.25">
      <c r="A90" s="18"/>
      <c r="B90" s="18"/>
      <c r="C90" s="50" t="s">
        <v>223</v>
      </c>
      <c r="D90" s="31"/>
      <c r="E90" s="31"/>
      <c r="F90" s="31"/>
      <c r="G90" s="31"/>
      <c r="H90" s="24"/>
      <c r="I90" s="24"/>
      <c r="J90" s="31"/>
      <c r="K90" s="31"/>
      <c r="L90" s="8"/>
      <c r="M90" s="8"/>
      <c r="N90" s="8"/>
      <c r="O90" s="8"/>
      <c r="P90" s="8"/>
      <c r="Q90" s="8"/>
    </row>
    <row r="91" spans="1:17" x14ac:dyDescent="0.2">
      <c r="A91" s="18"/>
      <c r="B91" s="48"/>
      <c r="C91" s="46" t="s">
        <v>175</v>
      </c>
      <c r="D91" s="31">
        <f>'по 6-10'!D103+'по 0,4'!D100</f>
        <v>22</v>
      </c>
      <c r="E91" s="31">
        <f>'по 6-10'!E103+'по 0,4'!E100</f>
        <v>608</v>
      </c>
      <c r="F91" s="31">
        <f>'по 6-10'!F103+'по 0,4'!F100</f>
        <v>19</v>
      </c>
      <c r="G91" s="31">
        <f>'по 6-10'!G103+'по 0,4'!G100</f>
        <v>411</v>
      </c>
      <c r="H91" s="31">
        <f>'по 6-10'!H103+'по 0,4'!H100</f>
        <v>0</v>
      </c>
      <c r="I91" s="31">
        <f>'по 6-10'!I103+'по 0,4'!I100</f>
        <v>0</v>
      </c>
      <c r="J91" s="31">
        <f>'по 6-10'!J103+'по 0,4'!J100</f>
        <v>0</v>
      </c>
      <c r="K91" s="31">
        <f>'по 6-10'!K103+'по 0,4'!K100</f>
        <v>0</v>
      </c>
      <c r="L91" s="31">
        <f>'по 6-10'!L103+'по 0,4'!L100</f>
        <v>0</v>
      </c>
      <c r="M91" s="31">
        <f>'по 6-10'!M103+'по 0,4'!M100</f>
        <v>0</v>
      </c>
      <c r="N91" s="31">
        <f>'по 6-10'!N103+'по 0,4'!N100</f>
        <v>0</v>
      </c>
      <c r="O91" s="31">
        <f>'по 6-10'!O103+'по 0,4'!O100</f>
        <v>0</v>
      </c>
      <c r="P91" s="31">
        <f>'по 6-10'!P103+'по 0,4'!P100</f>
        <v>0</v>
      </c>
      <c r="Q91" s="31">
        <f>'по 6-10'!Q103+'по 0,4'!Q100</f>
        <v>0</v>
      </c>
    </row>
    <row r="92" spans="1:17" x14ac:dyDescent="0.2">
      <c r="A92" s="18"/>
      <c r="B92" s="48"/>
      <c r="C92" s="46" t="s">
        <v>176</v>
      </c>
      <c r="D92" s="31">
        <f>'по 6-10'!D104+'по 0,4'!D101</f>
        <v>19</v>
      </c>
      <c r="E92" s="31">
        <f>'по 6-10'!E104+'по 0,4'!E101</f>
        <v>200.5</v>
      </c>
      <c r="F92" s="31">
        <f>'по 6-10'!F104+'по 0,4'!F101</f>
        <v>19</v>
      </c>
      <c r="G92" s="31">
        <f>'по 6-10'!G104+'по 0,4'!G101</f>
        <v>200.5</v>
      </c>
      <c r="H92" s="31">
        <f>'по 6-10'!H104+'по 0,4'!H101</f>
        <v>0</v>
      </c>
      <c r="I92" s="31">
        <f>'по 6-10'!I104+'по 0,4'!I101</f>
        <v>0</v>
      </c>
      <c r="J92" s="31">
        <f>'по 6-10'!J104+'по 0,4'!J101</f>
        <v>0</v>
      </c>
      <c r="K92" s="31">
        <f>'по 6-10'!K104+'по 0,4'!K101</f>
        <v>0</v>
      </c>
      <c r="L92" s="31">
        <f>'по 6-10'!L104+'по 0,4'!L101</f>
        <v>0</v>
      </c>
      <c r="M92" s="31">
        <f>'по 6-10'!M104+'по 0,4'!M101</f>
        <v>0</v>
      </c>
      <c r="N92" s="31">
        <f>'по 6-10'!N104+'по 0,4'!N101</f>
        <v>0</v>
      </c>
      <c r="O92" s="31">
        <f>'по 6-10'!O104+'по 0,4'!O101</f>
        <v>0</v>
      </c>
      <c r="P92" s="31">
        <f>'по 6-10'!P104+'по 0,4'!P101</f>
        <v>0</v>
      </c>
      <c r="Q92" s="31">
        <f>'по 6-10'!Q104+'по 0,4'!Q101</f>
        <v>0</v>
      </c>
    </row>
    <row r="93" spans="1:17" x14ac:dyDescent="0.2">
      <c r="A93" s="18"/>
      <c r="B93" s="48"/>
      <c r="C93" s="46" t="s">
        <v>177</v>
      </c>
      <c r="D93" s="31">
        <f>'по 6-10'!D105+'по 0,4'!D102</f>
        <v>6</v>
      </c>
      <c r="E93" s="31">
        <f>'по 6-10'!E105+'по 0,4'!E102</f>
        <v>34.200000000000003</v>
      </c>
      <c r="F93" s="31">
        <f>'по 6-10'!F105+'по 0,4'!F102</f>
        <v>6</v>
      </c>
      <c r="G93" s="31">
        <f>'по 6-10'!G105+'по 0,4'!G102</f>
        <v>34.200000000000003</v>
      </c>
      <c r="H93" s="31">
        <f>'по 6-10'!H105+'по 0,4'!H102</f>
        <v>0</v>
      </c>
      <c r="I93" s="31">
        <f>'по 6-10'!I105+'по 0,4'!I102</f>
        <v>0</v>
      </c>
      <c r="J93" s="31">
        <f>'по 6-10'!J105+'по 0,4'!J102</f>
        <v>0</v>
      </c>
      <c r="K93" s="31">
        <f>'по 6-10'!K105+'по 0,4'!K102</f>
        <v>0</v>
      </c>
      <c r="L93" s="31">
        <f>'по 6-10'!L105+'по 0,4'!L102</f>
        <v>0</v>
      </c>
      <c r="M93" s="31">
        <f>'по 6-10'!M105+'по 0,4'!M102</f>
        <v>0</v>
      </c>
      <c r="N93" s="31">
        <f>'по 6-10'!N105+'по 0,4'!N102</f>
        <v>0</v>
      </c>
      <c r="O93" s="31">
        <f>'по 6-10'!O105+'по 0,4'!O102</f>
        <v>0</v>
      </c>
      <c r="P93" s="31">
        <f>'по 6-10'!P105+'по 0,4'!P102</f>
        <v>0</v>
      </c>
      <c r="Q93" s="31">
        <f>'по 6-10'!Q105+'по 0,4'!Q102</f>
        <v>0</v>
      </c>
    </row>
    <row r="94" spans="1:17" x14ac:dyDescent="0.2">
      <c r="A94" s="18"/>
      <c r="B94" s="48"/>
      <c r="C94" s="46" t="s">
        <v>178</v>
      </c>
      <c r="D94" s="31">
        <f>'по 6-10'!D106+'по 0,4'!D103</f>
        <v>10</v>
      </c>
      <c r="E94" s="31">
        <f>'по 6-10'!E106+'по 0,4'!E103</f>
        <v>97.5</v>
      </c>
      <c r="F94" s="31">
        <f>'по 6-10'!F106+'по 0,4'!F103</f>
        <v>10</v>
      </c>
      <c r="G94" s="31">
        <f>'по 6-10'!G106+'по 0,4'!G103</f>
        <v>97.5</v>
      </c>
      <c r="H94" s="31">
        <f>'по 6-10'!H106+'по 0,4'!H103</f>
        <v>0</v>
      </c>
      <c r="I94" s="31">
        <f>'по 6-10'!I106+'по 0,4'!I103</f>
        <v>0</v>
      </c>
      <c r="J94" s="31">
        <f>'по 6-10'!J106+'по 0,4'!J103</f>
        <v>0</v>
      </c>
      <c r="K94" s="31">
        <f>'по 6-10'!K106+'по 0,4'!K103</f>
        <v>0</v>
      </c>
      <c r="L94" s="31">
        <f>'по 6-10'!L106+'по 0,4'!L103</f>
        <v>0</v>
      </c>
      <c r="M94" s="31">
        <f>'по 6-10'!M106+'по 0,4'!M103</f>
        <v>0</v>
      </c>
      <c r="N94" s="31">
        <f>'по 6-10'!N106+'по 0,4'!N103</f>
        <v>0</v>
      </c>
      <c r="O94" s="31">
        <f>'по 6-10'!O106+'по 0,4'!O103</f>
        <v>0</v>
      </c>
      <c r="P94" s="31">
        <f>'по 6-10'!P106+'по 0,4'!P103</f>
        <v>0</v>
      </c>
      <c r="Q94" s="31">
        <f>'по 6-10'!Q106+'по 0,4'!Q103</f>
        <v>0</v>
      </c>
    </row>
    <row r="95" spans="1:17" x14ac:dyDescent="0.2">
      <c r="A95" s="18"/>
      <c r="B95" s="48"/>
      <c r="C95" s="46" t="s">
        <v>179</v>
      </c>
      <c r="D95" s="31">
        <f>'по 6-10'!D107+'по 0,4'!D104</f>
        <v>11</v>
      </c>
      <c r="E95" s="31">
        <f>'по 6-10'!E107+'по 0,4'!E104</f>
        <v>297</v>
      </c>
      <c r="F95" s="31">
        <f>'по 6-10'!F107+'по 0,4'!F104</f>
        <v>11</v>
      </c>
      <c r="G95" s="31">
        <f>'по 6-10'!G107+'по 0,4'!G104</f>
        <v>297</v>
      </c>
      <c r="H95" s="31">
        <f>'по 6-10'!H107+'по 0,4'!H104</f>
        <v>0</v>
      </c>
      <c r="I95" s="31">
        <f>'по 6-10'!I107+'по 0,4'!I104</f>
        <v>0</v>
      </c>
      <c r="J95" s="31">
        <f>'по 6-10'!J107+'по 0,4'!J104</f>
        <v>0</v>
      </c>
      <c r="K95" s="31">
        <f>'по 6-10'!K107+'по 0,4'!K104</f>
        <v>0</v>
      </c>
      <c r="L95" s="31">
        <f>'по 6-10'!L107+'по 0,4'!L104</f>
        <v>0</v>
      </c>
      <c r="M95" s="31">
        <f>'по 6-10'!M107+'по 0,4'!M104</f>
        <v>0</v>
      </c>
      <c r="N95" s="31">
        <f>'по 6-10'!N107+'по 0,4'!N104</f>
        <v>0</v>
      </c>
      <c r="O95" s="31">
        <f>'по 6-10'!O107+'по 0,4'!O104</f>
        <v>0</v>
      </c>
      <c r="P95" s="31">
        <f>'по 6-10'!P107+'по 0,4'!P104</f>
        <v>0</v>
      </c>
      <c r="Q95" s="31">
        <f>'по 6-10'!Q107+'по 0,4'!Q104</f>
        <v>0</v>
      </c>
    </row>
    <row r="96" spans="1:17" x14ac:dyDescent="0.2">
      <c r="A96" s="18"/>
      <c r="B96" s="48"/>
      <c r="C96" s="46" t="s">
        <v>180</v>
      </c>
      <c r="D96" s="31">
        <f>'по 6-10'!D108+'по 0,4'!D105</f>
        <v>8</v>
      </c>
      <c r="E96" s="31">
        <f>'по 6-10'!E108+'по 0,4'!E105</f>
        <v>108.53999999999999</v>
      </c>
      <c r="F96" s="31">
        <f>'по 6-10'!F108+'по 0,4'!F105</f>
        <v>8</v>
      </c>
      <c r="G96" s="31">
        <f>'по 6-10'!G108+'по 0,4'!G105</f>
        <v>108.54</v>
      </c>
      <c r="H96" s="31">
        <f>'по 6-10'!H108+'по 0,4'!H105</f>
        <v>0</v>
      </c>
      <c r="I96" s="31">
        <f>'по 6-10'!I108+'по 0,4'!I105</f>
        <v>0</v>
      </c>
      <c r="J96" s="31">
        <f>'по 6-10'!J108+'по 0,4'!J105</f>
        <v>0</v>
      </c>
      <c r="K96" s="31">
        <f>'по 6-10'!K108+'по 0,4'!K105</f>
        <v>0</v>
      </c>
      <c r="L96" s="31">
        <f>'по 6-10'!L108+'по 0,4'!L105</f>
        <v>0</v>
      </c>
      <c r="M96" s="31">
        <f>'по 6-10'!M108+'по 0,4'!M105</f>
        <v>0</v>
      </c>
      <c r="N96" s="31">
        <f>'по 6-10'!N108+'по 0,4'!N105</f>
        <v>0</v>
      </c>
      <c r="O96" s="31">
        <f>'по 6-10'!O108+'по 0,4'!O105</f>
        <v>0</v>
      </c>
      <c r="P96" s="31">
        <f>'по 6-10'!P108+'по 0,4'!P105</f>
        <v>0</v>
      </c>
      <c r="Q96" s="31">
        <f>'по 6-10'!Q108+'по 0,4'!Q105</f>
        <v>0</v>
      </c>
    </row>
    <row r="97" spans="1:17" x14ac:dyDescent="0.2">
      <c r="A97" s="18"/>
      <c r="B97" s="48"/>
      <c r="C97" s="46" t="s">
        <v>181</v>
      </c>
      <c r="D97" s="31">
        <f>'по 6-10'!D109+'по 0,4'!D106</f>
        <v>7</v>
      </c>
      <c r="E97" s="31">
        <f>'по 6-10'!E109+'по 0,4'!E106</f>
        <v>42</v>
      </c>
      <c r="F97" s="31">
        <f>'по 6-10'!F109+'по 0,4'!F106</f>
        <v>7</v>
      </c>
      <c r="G97" s="31">
        <f>'по 6-10'!G109+'по 0,4'!G106</f>
        <v>42</v>
      </c>
      <c r="H97" s="31">
        <f>'по 6-10'!H109+'по 0,4'!H106</f>
        <v>0</v>
      </c>
      <c r="I97" s="31">
        <f>'по 6-10'!I109+'по 0,4'!I106</f>
        <v>0</v>
      </c>
      <c r="J97" s="31">
        <f>'по 6-10'!J109+'по 0,4'!J106</f>
        <v>0</v>
      </c>
      <c r="K97" s="31">
        <f>'по 6-10'!K109+'по 0,4'!K106</f>
        <v>0</v>
      </c>
      <c r="L97" s="31">
        <f>'по 6-10'!L109+'по 0,4'!L106</f>
        <v>0</v>
      </c>
      <c r="M97" s="31">
        <f>'по 6-10'!M109+'по 0,4'!M106</f>
        <v>0</v>
      </c>
      <c r="N97" s="31">
        <f>'по 6-10'!N109+'по 0,4'!N106</f>
        <v>0</v>
      </c>
      <c r="O97" s="31">
        <f>'по 6-10'!O109+'по 0,4'!O106</f>
        <v>0</v>
      </c>
      <c r="P97" s="31">
        <f>'по 6-10'!P109+'по 0,4'!P106</f>
        <v>0</v>
      </c>
      <c r="Q97" s="31">
        <f>'по 6-10'!Q109+'по 0,4'!Q106</f>
        <v>0</v>
      </c>
    </row>
    <row r="98" spans="1:17" x14ac:dyDescent="0.2">
      <c r="A98" s="18"/>
      <c r="B98" s="48"/>
      <c r="C98" s="46" t="s">
        <v>182</v>
      </c>
      <c r="D98" s="31">
        <f>'по 6-10'!D110+'по 0,4'!D107</f>
        <v>18</v>
      </c>
      <c r="E98" s="31">
        <f>'по 6-10'!E110+'по 0,4'!E107</f>
        <v>277.3</v>
      </c>
      <c r="F98" s="31">
        <f>'по 6-10'!F110+'по 0,4'!F107</f>
        <v>18</v>
      </c>
      <c r="G98" s="31">
        <f>'по 6-10'!G110+'по 0,4'!G107</f>
        <v>277.3</v>
      </c>
      <c r="H98" s="31">
        <f>'по 6-10'!H110+'по 0,4'!H107</f>
        <v>0</v>
      </c>
      <c r="I98" s="31">
        <f>'по 6-10'!I110+'по 0,4'!I107</f>
        <v>0</v>
      </c>
      <c r="J98" s="31">
        <f>'по 6-10'!J110+'по 0,4'!J107</f>
        <v>0</v>
      </c>
      <c r="K98" s="31">
        <f>'по 6-10'!K110+'по 0,4'!K107</f>
        <v>0</v>
      </c>
      <c r="L98" s="31">
        <f>'по 6-10'!L110+'по 0,4'!L107</f>
        <v>0</v>
      </c>
      <c r="M98" s="31">
        <f>'по 6-10'!M110+'по 0,4'!M107</f>
        <v>0</v>
      </c>
      <c r="N98" s="31">
        <f>'по 6-10'!N110+'по 0,4'!N107</f>
        <v>0</v>
      </c>
      <c r="O98" s="31">
        <f>'по 6-10'!O110+'по 0,4'!O107</f>
        <v>0</v>
      </c>
      <c r="P98" s="31">
        <f>'по 6-10'!P110+'по 0,4'!P107</f>
        <v>0</v>
      </c>
      <c r="Q98" s="31">
        <f>'по 6-10'!Q110+'по 0,4'!Q107</f>
        <v>0</v>
      </c>
    </row>
    <row r="99" spans="1:17" x14ac:dyDescent="0.2">
      <c r="A99" s="18"/>
      <c r="B99" s="48"/>
      <c r="C99" s="46" t="s">
        <v>183</v>
      </c>
      <c r="D99" s="31">
        <f>'по 6-10'!D111+'по 0,4'!D108</f>
        <v>7</v>
      </c>
      <c r="E99" s="31">
        <f>'по 6-10'!E111+'по 0,4'!E108</f>
        <v>92.5</v>
      </c>
      <c r="F99" s="31">
        <f>'по 6-10'!F111+'по 0,4'!F108</f>
        <v>7</v>
      </c>
      <c r="G99" s="31">
        <f>'по 6-10'!G111+'по 0,4'!G108</f>
        <v>92.5</v>
      </c>
      <c r="H99" s="31">
        <f>'по 6-10'!H111+'по 0,4'!H108</f>
        <v>0</v>
      </c>
      <c r="I99" s="31">
        <f>'по 6-10'!I111+'по 0,4'!I108</f>
        <v>0</v>
      </c>
      <c r="J99" s="31">
        <f>'по 6-10'!J111+'по 0,4'!J108</f>
        <v>0</v>
      </c>
      <c r="K99" s="31">
        <f>'по 6-10'!K111+'по 0,4'!K108</f>
        <v>0</v>
      </c>
      <c r="L99" s="31">
        <f>'по 6-10'!L111+'по 0,4'!L108</f>
        <v>0</v>
      </c>
      <c r="M99" s="31">
        <f>'по 6-10'!M111+'по 0,4'!M108</f>
        <v>0</v>
      </c>
      <c r="N99" s="31">
        <f>'по 6-10'!N111+'по 0,4'!N108</f>
        <v>0</v>
      </c>
      <c r="O99" s="31">
        <f>'по 6-10'!O111+'по 0,4'!O108</f>
        <v>0</v>
      </c>
      <c r="P99" s="31">
        <f>'по 6-10'!P111+'по 0,4'!P108</f>
        <v>0</v>
      </c>
      <c r="Q99" s="31">
        <f>'по 6-10'!Q111+'по 0,4'!Q108</f>
        <v>0</v>
      </c>
    </row>
    <row r="100" spans="1:17" x14ac:dyDescent="0.2">
      <c r="A100" s="18"/>
      <c r="B100" s="48"/>
      <c r="C100" s="46" t="s">
        <v>184</v>
      </c>
      <c r="D100" s="31">
        <f>'по 6-10'!D112+'по 0,4'!D109</f>
        <v>3</v>
      </c>
      <c r="E100" s="31">
        <f>'по 6-10'!E112+'по 0,4'!E109</f>
        <v>19</v>
      </c>
      <c r="F100" s="31">
        <f>'по 6-10'!F112+'по 0,4'!F109</f>
        <v>3</v>
      </c>
      <c r="G100" s="31">
        <f>'по 6-10'!G112+'по 0,4'!G109</f>
        <v>19</v>
      </c>
      <c r="H100" s="31">
        <f>'по 6-10'!H112+'по 0,4'!H109</f>
        <v>0</v>
      </c>
      <c r="I100" s="31">
        <f>'по 6-10'!I112+'по 0,4'!I109</f>
        <v>0</v>
      </c>
      <c r="J100" s="31">
        <f>'по 6-10'!J112+'по 0,4'!J109</f>
        <v>0</v>
      </c>
      <c r="K100" s="31">
        <f>'по 6-10'!K112+'по 0,4'!K109</f>
        <v>0</v>
      </c>
      <c r="L100" s="31">
        <f>'по 6-10'!L112+'по 0,4'!L109</f>
        <v>0</v>
      </c>
      <c r="M100" s="31">
        <f>'по 6-10'!M112+'по 0,4'!M109</f>
        <v>0</v>
      </c>
      <c r="N100" s="31">
        <f>'по 6-10'!N112+'по 0,4'!N109</f>
        <v>0</v>
      </c>
      <c r="O100" s="31">
        <f>'по 6-10'!O112+'по 0,4'!O109</f>
        <v>0</v>
      </c>
      <c r="P100" s="31">
        <f>'по 6-10'!P112+'по 0,4'!P109</f>
        <v>0</v>
      </c>
      <c r="Q100" s="31">
        <f>'по 6-10'!Q112+'по 0,4'!Q109</f>
        <v>0</v>
      </c>
    </row>
    <row r="101" spans="1:17" x14ac:dyDescent="0.2">
      <c r="A101" s="18"/>
      <c r="B101" s="48"/>
      <c r="C101" s="46" t="s">
        <v>185</v>
      </c>
      <c r="D101" s="31">
        <f>'по 6-10'!D113+'по 0,4'!D110</f>
        <v>8</v>
      </c>
      <c r="E101" s="31">
        <f>'по 6-10'!E113+'по 0,4'!E110</f>
        <v>186</v>
      </c>
      <c r="F101" s="31">
        <f>'по 6-10'!F113+'по 0,4'!F110</f>
        <v>8</v>
      </c>
      <c r="G101" s="31">
        <f>'по 6-10'!G113+'по 0,4'!G110</f>
        <v>186</v>
      </c>
      <c r="H101" s="31">
        <f>'по 6-10'!H113+'по 0,4'!H110</f>
        <v>0</v>
      </c>
      <c r="I101" s="31">
        <f>'по 6-10'!I113+'по 0,4'!I110</f>
        <v>0</v>
      </c>
      <c r="J101" s="31">
        <f>'по 6-10'!J113+'по 0,4'!J110</f>
        <v>0</v>
      </c>
      <c r="K101" s="31">
        <f>'по 6-10'!K113+'по 0,4'!K110</f>
        <v>0</v>
      </c>
      <c r="L101" s="31">
        <f>'по 6-10'!L113+'по 0,4'!L110</f>
        <v>0</v>
      </c>
      <c r="M101" s="31">
        <f>'по 6-10'!M113+'по 0,4'!M110</f>
        <v>0</v>
      </c>
      <c r="N101" s="31">
        <f>'по 6-10'!N113+'по 0,4'!N110</f>
        <v>0</v>
      </c>
      <c r="O101" s="31">
        <f>'по 6-10'!O113+'по 0,4'!O110</f>
        <v>0</v>
      </c>
      <c r="P101" s="31">
        <f>'по 6-10'!P113+'по 0,4'!P110</f>
        <v>0</v>
      </c>
      <c r="Q101" s="31">
        <f>'по 6-10'!Q113+'по 0,4'!Q110</f>
        <v>0</v>
      </c>
    </row>
    <row r="102" spans="1:17" x14ac:dyDescent="0.2">
      <c r="A102" s="18"/>
      <c r="B102" s="48"/>
      <c r="C102" s="46" t="s">
        <v>187</v>
      </c>
      <c r="D102" s="31">
        <f>'по 6-10'!D114+'по 0,4'!D111</f>
        <v>0</v>
      </c>
      <c r="E102" s="31">
        <f>'по 6-10'!E114+'по 0,4'!E111</f>
        <v>0</v>
      </c>
      <c r="F102" s="31">
        <f>'по 6-10'!F114+'по 0,4'!F111</f>
        <v>0</v>
      </c>
      <c r="G102" s="31">
        <f>'по 6-10'!G114+'по 0,4'!G111</f>
        <v>0</v>
      </c>
      <c r="H102" s="31">
        <f>'по 6-10'!H114+'по 0,4'!H111</f>
        <v>0</v>
      </c>
      <c r="I102" s="31">
        <f>'по 6-10'!I114+'по 0,4'!I111</f>
        <v>0</v>
      </c>
      <c r="J102" s="31">
        <f>'по 6-10'!J114+'по 0,4'!J111</f>
        <v>0</v>
      </c>
      <c r="K102" s="31">
        <f>'по 6-10'!K114+'по 0,4'!K111</f>
        <v>0</v>
      </c>
      <c r="L102" s="31">
        <f>'по 6-10'!L114+'по 0,4'!L111</f>
        <v>0</v>
      </c>
      <c r="M102" s="31">
        <f>'по 6-10'!M114+'по 0,4'!M111</f>
        <v>0</v>
      </c>
      <c r="N102" s="31">
        <f>'по 6-10'!N114+'по 0,4'!N111</f>
        <v>0</v>
      </c>
      <c r="O102" s="31">
        <f>'по 6-10'!O114+'по 0,4'!O111</f>
        <v>0</v>
      </c>
      <c r="P102" s="31">
        <f>'по 6-10'!P114+'по 0,4'!P111</f>
        <v>0</v>
      </c>
      <c r="Q102" s="31">
        <f>'по 6-10'!Q114+'по 0,4'!Q111</f>
        <v>0</v>
      </c>
    </row>
    <row r="103" spans="1:17" x14ac:dyDescent="0.2">
      <c r="A103" s="18"/>
      <c r="B103" s="48"/>
      <c r="C103" s="46" t="s">
        <v>188</v>
      </c>
      <c r="D103" s="31">
        <f>'по 6-10'!D115+'по 0,4'!D112</f>
        <v>14</v>
      </c>
      <c r="E103" s="31">
        <f>'по 6-10'!E115+'по 0,4'!E112</f>
        <v>352</v>
      </c>
      <c r="F103" s="31">
        <f>'по 6-10'!F115+'по 0,4'!F112</f>
        <v>13</v>
      </c>
      <c r="G103" s="31">
        <f>'по 6-10'!G115+'по 0,4'!G112</f>
        <v>187</v>
      </c>
      <c r="H103" s="31">
        <f>'по 6-10'!H115+'по 0,4'!H112</f>
        <v>0</v>
      </c>
      <c r="I103" s="31">
        <f>'по 6-10'!I115+'по 0,4'!I112</f>
        <v>0</v>
      </c>
      <c r="J103" s="31">
        <f>'по 6-10'!J115+'по 0,4'!J112</f>
        <v>0</v>
      </c>
      <c r="K103" s="31">
        <f>'по 6-10'!K115+'по 0,4'!K112</f>
        <v>0</v>
      </c>
      <c r="L103" s="31">
        <f>'по 6-10'!L115+'по 0,4'!L112</f>
        <v>0</v>
      </c>
      <c r="M103" s="31">
        <f>'по 6-10'!M115+'по 0,4'!M112</f>
        <v>0</v>
      </c>
      <c r="N103" s="31">
        <f>'по 6-10'!N115+'по 0,4'!N112</f>
        <v>0</v>
      </c>
      <c r="O103" s="31">
        <f>'по 6-10'!O115+'по 0,4'!O112</f>
        <v>0</v>
      </c>
      <c r="P103" s="31">
        <f>'по 6-10'!P115+'по 0,4'!P112</f>
        <v>0</v>
      </c>
      <c r="Q103" s="31">
        <f>'по 6-10'!Q115+'по 0,4'!Q112</f>
        <v>0</v>
      </c>
    </row>
    <row r="104" spans="1:17" x14ac:dyDescent="0.2">
      <c r="A104" s="18"/>
      <c r="B104" s="48"/>
      <c r="C104" s="46" t="s">
        <v>189</v>
      </c>
      <c r="D104" s="31">
        <f>'по 6-10'!D116+'по 0,4'!D113</f>
        <v>4</v>
      </c>
      <c r="E104" s="31">
        <f>'по 6-10'!E116+'по 0,4'!E113</f>
        <v>130</v>
      </c>
      <c r="F104" s="31">
        <f>'по 6-10'!F116+'по 0,4'!F113</f>
        <v>4</v>
      </c>
      <c r="G104" s="31">
        <f>'по 6-10'!G116+'по 0,4'!G113</f>
        <v>130</v>
      </c>
      <c r="H104" s="31">
        <f>'по 6-10'!H116+'по 0,4'!H113</f>
        <v>0</v>
      </c>
      <c r="I104" s="31">
        <f>'по 6-10'!I116+'по 0,4'!I113</f>
        <v>0</v>
      </c>
      <c r="J104" s="31">
        <f>'по 6-10'!J116+'по 0,4'!J113</f>
        <v>0</v>
      </c>
      <c r="K104" s="31">
        <f>'по 6-10'!K116+'по 0,4'!K113</f>
        <v>0</v>
      </c>
      <c r="L104" s="31">
        <f>'по 6-10'!L116+'по 0,4'!L113</f>
        <v>0</v>
      </c>
      <c r="M104" s="31">
        <f>'по 6-10'!M116+'по 0,4'!M113</f>
        <v>0</v>
      </c>
      <c r="N104" s="31">
        <f>'по 6-10'!N116+'по 0,4'!N113</f>
        <v>0</v>
      </c>
      <c r="O104" s="31">
        <f>'по 6-10'!O116+'по 0,4'!O113</f>
        <v>0</v>
      </c>
      <c r="P104" s="31">
        <f>'по 6-10'!P116+'по 0,4'!P113</f>
        <v>0</v>
      </c>
      <c r="Q104" s="31">
        <f>'по 6-10'!Q116+'по 0,4'!Q113</f>
        <v>0</v>
      </c>
    </row>
    <row r="105" spans="1:17" x14ac:dyDescent="0.2">
      <c r="A105" s="18"/>
      <c r="B105" s="48"/>
      <c r="C105" s="46" t="s">
        <v>190</v>
      </c>
      <c r="D105" s="31">
        <f>'по 6-10'!D117+'по 0,4'!D114</f>
        <v>1</v>
      </c>
      <c r="E105" s="31">
        <f>'по 6-10'!E117+'по 0,4'!E114</f>
        <v>8</v>
      </c>
      <c r="F105" s="31">
        <f>'по 6-10'!F117+'по 0,4'!F114</f>
        <v>1</v>
      </c>
      <c r="G105" s="31">
        <f>'по 6-10'!G117+'по 0,4'!G114</f>
        <v>8</v>
      </c>
      <c r="H105" s="31">
        <f>'по 6-10'!H117+'по 0,4'!H114</f>
        <v>0</v>
      </c>
      <c r="I105" s="31">
        <f>'по 6-10'!I117+'по 0,4'!I114</f>
        <v>0</v>
      </c>
      <c r="J105" s="31">
        <f>'по 6-10'!J117+'по 0,4'!J114</f>
        <v>0</v>
      </c>
      <c r="K105" s="31">
        <f>'по 6-10'!K117+'по 0,4'!K114</f>
        <v>0</v>
      </c>
      <c r="L105" s="31">
        <f>'по 6-10'!L117+'по 0,4'!L114</f>
        <v>0</v>
      </c>
      <c r="M105" s="31">
        <f>'по 6-10'!M117+'по 0,4'!M114</f>
        <v>0</v>
      </c>
      <c r="N105" s="31">
        <f>'по 6-10'!N117+'по 0,4'!N114</f>
        <v>0</v>
      </c>
      <c r="O105" s="31">
        <f>'по 6-10'!O117+'по 0,4'!O114</f>
        <v>0</v>
      </c>
      <c r="P105" s="31">
        <f>'по 6-10'!P117+'по 0,4'!P114</f>
        <v>0</v>
      </c>
      <c r="Q105" s="31">
        <f>'по 6-10'!Q117+'по 0,4'!Q114</f>
        <v>0</v>
      </c>
    </row>
    <row r="106" spans="1:17" x14ac:dyDescent="0.2">
      <c r="A106" s="18"/>
      <c r="B106" s="48"/>
      <c r="C106" s="46" t="s">
        <v>191</v>
      </c>
      <c r="D106" s="31">
        <f>'по 6-10'!D118+'по 0,4'!D115</f>
        <v>0</v>
      </c>
      <c r="E106" s="31">
        <f>'по 6-10'!E118+'по 0,4'!E115</f>
        <v>0</v>
      </c>
      <c r="F106" s="31">
        <f>'по 6-10'!F118+'по 0,4'!F115</f>
        <v>0</v>
      </c>
      <c r="G106" s="31">
        <f>'по 6-10'!G118+'по 0,4'!G115</f>
        <v>0</v>
      </c>
      <c r="H106" s="31">
        <f>'по 6-10'!H118+'по 0,4'!H115</f>
        <v>0</v>
      </c>
      <c r="I106" s="31">
        <f>'по 6-10'!I118+'по 0,4'!I115</f>
        <v>0</v>
      </c>
      <c r="J106" s="31">
        <f>'по 6-10'!J118+'по 0,4'!J115</f>
        <v>0</v>
      </c>
      <c r="K106" s="31">
        <f>'по 6-10'!K118+'по 0,4'!K115</f>
        <v>0</v>
      </c>
      <c r="L106" s="31">
        <f>'по 6-10'!L118+'по 0,4'!L115</f>
        <v>0</v>
      </c>
      <c r="M106" s="31">
        <f>'по 6-10'!M118+'по 0,4'!M115</f>
        <v>0</v>
      </c>
      <c r="N106" s="31">
        <f>'по 6-10'!N118+'по 0,4'!N115</f>
        <v>0</v>
      </c>
      <c r="O106" s="31">
        <f>'по 6-10'!O118+'по 0,4'!O115</f>
        <v>0</v>
      </c>
      <c r="P106" s="31">
        <f>'по 6-10'!P118+'по 0,4'!P115</f>
        <v>0</v>
      </c>
      <c r="Q106" s="31">
        <f>'по 6-10'!Q118+'по 0,4'!Q115</f>
        <v>0</v>
      </c>
    </row>
    <row r="107" spans="1:17" x14ac:dyDescent="0.2">
      <c r="A107" s="18"/>
      <c r="B107" s="48"/>
      <c r="C107" s="46" t="s">
        <v>192</v>
      </c>
      <c r="D107" s="31">
        <f>'по 6-10'!D119+'по 0,4'!D116</f>
        <v>0</v>
      </c>
      <c r="E107" s="31">
        <f>'по 6-10'!E119+'по 0,4'!E116</f>
        <v>0</v>
      </c>
      <c r="F107" s="31">
        <f>'по 6-10'!F119+'по 0,4'!F116</f>
        <v>0</v>
      </c>
      <c r="G107" s="31">
        <f>'по 6-10'!G119+'по 0,4'!G116</f>
        <v>0</v>
      </c>
      <c r="H107" s="31">
        <f>'по 6-10'!H119+'по 0,4'!H116</f>
        <v>0</v>
      </c>
      <c r="I107" s="31">
        <f>'по 6-10'!I119+'по 0,4'!I116</f>
        <v>0</v>
      </c>
      <c r="J107" s="31">
        <f>'по 6-10'!J119+'по 0,4'!J116</f>
        <v>0</v>
      </c>
      <c r="K107" s="31">
        <f>'по 6-10'!K119+'по 0,4'!K116</f>
        <v>0</v>
      </c>
      <c r="L107" s="31">
        <f>'по 6-10'!L119+'по 0,4'!L116</f>
        <v>0</v>
      </c>
      <c r="M107" s="31">
        <f>'по 6-10'!M119+'по 0,4'!M116</f>
        <v>0</v>
      </c>
      <c r="N107" s="31">
        <f>'по 6-10'!N119+'по 0,4'!N116</f>
        <v>0</v>
      </c>
      <c r="O107" s="31">
        <f>'по 6-10'!O119+'по 0,4'!O116</f>
        <v>0</v>
      </c>
      <c r="P107" s="31">
        <f>'по 6-10'!P119+'по 0,4'!P116</f>
        <v>0</v>
      </c>
      <c r="Q107" s="31">
        <f>'по 6-10'!Q119+'по 0,4'!Q116</f>
        <v>0</v>
      </c>
    </row>
    <row r="108" spans="1:17" x14ac:dyDescent="0.2">
      <c r="A108" s="18"/>
      <c r="B108" s="48"/>
      <c r="C108" s="46" t="s">
        <v>193</v>
      </c>
      <c r="D108" s="31">
        <f>'по 6-10'!D120+'по 0,4'!D117</f>
        <v>0</v>
      </c>
      <c r="E108" s="31">
        <f>'по 6-10'!E120+'по 0,4'!E117</f>
        <v>0</v>
      </c>
      <c r="F108" s="31">
        <f>'по 6-10'!F120+'по 0,4'!F117</f>
        <v>0</v>
      </c>
      <c r="G108" s="31">
        <f>'по 6-10'!G120+'по 0,4'!G117</f>
        <v>0</v>
      </c>
      <c r="H108" s="31">
        <f>'по 6-10'!H120+'по 0,4'!H117</f>
        <v>0</v>
      </c>
      <c r="I108" s="31">
        <f>'по 6-10'!I120+'по 0,4'!I117</f>
        <v>0</v>
      </c>
      <c r="J108" s="31">
        <f>'по 6-10'!J120+'по 0,4'!J117</f>
        <v>0</v>
      </c>
      <c r="K108" s="31">
        <f>'по 6-10'!K120+'по 0,4'!K117</f>
        <v>0</v>
      </c>
      <c r="L108" s="31">
        <f>'по 6-10'!L120+'по 0,4'!L117</f>
        <v>0</v>
      </c>
      <c r="M108" s="31">
        <f>'по 6-10'!M120+'по 0,4'!M117</f>
        <v>0</v>
      </c>
      <c r="N108" s="31">
        <f>'по 6-10'!N120+'по 0,4'!N117</f>
        <v>0</v>
      </c>
      <c r="O108" s="31">
        <f>'по 6-10'!O120+'по 0,4'!O117</f>
        <v>0</v>
      </c>
      <c r="P108" s="31">
        <f>'по 6-10'!P120+'по 0,4'!P117</f>
        <v>0</v>
      </c>
      <c r="Q108" s="31">
        <f>'по 6-10'!Q120+'по 0,4'!Q117</f>
        <v>0</v>
      </c>
    </row>
    <row r="109" spans="1:17" x14ac:dyDescent="0.2">
      <c r="A109" s="18"/>
      <c r="B109" s="48"/>
      <c r="C109" s="46" t="s">
        <v>194</v>
      </c>
      <c r="D109" s="31">
        <f>'по 6-10'!D121+'по 0,4'!D118</f>
        <v>14</v>
      </c>
      <c r="E109" s="31">
        <f>'по 6-10'!E121+'по 0,4'!E118</f>
        <v>102</v>
      </c>
      <c r="F109" s="31">
        <f>'по 6-10'!F121+'по 0,4'!F118</f>
        <v>14</v>
      </c>
      <c r="G109" s="31">
        <f>'по 6-10'!G121+'по 0,4'!G118</f>
        <v>102</v>
      </c>
      <c r="H109" s="31">
        <f>'по 6-10'!H121+'по 0,4'!H118</f>
        <v>0</v>
      </c>
      <c r="I109" s="31">
        <f>'по 6-10'!I121+'по 0,4'!I118</f>
        <v>0</v>
      </c>
      <c r="J109" s="31">
        <f>'по 6-10'!J121+'по 0,4'!J118</f>
        <v>0</v>
      </c>
      <c r="K109" s="31">
        <f>'по 6-10'!K121+'по 0,4'!K118</f>
        <v>0</v>
      </c>
      <c r="L109" s="31">
        <f>'по 6-10'!L121+'по 0,4'!L118</f>
        <v>0</v>
      </c>
      <c r="M109" s="31">
        <f>'по 6-10'!M121+'по 0,4'!M118</f>
        <v>0</v>
      </c>
      <c r="N109" s="31">
        <f>'по 6-10'!N121+'по 0,4'!N118</f>
        <v>0</v>
      </c>
      <c r="O109" s="31">
        <f>'по 6-10'!O121+'по 0,4'!O118</f>
        <v>0</v>
      </c>
      <c r="P109" s="31">
        <f>'по 6-10'!P121+'по 0,4'!P118</f>
        <v>0</v>
      </c>
      <c r="Q109" s="31">
        <f>'по 6-10'!Q121+'по 0,4'!Q118</f>
        <v>0</v>
      </c>
    </row>
    <row r="110" spans="1:17" x14ac:dyDescent="0.2">
      <c r="A110" s="18"/>
      <c r="B110" s="48"/>
      <c r="C110" s="46" t="s">
        <v>195</v>
      </c>
      <c r="D110" s="31">
        <f>'по 6-10'!D122+'по 0,4'!D119</f>
        <v>2</v>
      </c>
      <c r="E110" s="31">
        <f>'по 6-10'!E122+'по 0,4'!E119</f>
        <v>10</v>
      </c>
      <c r="F110" s="31">
        <f>'по 6-10'!F122+'по 0,4'!F119</f>
        <v>2</v>
      </c>
      <c r="G110" s="31">
        <f>'по 6-10'!G122+'по 0,4'!G119</f>
        <v>10</v>
      </c>
      <c r="H110" s="31">
        <f>'по 6-10'!H122+'по 0,4'!H119</f>
        <v>0</v>
      </c>
      <c r="I110" s="31">
        <f>'по 6-10'!I122+'по 0,4'!I119</f>
        <v>0</v>
      </c>
      <c r="J110" s="31">
        <f>'по 6-10'!J122+'по 0,4'!J119</f>
        <v>0</v>
      </c>
      <c r="K110" s="31">
        <f>'по 6-10'!K122+'по 0,4'!K119</f>
        <v>0</v>
      </c>
      <c r="L110" s="31">
        <f>'по 6-10'!L122+'по 0,4'!L119</f>
        <v>0</v>
      </c>
      <c r="M110" s="31">
        <f>'по 6-10'!M122+'по 0,4'!M119</f>
        <v>0</v>
      </c>
      <c r="N110" s="31">
        <f>'по 6-10'!N122+'по 0,4'!N119</f>
        <v>0</v>
      </c>
      <c r="O110" s="31">
        <f>'по 6-10'!O122+'по 0,4'!O119</f>
        <v>0</v>
      </c>
      <c r="P110" s="31">
        <f>'по 6-10'!P122+'по 0,4'!P119</f>
        <v>0</v>
      </c>
      <c r="Q110" s="31">
        <f>'по 6-10'!Q122+'по 0,4'!Q119</f>
        <v>0</v>
      </c>
    </row>
    <row r="111" spans="1:17" x14ac:dyDescent="0.2">
      <c r="A111" s="18"/>
      <c r="B111" s="48"/>
      <c r="C111" s="46" t="s">
        <v>196</v>
      </c>
      <c r="D111" s="31">
        <f>'по 6-10'!D123+'по 0,4'!D120</f>
        <v>4</v>
      </c>
      <c r="E111" s="31">
        <f>'по 6-10'!E123+'по 0,4'!E120</f>
        <v>37</v>
      </c>
      <c r="F111" s="31">
        <f>'по 6-10'!F123+'по 0,4'!F120</f>
        <v>4</v>
      </c>
      <c r="G111" s="31">
        <f>'по 6-10'!G123+'по 0,4'!G120</f>
        <v>37</v>
      </c>
      <c r="H111" s="31">
        <f>'по 6-10'!H123+'по 0,4'!H120</f>
        <v>0</v>
      </c>
      <c r="I111" s="31">
        <f>'по 6-10'!I123+'по 0,4'!I120</f>
        <v>0</v>
      </c>
      <c r="J111" s="31">
        <f>'по 6-10'!J123+'по 0,4'!J120</f>
        <v>0</v>
      </c>
      <c r="K111" s="31">
        <f>'по 6-10'!K123+'по 0,4'!K120</f>
        <v>0</v>
      </c>
      <c r="L111" s="31">
        <f>'по 6-10'!L123+'по 0,4'!L120</f>
        <v>0</v>
      </c>
      <c r="M111" s="31">
        <f>'по 6-10'!M123+'по 0,4'!M120</f>
        <v>0</v>
      </c>
      <c r="N111" s="31">
        <f>'по 6-10'!N123+'по 0,4'!N120</f>
        <v>0</v>
      </c>
      <c r="O111" s="31">
        <f>'по 6-10'!O123+'по 0,4'!O120</f>
        <v>0</v>
      </c>
      <c r="P111" s="31">
        <f>'по 6-10'!P123+'по 0,4'!P120</f>
        <v>0</v>
      </c>
      <c r="Q111" s="31">
        <f>'по 6-10'!Q123+'по 0,4'!Q120</f>
        <v>0</v>
      </c>
    </row>
    <row r="112" spans="1:17" ht="12.75" customHeight="1" x14ac:dyDescent="0.2">
      <c r="A112" s="18"/>
      <c r="B112" s="48"/>
      <c r="C112" s="46" t="s">
        <v>197</v>
      </c>
      <c r="D112" s="31">
        <f>'по 6-10'!D124+'по 0,4'!D121</f>
        <v>2</v>
      </c>
      <c r="E112" s="31">
        <f>'по 6-10'!E124+'по 0,4'!E121</f>
        <v>10</v>
      </c>
      <c r="F112" s="31">
        <f>'по 6-10'!F124+'по 0,4'!F121</f>
        <v>2</v>
      </c>
      <c r="G112" s="31">
        <f>'по 6-10'!G124+'по 0,4'!G121</f>
        <v>10</v>
      </c>
      <c r="H112" s="31">
        <f>'по 6-10'!H124+'по 0,4'!H121</f>
        <v>0</v>
      </c>
      <c r="I112" s="31">
        <f>'по 6-10'!I124+'по 0,4'!I121</f>
        <v>0</v>
      </c>
      <c r="J112" s="31">
        <f>'по 6-10'!J124+'по 0,4'!J121</f>
        <v>0</v>
      </c>
      <c r="K112" s="31">
        <f>'по 6-10'!K124+'по 0,4'!K121</f>
        <v>0</v>
      </c>
      <c r="L112" s="31">
        <f>'по 6-10'!L124+'по 0,4'!L121</f>
        <v>0</v>
      </c>
      <c r="M112" s="31">
        <f>'по 6-10'!M124+'по 0,4'!M121</f>
        <v>0</v>
      </c>
      <c r="N112" s="31">
        <f>'по 6-10'!N124+'по 0,4'!N121</f>
        <v>0</v>
      </c>
      <c r="O112" s="31">
        <f>'по 6-10'!O124+'по 0,4'!O121</f>
        <v>0</v>
      </c>
      <c r="P112" s="31">
        <f>'по 6-10'!P124+'по 0,4'!P121</f>
        <v>0</v>
      </c>
      <c r="Q112" s="31">
        <f>'по 6-10'!Q124+'по 0,4'!Q121</f>
        <v>0</v>
      </c>
    </row>
    <row r="113" spans="1:17" ht="12.75" customHeight="1" x14ac:dyDescent="0.2">
      <c r="A113" s="18"/>
      <c r="B113" s="48"/>
      <c r="C113" s="46" t="s">
        <v>198</v>
      </c>
      <c r="D113" s="31">
        <f>'по 6-10'!D125+'по 0,4'!D122</f>
        <v>3</v>
      </c>
      <c r="E113" s="31">
        <f>'по 6-10'!E125+'по 0,4'!E122</f>
        <v>8</v>
      </c>
      <c r="F113" s="31">
        <f>'по 6-10'!F125+'по 0,4'!F122</f>
        <v>3</v>
      </c>
      <c r="G113" s="31">
        <f>'по 6-10'!G125+'по 0,4'!G122</f>
        <v>8</v>
      </c>
      <c r="H113" s="31">
        <f>'по 6-10'!H125+'по 0,4'!H122</f>
        <v>0</v>
      </c>
      <c r="I113" s="31">
        <f>'по 6-10'!I125+'по 0,4'!I122</f>
        <v>0</v>
      </c>
      <c r="J113" s="31">
        <f>'по 6-10'!J125+'по 0,4'!J122</f>
        <v>0</v>
      </c>
      <c r="K113" s="31">
        <f>'по 6-10'!K125+'по 0,4'!K122</f>
        <v>0</v>
      </c>
      <c r="L113" s="31">
        <f>'по 6-10'!L125+'по 0,4'!L122</f>
        <v>0</v>
      </c>
      <c r="M113" s="31">
        <f>'по 6-10'!M125+'по 0,4'!M122</f>
        <v>0</v>
      </c>
      <c r="N113" s="31">
        <f>'по 6-10'!N125+'по 0,4'!N122</f>
        <v>0</v>
      </c>
      <c r="O113" s="31">
        <f>'по 6-10'!O125+'по 0,4'!O122</f>
        <v>0</v>
      </c>
      <c r="P113" s="31">
        <f>'по 6-10'!P125+'по 0,4'!P122</f>
        <v>0</v>
      </c>
      <c r="Q113" s="31">
        <f>'по 6-10'!Q125+'по 0,4'!Q122</f>
        <v>0</v>
      </c>
    </row>
    <row r="114" spans="1:17" ht="12.75" customHeight="1" x14ac:dyDescent="0.2">
      <c r="A114" s="18"/>
      <c r="B114" s="48"/>
      <c r="C114" s="46" t="s">
        <v>199</v>
      </c>
      <c r="D114" s="31">
        <f>'по 6-10'!D126+'по 0,4'!D123</f>
        <v>0</v>
      </c>
      <c r="E114" s="31">
        <f>'по 6-10'!E126+'по 0,4'!E123</f>
        <v>0</v>
      </c>
      <c r="F114" s="31">
        <f>'по 6-10'!F126+'по 0,4'!F123</f>
        <v>0</v>
      </c>
      <c r="G114" s="31">
        <f>'по 6-10'!G126+'по 0,4'!G123</f>
        <v>0</v>
      </c>
      <c r="H114" s="31">
        <f>'по 6-10'!H126+'по 0,4'!H123</f>
        <v>0</v>
      </c>
      <c r="I114" s="31">
        <f>'по 6-10'!I126+'по 0,4'!I123</f>
        <v>0</v>
      </c>
      <c r="J114" s="31">
        <f>'по 6-10'!J126+'по 0,4'!J123</f>
        <v>0</v>
      </c>
      <c r="K114" s="31">
        <f>'по 6-10'!K126+'по 0,4'!K123</f>
        <v>0</v>
      </c>
      <c r="L114" s="31">
        <f>'по 6-10'!L126+'по 0,4'!L123</f>
        <v>0</v>
      </c>
      <c r="M114" s="31">
        <f>'по 6-10'!M126+'по 0,4'!M123</f>
        <v>0</v>
      </c>
      <c r="N114" s="31">
        <f>'по 6-10'!N126+'по 0,4'!N123</f>
        <v>0</v>
      </c>
      <c r="O114" s="31">
        <f>'по 6-10'!O126+'по 0,4'!O123</f>
        <v>0</v>
      </c>
      <c r="P114" s="31">
        <f>'по 6-10'!P126+'по 0,4'!P123</f>
        <v>0</v>
      </c>
      <c r="Q114" s="31">
        <f>'по 6-10'!Q126+'по 0,4'!Q123</f>
        <v>0</v>
      </c>
    </row>
    <row r="115" spans="1:17" ht="12.75" customHeight="1" x14ac:dyDescent="0.2">
      <c r="A115" s="18"/>
      <c r="B115" s="48"/>
      <c r="C115" s="46" t="s">
        <v>200</v>
      </c>
      <c r="D115" s="31">
        <f>'по 6-10'!D127+'по 0,4'!D124</f>
        <v>1</v>
      </c>
      <c r="E115" s="31">
        <f>'по 6-10'!E127+'по 0,4'!E124</f>
        <v>12</v>
      </c>
      <c r="F115" s="31">
        <f>'по 6-10'!F127+'по 0,4'!F124</f>
        <v>1</v>
      </c>
      <c r="G115" s="31">
        <f>'по 6-10'!G127+'по 0,4'!G124</f>
        <v>12</v>
      </c>
      <c r="H115" s="31">
        <f>'по 6-10'!H127+'по 0,4'!H124</f>
        <v>0</v>
      </c>
      <c r="I115" s="31">
        <f>'по 6-10'!I127+'по 0,4'!I124</f>
        <v>0</v>
      </c>
      <c r="J115" s="31">
        <f>'по 6-10'!J127+'по 0,4'!J124</f>
        <v>0</v>
      </c>
      <c r="K115" s="31">
        <f>'по 6-10'!K127+'по 0,4'!K124</f>
        <v>0</v>
      </c>
      <c r="L115" s="31">
        <f>'по 6-10'!L127+'по 0,4'!L124</f>
        <v>0</v>
      </c>
      <c r="M115" s="31">
        <f>'по 6-10'!M127+'по 0,4'!M124</f>
        <v>0</v>
      </c>
      <c r="N115" s="31">
        <f>'по 6-10'!N127+'по 0,4'!N124</f>
        <v>0</v>
      </c>
      <c r="O115" s="31">
        <f>'по 6-10'!O127+'по 0,4'!O124</f>
        <v>0</v>
      </c>
      <c r="P115" s="31">
        <f>'по 6-10'!P127+'по 0,4'!P124</f>
        <v>0</v>
      </c>
      <c r="Q115" s="31">
        <f>'по 6-10'!Q127+'по 0,4'!Q124</f>
        <v>0</v>
      </c>
    </row>
    <row r="116" spans="1:17" ht="12.75" customHeight="1" x14ac:dyDescent="0.2">
      <c r="A116" s="18"/>
      <c r="B116" s="48"/>
      <c r="C116" s="46" t="s">
        <v>201</v>
      </c>
      <c r="D116" s="31">
        <f>'по 6-10'!D128+'по 0,4'!D125</f>
        <v>2</v>
      </c>
      <c r="E116" s="31">
        <f>'по 6-10'!E128+'по 0,4'!E125</f>
        <v>85</v>
      </c>
      <c r="F116" s="31">
        <f>'по 6-10'!F128+'по 0,4'!F125</f>
        <v>2</v>
      </c>
      <c r="G116" s="31">
        <f>'по 6-10'!G128+'по 0,4'!G125</f>
        <v>85</v>
      </c>
      <c r="H116" s="31">
        <f>'по 6-10'!H128+'по 0,4'!H125</f>
        <v>0</v>
      </c>
      <c r="I116" s="31">
        <f>'по 6-10'!I128+'по 0,4'!I125</f>
        <v>0</v>
      </c>
      <c r="J116" s="31">
        <f>'по 6-10'!J128+'по 0,4'!J125</f>
        <v>0</v>
      </c>
      <c r="K116" s="31">
        <f>'по 6-10'!K128+'по 0,4'!K125</f>
        <v>0</v>
      </c>
      <c r="L116" s="31">
        <f>'по 6-10'!L128+'по 0,4'!L125</f>
        <v>0</v>
      </c>
      <c r="M116" s="31">
        <f>'по 6-10'!M128+'по 0,4'!M125</f>
        <v>0</v>
      </c>
      <c r="N116" s="31">
        <f>'по 6-10'!N128+'по 0,4'!N125</f>
        <v>0</v>
      </c>
      <c r="O116" s="31">
        <f>'по 6-10'!O128+'по 0,4'!O125</f>
        <v>0</v>
      </c>
      <c r="P116" s="31">
        <f>'по 6-10'!P128+'по 0,4'!P125</f>
        <v>0</v>
      </c>
      <c r="Q116" s="31">
        <f>'по 6-10'!Q128+'по 0,4'!Q125</f>
        <v>0</v>
      </c>
    </row>
    <row r="117" spans="1:17" ht="12.75" customHeight="1" x14ac:dyDescent="0.2">
      <c r="A117" s="18"/>
      <c r="B117" s="48"/>
      <c r="C117" s="46" t="s">
        <v>202</v>
      </c>
      <c r="D117" s="31">
        <f>'по 6-10'!D129+'по 0,4'!D126</f>
        <v>3</v>
      </c>
      <c r="E117" s="31">
        <f>'по 6-10'!E129+'по 0,4'!E126</f>
        <v>33</v>
      </c>
      <c r="F117" s="31">
        <f>'по 6-10'!F129+'по 0,4'!F126</f>
        <v>3</v>
      </c>
      <c r="G117" s="31">
        <f>'по 6-10'!G129+'по 0,4'!G126</f>
        <v>33</v>
      </c>
      <c r="H117" s="31">
        <f>'по 6-10'!H129+'по 0,4'!H126</f>
        <v>0</v>
      </c>
      <c r="I117" s="31">
        <f>'по 6-10'!I129+'по 0,4'!I126</f>
        <v>0</v>
      </c>
      <c r="J117" s="31">
        <f>'по 6-10'!J129+'по 0,4'!J126</f>
        <v>0</v>
      </c>
      <c r="K117" s="31">
        <f>'по 6-10'!K129+'по 0,4'!K126</f>
        <v>0</v>
      </c>
      <c r="L117" s="31">
        <f>'по 6-10'!L129+'по 0,4'!L126</f>
        <v>0</v>
      </c>
      <c r="M117" s="31">
        <f>'по 6-10'!M129+'по 0,4'!M126</f>
        <v>0</v>
      </c>
      <c r="N117" s="31">
        <f>'по 6-10'!N129+'по 0,4'!N126</f>
        <v>0</v>
      </c>
      <c r="O117" s="31">
        <f>'по 6-10'!O129+'по 0,4'!O126</f>
        <v>0</v>
      </c>
      <c r="P117" s="31">
        <f>'по 6-10'!P129+'по 0,4'!P126</f>
        <v>0</v>
      </c>
      <c r="Q117" s="31">
        <f>'по 6-10'!Q129+'по 0,4'!Q126</f>
        <v>0</v>
      </c>
    </row>
    <row r="118" spans="1:17" ht="12.75" customHeight="1" x14ac:dyDescent="0.2">
      <c r="A118" s="18"/>
      <c r="B118" s="48"/>
      <c r="C118" s="46" t="s">
        <v>203</v>
      </c>
      <c r="D118" s="31">
        <f>'по 6-10'!D130+'по 0,4'!D127</f>
        <v>0</v>
      </c>
      <c r="E118" s="31">
        <f>'по 6-10'!E130+'по 0,4'!E127</f>
        <v>0</v>
      </c>
      <c r="F118" s="31">
        <f>'по 6-10'!F130+'по 0,4'!F127</f>
        <v>0</v>
      </c>
      <c r="G118" s="31">
        <f>'по 6-10'!G130+'по 0,4'!G127</f>
        <v>0</v>
      </c>
      <c r="H118" s="31">
        <f>'по 6-10'!H130+'по 0,4'!H127</f>
        <v>0</v>
      </c>
      <c r="I118" s="31">
        <f>'по 6-10'!I130+'по 0,4'!I127</f>
        <v>0</v>
      </c>
      <c r="J118" s="31">
        <f>'по 6-10'!J130+'по 0,4'!J127</f>
        <v>0</v>
      </c>
      <c r="K118" s="31">
        <f>'по 6-10'!K130+'по 0,4'!K127</f>
        <v>0</v>
      </c>
      <c r="L118" s="31">
        <f>'по 6-10'!L130+'по 0,4'!L127</f>
        <v>0</v>
      </c>
      <c r="M118" s="31">
        <f>'по 6-10'!M130+'по 0,4'!M127</f>
        <v>0</v>
      </c>
      <c r="N118" s="31">
        <f>'по 6-10'!N130+'по 0,4'!N127</f>
        <v>0</v>
      </c>
      <c r="O118" s="31">
        <f>'по 6-10'!O130+'по 0,4'!O127</f>
        <v>0</v>
      </c>
      <c r="P118" s="31">
        <f>'по 6-10'!P130+'по 0,4'!P127</f>
        <v>0</v>
      </c>
      <c r="Q118" s="31">
        <f>'по 6-10'!Q130+'по 0,4'!Q127</f>
        <v>0</v>
      </c>
    </row>
    <row r="119" spans="1:17" ht="12.75" customHeight="1" x14ac:dyDescent="0.2">
      <c r="A119" s="18"/>
      <c r="B119" s="48"/>
      <c r="C119" s="46" t="s">
        <v>204</v>
      </c>
      <c r="D119" s="31">
        <f>'по 6-10'!D131+'по 0,4'!D128</f>
        <v>0</v>
      </c>
      <c r="E119" s="31">
        <f>'по 6-10'!E131+'по 0,4'!E128</f>
        <v>0</v>
      </c>
      <c r="F119" s="31">
        <f>'по 6-10'!F131+'по 0,4'!F128</f>
        <v>0</v>
      </c>
      <c r="G119" s="31">
        <f>'по 6-10'!G131+'по 0,4'!G128</f>
        <v>0</v>
      </c>
      <c r="H119" s="31">
        <f>'по 6-10'!H131+'по 0,4'!H128</f>
        <v>0</v>
      </c>
      <c r="I119" s="31">
        <f>'по 6-10'!I131+'по 0,4'!I128</f>
        <v>0</v>
      </c>
      <c r="J119" s="31">
        <f>'по 6-10'!J131+'по 0,4'!J128</f>
        <v>0</v>
      </c>
      <c r="K119" s="31">
        <f>'по 6-10'!K131+'по 0,4'!K128</f>
        <v>0</v>
      </c>
      <c r="L119" s="31">
        <f>'по 6-10'!L131+'по 0,4'!L128</f>
        <v>0</v>
      </c>
      <c r="M119" s="31">
        <f>'по 6-10'!M131+'по 0,4'!M128</f>
        <v>0</v>
      </c>
      <c r="N119" s="31">
        <f>'по 6-10'!N131+'по 0,4'!N128</f>
        <v>0</v>
      </c>
      <c r="O119" s="31">
        <f>'по 6-10'!O131+'по 0,4'!O128</f>
        <v>0</v>
      </c>
      <c r="P119" s="31">
        <f>'по 6-10'!P131+'по 0,4'!P128</f>
        <v>0</v>
      </c>
      <c r="Q119" s="31">
        <f>'по 6-10'!Q131+'по 0,4'!Q128</f>
        <v>0</v>
      </c>
    </row>
    <row r="120" spans="1:17" ht="12.75" customHeight="1" x14ac:dyDescent="0.2">
      <c r="A120" s="18"/>
      <c r="B120" s="48"/>
      <c r="C120" s="46" t="s">
        <v>205</v>
      </c>
      <c r="D120" s="31">
        <f>'по 6-10'!D132+'по 0,4'!D129</f>
        <v>1</v>
      </c>
      <c r="E120" s="31">
        <f>'по 6-10'!E132+'по 0,4'!E129</f>
        <v>1.5</v>
      </c>
      <c r="F120" s="31">
        <f>'по 6-10'!F132+'по 0,4'!F129</f>
        <v>1</v>
      </c>
      <c r="G120" s="31">
        <f>'по 6-10'!G132+'по 0,4'!G129</f>
        <v>1.5</v>
      </c>
      <c r="H120" s="31">
        <f>'по 6-10'!H132+'по 0,4'!H129</f>
        <v>0</v>
      </c>
      <c r="I120" s="31">
        <f>'по 6-10'!I132+'по 0,4'!I129</f>
        <v>0</v>
      </c>
      <c r="J120" s="31">
        <f>'по 6-10'!J132+'по 0,4'!J129</f>
        <v>0</v>
      </c>
      <c r="K120" s="31">
        <f>'по 6-10'!K132+'по 0,4'!K129</f>
        <v>0</v>
      </c>
      <c r="L120" s="31">
        <f>'по 6-10'!L132+'по 0,4'!L129</f>
        <v>0</v>
      </c>
      <c r="M120" s="31">
        <f>'по 6-10'!M132+'по 0,4'!M129</f>
        <v>0</v>
      </c>
      <c r="N120" s="31">
        <f>'по 6-10'!N132+'по 0,4'!N129</f>
        <v>0</v>
      </c>
      <c r="O120" s="31">
        <f>'по 6-10'!O132+'по 0,4'!O129</f>
        <v>0</v>
      </c>
      <c r="P120" s="31">
        <f>'по 6-10'!P132+'по 0,4'!P129</f>
        <v>0</v>
      </c>
      <c r="Q120" s="31">
        <f>'по 6-10'!Q132+'по 0,4'!Q129</f>
        <v>0</v>
      </c>
    </row>
    <row r="121" spans="1:17" ht="12.75" customHeight="1" x14ac:dyDescent="0.2">
      <c r="A121" s="18"/>
      <c r="B121" s="48"/>
      <c r="C121" s="46" t="s">
        <v>206</v>
      </c>
      <c r="D121" s="31">
        <f>'по 6-10'!D133+'по 0,4'!D130</f>
        <v>1</v>
      </c>
      <c r="E121" s="31">
        <f>'по 6-10'!E133+'по 0,4'!E130</f>
        <v>1.5</v>
      </c>
      <c r="F121" s="31">
        <f>'по 6-10'!F133+'по 0,4'!F130</f>
        <v>1</v>
      </c>
      <c r="G121" s="31">
        <f>'по 6-10'!G133+'по 0,4'!G130</f>
        <v>1.5</v>
      </c>
      <c r="H121" s="31">
        <f>'по 6-10'!H133+'по 0,4'!H130</f>
        <v>0</v>
      </c>
      <c r="I121" s="31">
        <f>'по 6-10'!I133+'по 0,4'!I130</f>
        <v>0</v>
      </c>
      <c r="J121" s="31">
        <f>'по 6-10'!J133+'по 0,4'!J130</f>
        <v>0</v>
      </c>
      <c r="K121" s="31">
        <f>'по 6-10'!K133+'по 0,4'!K130</f>
        <v>0</v>
      </c>
      <c r="L121" s="31">
        <f>'по 6-10'!L133+'по 0,4'!L130</f>
        <v>0</v>
      </c>
      <c r="M121" s="31">
        <f>'по 6-10'!M133+'по 0,4'!M130</f>
        <v>0</v>
      </c>
      <c r="N121" s="31">
        <f>'по 6-10'!N133+'по 0,4'!N130</f>
        <v>0</v>
      </c>
      <c r="O121" s="31">
        <f>'по 6-10'!O133+'по 0,4'!O130</f>
        <v>0</v>
      </c>
      <c r="P121" s="31">
        <f>'по 6-10'!P133+'по 0,4'!P130</f>
        <v>0</v>
      </c>
      <c r="Q121" s="31">
        <f>'по 6-10'!Q133+'по 0,4'!Q130</f>
        <v>0</v>
      </c>
    </row>
    <row r="122" spans="1:17" ht="12.75" customHeight="1" x14ac:dyDescent="0.2">
      <c r="A122" s="18"/>
      <c r="B122" s="48"/>
      <c r="C122" s="46" t="s">
        <v>207</v>
      </c>
      <c r="D122" s="31">
        <f>'по 6-10'!D134+'по 0,4'!D131</f>
        <v>3</v>
      </c>
      <c r="E122" s="31">
        <f>'по 6-10'!E134+'по 0,4'!E131</f>
        <v>8</v>
      </c>
      <c r="F122" s="31">
        <f>'по 6-10'!F134+'по 0,4'!F131</f>
        <v>3</v>
      </c>
      <c r="G122" s="31">
        <f>'по 6-10'!G134+'по 0,4'!G131</f>
        <v>8</v>
      </c>
      <c r="H122" s="31">
        <f>'по 6-10'!H134+'по 0,4'!H131</f>
        <v>0</v>
      </c>
      <c r="I122" s="31">
        <f>'по 6-10'!I134+'по 0,4'!I131</f>
        <v>0</v>
      </c>
      <c r="J122" s="31">
        <f>'по 6-10'!J134+'по 0,4'!J131</f>
        <v>0</v>
      </c>
      <c r="K122" s="31">
        <f>'по 6-10'!K134+'по 0,4'!K131</f>
        <v>0</v>
      </c>
      <c r="L122" s="31">
        <f>'по 6-10'!L134+'по 0,4'!L131</f>
        <v>0</v>
      </c>
      <c r="M122" s="31">
        <f>'по 6-10'!M134+'по 0,4'!M131</f>
        <v>0</v>
      </c>
      <c r="N122" s="31">
        <f>'по 6-10'!N134+'по 0,4'!N131</f>
        <v>0</v>
      </c>
      <c r="O122" s="31">
        <f>'по 6-10'!O134+'по 0,4'!O131</f>
        <v>0</v>
      </c>
      <c r="P122" s="31">
        <f>'по 6-10'!P134+'по 0,4'!P131</f>
        <v>0</v>
      </c>
      <c r="Q122" s="31">
        <f>'по 6-10'!Q134+'по 0,4'!Q131</f>
        <v>0</v>
      </c>
    </row>
    <row r="123" spans="1:17" ht="12.75" customHeight="1" x14ac:dyDescent="0.2">
      <c r="A123" s="18"/>
      <c r="B123" s="48"/>
      <c r="C123" s="46" t="s">
        <v>186</v>
      </c>
      <c r="D123" s="31">
        <f>'по 6-10'!D135+'по 0,4'!D132</f>
        <v>3</v>
      </c>
      <c r="E123" s="31">
        <f>'по 6-10'!E135+'по 0,4'!E132</f>
        <v>20</v>
      </c>
      <c r="F123" s="31">
        <f>'по 6-10'!F135+'по 0,4'!F132</f>
        <v>3</v>
      </c>
      <c r="G123" s="31">
        <f>'по 6-10'!G135+'по 0,4'!G132</f>
        <v>20</v>
      </c>
      <c r="H123" s="31">
        <f>'по 6-10'!H135+'по 0,4'!H132</f>
        <v>0</v>
      </c>
      <c r="I123" s="31">
        <f>'по 6-10'!I135+'по 0,4'!I132</f>
        <v>0</v>
      </c>
      <c r="J123" s="31">
        <f>'по 6-10'!J135+'по 0,4'!J132</f>
        <v>0</v>
      </c>
      <c r="K123" s="31">
        <f>'по 6-10'!K135+'по 0,4'!K132</f>
        <v>0</v>
      </c>
      <c r="L123" s="31">
        <f>'по 6-10'!L135+'по 0,4'!L132</f>
        <v>0</v>
      </c>
      <c r="M123" s="31">
        <f>'по 6-10'!M135+'по 0,4'!M132</f>
        <v>0</v>
      </c>
      <c r="N123" s="31">
        <f>'по 6-10'!N135+'по 0,4'!N132</f>
        <v>0</v>
      </c>
      <c r="O123" s="31">
        <f>'по 6-10'!O135+'по 0,4'!O132</f>
        <v>0</v>
      </c>
      <c r="P123" s="31">
        <f>'по 6-10'!P135+'по 0,4'!P132</f>
        <v>0</v>
      </c>
      <c r="Q123" s="31">
        <f>'по 6-10'!Q135+'по 0,4'!Q132</f>
        <v>0</v>
      </c>
    </row>
    <row r="124" spans="1:17" ht="12.75" customHeight="1" x14ac:dyDescent="0.2">
      <c r="A124" s="18"/>
      <c r="B124" s="48"/>
      <c r="C124" s="46" t="s">
        <v>208</v>
      </c>
      <c r="D124" s="31">
        <f>'по 6-10'!D136+'по 0,4'!D133</f>
        <v>8</v>
      </c>
      <c r="E124" s="31">
        <f>'по 6-10'!E136+'по 0,4'!E133</f>
        <v>49.5</v>
      </c>
      <c r="F124" s="31">
        <f>'по 6-10'!F136+'по 0,4'!F133</f>
        <v>8</v>
      </c>
      <c r="G124" s="31">
        <f>'по 6-10'!G136+'по 0,4'!G133</f>
        <v>49.5</v>
      </c>
      <c r="H124" s="31">
        <f>'по 6-10'!H136+'по 0,4'!H133</f>
        <v>0</v>
      </c>
      <c r="I124" s="31">
        <f>'по 6-10'!I136+'по 0,4'!I133</f>
        <v>0</v>
      </c>
      <c r="J124" s="31">
        <f>'по 6-10'!J136+'по 0,4'!J133</f>
        <v>0</v>
      </c>
      <c r="K124" s="31">
        <f>'по 6-10'!K136+'по 0,4'!K133</f>
        <v>0</v>
      </c>
      <c r="L124" s="31">
        <f>'по 6-10'!L136+'по 0,4'!L133</f>
        <v>0</v>
      </c>
      <c r="M124" s="31">
        <f>'по 6-10'!M136+'по 0,4'!M133</f>
        <v>0</v>
      </c>
      <c r="N124" s="31">
        <f>'по 6-10'!N136+'по 0,4'!N133</f>
        <v>0</v>
      </c>
      <c r="O124" s="31">
        <f>'по 6-10'!O136+'по 0,4'!O133</f>
        <v>0</v>
      </c>
      <c r="P124" s="31">
        <f>'по 6-10'!P136+'по 0,4'!P133</f>
        <v>0</v>
      </c>
      <c r="Q124" s="31">
        <f>'по 6-10'!Q136+'по 0,4'!Q133</f>
        <v>0</v>
      </c>
    </row>
    <row r="125" spans="1:17" ht="12.75" customHeight="1" x14ac:dyDescent="0.2">
      <c r="A125" s="18"/>
      <c r="B125" s="48"/>
      <c r="C125" s="46" t="s">
        <v>209</v>
      </c>
      <c r="D125" s="31">
        <f>'по 6-10'!D137+'по 0,4'!D134</f>
        <v>2</v>
      </c>
      <c r="E125" s="31">
        <f>'по 6-10'!E137+'по 0,4'!E134</f>
        <v>28</v>
      </c>
      <c r="F125" s="31">
        <f>'по 6-10'!F137+'по 0,4'!F134</f>
        <v>2</v>
      </c>
      <c r="G125" s="31">
        <f>'по 6-10'!G137+'по 0,4'!G134</f>
        <v>28</v>
      </c>
      <c r="H125" s="31">
        <f>'по 6-10'!H137+'по 0,4'!H134</f>
        <v>0</v>
      </c>
      <c r="I125" s="31">
        <f>'по 6-10'!I137+'по 0,4'!I134</f>
        <v>0</v>
      </c>
      <c r="J125" s="31">
        <f>'по 6-10'!J137+'по 0,4'!J134</f>
        <v>0</v>
      </c>
      <c r="K125" s="31">
        <f>'по 6-10'!K137+'по 0,4'!K134</f>
        <v>0</v>
      </c>
      <c r="L125" s="31">
        <f>'по 6-10'!L137+'по 0,4'!L134</f>
        <v>0</v>
      </c>
      <c r="M125" s="31">
        <f>'по 6-10'!M137+'по 0,4'!M134</f>
        <v>0</v>
      </c>
      <c r="N125" s="31">
        <f>'по 6-10'!N137+'по 0,4'!N134</f>
        <v>0</v>
      </c>
      <c r="O125" s="31">
        <f>'по 6-10'!O137+'по 0,4'!O134</f>
        <v>0</v>
      </c>
      <c r="P125" s="31">
        <f>'по 6-10'!P137+'по 0,4'!P134</f>
        <v>0</v>
      </c>
      <c r="Q125" s="31">
        <f>'по 6-10'!Q137+'по 0,4'!Q134</f>
        <v>0</v>
      </c>
    </row>
    <row r="126" spans="1:17" ht="12.75" customHeight="1" x14ac:dyDescent="0.2">
      <c r="A126" s="18"/>
      <c r="B126" s="48"/>
      <c r="C126" s="46" t="s">
        <v>210</v>
      </c>
      <c r="D126" s="31">
        <f>'по 6-10'!D138+'по 0,4'!D135</f>
        <v>4</v>
      </c>
      <c r="E126" s="31">
        <f>'по 6-10'!E138+'по 0,4'!E135</f>
        <v>109</v>
      </c>
      <c r="F126" s="31">
        <f>'по 6-10'!F138+'по 0,4'!F135</f>
        <v>4</v>
      </c>
      <c r="G126" s="31">
        <f>'по 6-10'!G138+'по 0,4'!G135</f>
        <v>109</v>
      </c>
      <c r="H126" s="31">
        <f>'по 6-10'!H138+'по 0,4'!H135</f>
        <v>0</v>
      </c>
      <c r="I126" s="31">
        <f>'по 6-10'!I138+'по 0,4'!I135</f>
        <v>0</v>
      </c>
      <c r="J126" s="31">
        <f>'по 6-10'!J138+'по 0,4'!J135</f>
        <v>0</v>
      </c>
      <c r="K126" s="31">
        <f>'по 6-10'!K138+'по 0,4'!K135</f>
        <v>0</v>
      </c>
      <c r="L126" s="31">
        <f>'по 6-10'!L138+'по 0,4'!L135</f>
        <v>0</v>
      </c>
      <c r="M126" s="31">
        <f>'по 6-10'!M138+'по 0,4'!M135</f>
        <v>0</v>
      </c>
      <c r="N126" s="31">
        <f>'по 6-10'!N138+'по 0,4'!N135</f>
        <v>0</v>
      </c>
      <c r="O126" s="31">
        <f>'по 6-10'!O138+'по 0,4'!O135</f>
        <v>0</v>
      </c>
      <c r="P126" s="31">
        <f>'по 6-10'!P138+'по 0,4'!P135</f>
        <v>0</v>
      </c>
      <c r="Q126" s="31">
        <f>'по 6-10'!Q138+'по 0,4'!Q135</f>
        <v>0</v>
      </c>
    </row>
    <row r="127" spans="1:17" ht="12.75" customHeight="1" x14ac:dyDescent="0.2">
      <c r="A127" s="18"/>
      <c r="B127" s="48"/>
      <c r="C127" s="46" t="s">
        <v>211</v>
      </c>
      <c r="D127" s="31">
        <f>'по 6-10'!D139+'по 0,4'!D136</f>
        <v>0</v>
      </c>
      <c r="E127" s="31">
        <f>'по 6-10'!E139+'по 0,4'!E136</f>
        <v>0</v>
      </c>
      <c r="F127" s="31">
        <f>'по 6-10'!F139+'по 0,4'!F136</f>
        <v>0</v>
      </c>
      <c r="G127" s="31">
        <f>'по 6-10'!G139+'по 0,4'!G136</f>
        <v>0</v>
      </c>
      <c r="H127" s="31">
        <f>'по 6-10'!H139+'по 0,4'!H136</f>
        <v>0</v>
      </c>
      <c r="I127" s="31">
        <f>'по 6-10'!I139+'по 0,4'!I136</f>
        <v>0</v>
      </c>
      <c r="J127" s="31">
        <f>'по 6-10'!J139+'по 0,4'!J136</f>
        <v>0</v>
      </c>
      <c r="K127" s="31">
        <f>'по 6-10'!K139+'по 0,4'!K136</f>
        <v>0</v>
      </c>
      <c r="L127" s="31">
        <f>'по 6-10'!L139+'по 0,4'!L136</f>
        <v>0</v>
      </c>
      <c r="M127" s="31">
        <f>'по 6-10'!M139+'по 0,4'!M136</f>
        <v>0</v>
      </c>
      <c r="N127" s="31">
        <f>'по 6-10'!N139+'по 0,4'!N136</f>
        <v>0</v>
      </c>
      <c r="O127" s="31">
        <f>'по 6-10'!O139+'по 0,4'!O136</f>
        <v>0</v>
      </c>
      <c r="P127" s="31">
        <f>'по 6-10'!P139+'по 0,4'!P136</f>
        <v>0</v>
      </c>
      <c r="Q127" s="31">
        <f>'по 6-10'!Q139+'по 0,4'!Q136</f>
        <v>0</v>
      </c>
    </row>
    <row r="128" spans="1:17" ht="12.75" customHeight="1" x14ac:dyDescent="0.2">
      <c r="A128" s="18"/>
      <c r="B128" s="48"/>
      <c r="C128" s="46" t="s">
        <v>212</v>
      </c>
      <c r="D128" s="31">
        <f>'по 6-10'!D140+'по 0,4'!D137</f>
        <v>2</v>
      </c>
      <c r="E128" s="31">
        <f>'по 6-10'!E140+'по 0,4'!E137</f>
        <v>20</v>
      </c>
      <c r="F128" s="31">
        <f>'по 6-10'!F140+'по 0,4'!F137</f>
        <v>2</v>
      </c>
      <c r="G128" s="31">
        <f>'по 6-10'!G140+'по 0,4'!G137</f>
        <v>20</v>
      </c>
      <c r="H128" s="31">
        <f>'по 6-10'!H140+'по 0,4'!H137</f>
        <v>0</v>
      </c>
      <c r="I128" s="31">
        <f>'по 6-10'!I140+'по 0,4'!I137</f>
        <v>0</v>
      </c>
      <c r="J128" s="31">
        <f>'по 6-10'!J140+'по 0,4'!J137</f>
        <v>0</v>
      </c>
      <c r="K128" s="31">
        <f>'по 6-10'!K140+'по 0,4'!K137</f>
        <v>0</v>
      </c>
      <c r="L128" s="31">
        <f>'по 6-10'!L140+'по 0,4'!L137</f>
        <v>0</v>
      </c>
      <c r="M128" s="31">
        <f>'по 6-10'!M140+'по 0,4'!M137</f>
        <v>0</v>
      </c>
      <c r="N128" s="31">
        <f>'по 6-10'!N140+'по 0,4'!N137</f>
        <v>0</v>
      </c>
      <c r="O128" s="31">
        <f>'по 6-10'!O140+'по 0,4'!O137</f>
        <v>0</v>
      </c>
      <c r="P128" s="31">
        <f>'по 6-10'!P140+'по 0,4'!P137</f>
        <v>0</v>
      </c>
      <c r="Q128" s="31">
        <f>'по 6-10'!Q140+'по 0,4'!Q137</f>
        <v>0</v>
      </c>
    </row>
    <row r="129" spans="1:17" ht="12.75" customHeight="1" x14ac:dyDescent="0.2">
      <c r="A129" s="18"/>
      <c r="B129" s="48"/>
      <c r="C129" s="46" t="s">
        <v>213</v>
      </c>
      <c r="D129" s="31">
        <f>'по 6-10'!D141+'по 0,4'!D138</f>
        <v>1</v>
      </c>
      <c r="E129" s="31">
        <f>'по 6-10'!E141+'по 0,4'!E138</f>
        <v>5</v>
      </c>
      <c r="F129" s="31">
        <f>'по 6-10'!F141+'по 0,4'!F138</f>
        <v>1</v>
      </c>
      <c r="G129" s="31">
        <f>'по 6-10'!G141+'по 0,4'!G138</f>
        <v>5</v>
      </c>
      <c r="H129" s="31">
        <f>'по 6-10'!H141+'по 0,4'!H138</f>
        <v>0</v>
      </c>
      <c r="I129" s="31">
        <f>'по 6-10'!I141+'по 0,4'!I138</f>
        <v>0</v>
      </c>
      <c r="J129" s="31">
        <f>'по 6-10'!J141+'по 0,4'!J138</f>
        <v>0</v>
      </c>
      <c r="K129" s="31">
        <f>'по 6-10'!K141+'по 0,4'!K138</f>
        <v>0</v>
      </c>
      <c r="L129" s="31">
        <f>'по 6-10'!L141+'по 0,4'!L138</f>
        <v>0</v>
      </c>
      <c r="M129" s="31">
        <f>'по 6-10'!M141+'по 0,4'!M138</f>
        <v>0</v>
      </c>
      <c r="N129" s="31">
        <f>'по 6-10'!N141+'по 0,4'!N138</f>
        <v>0</v>
      </c>
      <c r="O129" s="31">
        <f>'по 6-10'!O141+'по 0,4'!O138</f>
        <v>0</v>
      </c>
      <c r="P129" s="31">
        <f>'по 6-10'!P141+'по 0,4'!P138</f>
        <v>0</v>
      </c>
      <c r="Q129" s="31">
        <f>'по 6-10'!Q141+'по 0,4'!Q138</f>
        <v>0</v>
      </c>
    </row>
    <row r="130" spans="1:17" ht="12.75" customHeight="1" x14ac:dyDescent="0.2">
      <c r="A130" s="18"/>
      <c r="B130" s="48"/>
      <c r="C130" s="46" t="s">
        <v>214</v>
      </c>
      <c r="D130" s="31">
        <f>'по 6-10'!D142+'по 0,4'!D139</f>
        <v>0</v>
      </c>
      <c r="E130" s="31">
        <f>'по 6-10'!E142+'по 0,4'!E139</f>
        <v>0</v>
      </c>
      <c r="F130" s="31">
        <f>'по 6-10'!F142+'по 0,4'!F139</f>
        <v>0</v>
      </c>
      <c r="G130" s="31">
        <f>'по 6-10'!G142+'по 0,4'!G139</f>
        <v>0</v>
      </c>
      <c r="H130" s="31">
        <f>'по 6-10'!H142+'по 0,4'!H139</f>
        <v>0</v>
      </c>
      <c r="I130" s="31">
        <f>'по 6-10'!I142+'по 0,4'!I139</f>
        <v>0</v>
      </c>
      <c r="J130" s="31">
        <f>'по 6-10'!J142+'по 0,4'!J139</f>
        <v>0</v>
      </c>
      <c r="K130" s="31">
        <f>'по 6-10'!K142+'по 0,4'!K139</f>
        <v>0</v>
      </c>
      <c r="L130" s="31">
        <f>'по 6-10'!L142+'по 0,4'!L139</f>
        <v>0</v>
      </c>
      <c r="M130" s="31">
        <f>'по 6-10'!M142+'по 0,4'!M139</f>
        <v>0</v>
      </c>
      <c r="N130" s="31">
        <f>'по 6-10'!N142+'по 0,4'!N139</f>
        <v>0</v>
      </c>
      <c r="O130" s="31">
        <f>'по 6-10'!O142+'по 0,4'!O139</f>
        <v>0</v>
      </c>
      <c r="P130" s="31">
        <f>'по 6-10'!P142+'по 0,4'!P139</f>
        <v>0</v>
      </c>
      <c r="Q130" s="31">
        <f>'по 6-10'!Q142+'по 0,4'!Q139</f>
        <v>0</v>
      </c>
    </row>
    <row r="131" spans="1:17" ht="12.75" customHeight="1" x14ac:dyDescent="0.2">
      <c r="A131" s="18"/>
      <c r="B131" s="48"/>
      <c r="C131" s="46" t="s">
        <v>215</v>
      </c>
      <c r="D131" s="31">
        <f>'по 6-10'!D143+'по 0,4'!D140</f>
        <v>3</v>
      </c>
      <c r="E131" s="31">
        <f>'по 6-10'!E143+'по 0,4'!E140</f>
        <v>160</v>
      </c>
      <c r="F131" s="31">
        <f>'по 6-10'!F143+'по 0,4'!F140</f>
        <v>3</v>
      </c>
      <c r="G131" s="31">
        <f>'по 6-10'!G143+'по 0,4'!G140</f>
        <v>160</v>
      </c>
      <c r="H131" s="31">
        <f>'по 6-10'!H143+'по 0,4'!H140</f>
        <v>0</v>
      </c>
      <c r="I131" s="31">
        <f>'по 6-10'!I143+'по 0,4'!I140</f>
        <v>0</v>
      </c>
      <c r="J131" s="31">
        <f>'по 6-10'!J143+'по 0,4'!J140</f>
        <v>0</v>
      </c>
      <c r="K131" s="31">
        <f>'по 6-10'!K143+'по 0,4'!K140</f>
        <v>0</v>
      </c>
      <c r="L131" s="31">
        <f>'по 6-10'!L143+'по 0,4'!L140</f>
        <v>0</v>
      </c>
      <c r="M131" s="31">
        <f>'по 6-10'!M143+'по 0,4'!M140</f>
        <v>0</v>
      </c>
      <c r="N131" s="31">
        <f>'по 6-10'!N143+'по 0,4'!N140</f>
        <v>0</v>
      </c>
      <c r="O131" s="31">
        <f>'по 6-10'!O143+'по 0,4'!O140</f>
        <v>0</v>
      </c>
      <c r="P131" s="31">
        <f>'по 6-10'!P143+'по 0,4'!P140</f>
        <v>0</v>
      </c>
      <c r="Q131" s="31">
        <f>'по 6-10'!Q143+'по 0,4'!Q140</f>
        <v>0</v>
      </c>
    </row>
    <row r="132" spans="1:17" ht="12.75" customHeight="1" x14ac:dyDescent="0.2">
      <c r="A132" s="18"/>
      <c r="B132" s="48"/>
      <c r="C132" s="51" t="s">
        <v>216</v>
      </c>
      <c r="D132" s="31">
        <f>'по 6-10'!D144+'по 0,4'!D141</f>
        <v>0</v>
      </c>
      <c r="E132" s="31">
        <f>'по 6-10'!E144+'по 0,4'!E141</f>
        <v>0</v>
      </c>
      <c r="F132" s="31">
        <f>'по 6-10'!F144+'по 0,4'!F141</f>
        <v>0</v>
      </c>
      <c r="G132" s="31">
        <f>'по 6-10'!G144+'по 0,4'!G141</f>
        <v>0</v>
      </c>
      <c r="H132" s="31">
        <f>'по 6-10'!H144+'по 0,4'!H141</f>
        <v>0</v>
      </c>
      <c r="I132" s="31">
        <f>'по 6-10'!I144+'по 0,4'!I141</f>
        <v>0</v>
      </c>
      <c r="J132" s="31">
        <f>'по 6-10'!J144+'по 0,4'!J141</f>
        <v>0</v>
      </c>
      <c r="K132" s="31">
        <f>'по 6-10'!K144+'по 0,4'!K141</f>
        <v>0</v>
      </c>
      <c r="L132" s="31">
        <f>'по 6-10'!L144+'по 0,4'!L141</f>
        <v>0</v>
      </c>
      <c r="M132" s="31">
        <f>'по 6-10'!M144+'по 0,4'!M141</f>
        <v>0</v>
      </c>
      <c r="N132" s="31">
        <f>'по 6-10'!N144+'по 0,4'!N141</f>
        <v>0</v>
      </c>
      <c r="O132" s="31">
        <f>'по 6-10'!O144+'по 0,4'!O141</f>
        <v>0</v>
      </c>
      <c r="P132" s="31">
        <f>'по 6-10'!P144+'по 0,4'!P141</f>
        <v>0</v>
      </c>
      <c r="Q132" s="31">
        <f>'по 6-10'!Q144+'по 0,4'!Q141</f>
        <v>0</v>
      </c>
    </row>
    <row r="133" spans="1:17" ht="12.75" customHeight="1" x14ac:dyDescent="0.2">
      <c r="A133" s="18"/>
      <c r="B133" s="48"/>
      <c r="C133" s="52" t="s">
        <v>217</v>
      </c>
      <c r="D133" s="31">
        <f>'по 6-10'!D145+'по 0,4'!D142</f>
        <v>28</v>
      </c>
      <c r="E133" s="31">
        <f>'по 6-10'!E145+'по 0,4'!E142</f>
        <v>92</v>
      </c>
      <c r="F133" s="31">
        <f>'по 6-10'!F145+'по 0,4'!F142</f>
        <v>28</v>
      </c>
      <c r="G133" s="31">
        <f>'по 6-10'!G145+'по 0,4'!G142</f>
        <v>92</v>
      </c>
      <c r="H133" s="31">
        <f>'по 6-10'!H145+'по 0,4'!H142</f>
        <v>0</v>
      </c>
      <c r="I133" s="31">
        <f>'по 6-10'!I145+'по 0,4'!I142</f>
        <v>0</v>
      </c>
      <c r="J133" s="31">
        <f>'по 6-10'!J145+'по 0,4'!J142</f>
        <v>0</v>
      </c>
      <c r="K133" s="31">
        <f>'по 6-10'!K145+'по 0,4'!K142</f>
        <v>0</v>
      </c>
      <c r="L133" s="31">
        <f>'по 6-10'!L145+'по 0,4'!L142</f>
        <v>0</v>
      </c>
      <c r="M133" s="31">
        <f>'по 6-10'!M145+'по 0,4'!M142</f>
        <v>0</v>
      </c>
      <c r="N133" s="31">
        <f>'по 6-10'!N145+'по 0,4'!N142</f>
        <v>0</v>
      </c>
      <c r="O133" s="31">
        <f>'по 6-10'!O145+'по 0,4'!O142</f>
        <v>0</v>
      </c>
      <c r="P133" s="31">
        <f>'по 6-10'!P145+'по 0,4'!P142</f>
        <v>0</v>
      </c>
      <c r="Q133" s="31">
        <f>'по 6-10'!Q145+'по 0,4'!Q142</f>
        <v>0</v>
      </c>
    </row>
    <row r="134" spans="1:17" ht="12.75" customHeight="1" x14ac:dyDescent="0.2">
      <c r="A134" s="18"/>
      <c r="B134" s="48"/>
      <c r="C134" s="46" t="s">
        <v>218</v>
      </c>
      <c r="D134" s="31">
        <f>'по 6-10'!D146+'по 0,4'!D143</f>
        <v>2</v>
      </c>
      <c r="E134" s="31">
        <f>'по 6-10'!E146+'по 0,4'!E143</f>
        <v>10</v>
      </c>
      <c r="F134" s="31">
        <f>'по 6-10'!F146+'по 0,4'!F143</f>
        <v>2</v>
      </c>
      <c r="G134" s="31">
        <f>'по 6-10'!G146+'по 0,4'!G143</f>
        <v>10</v>
      </c>
      <c r="H134" s="31">
        <f>'по 6-10'!H146+'по 0,4'!H143</f>
        <v>0</v>
      </c>
      <c r="I134" s="31">
        <f>'по 6-10'!I146+'по 0,4'!I143</f>
        <v>0</v>
      </c>
      <c r="J134" s="31">
        <f>'по 6-10'!J146+'по 0,4'!J143</f>
        <v>0</v>
      </c>
      <c r="K134" s="31">
        <f>'по 6-10'!K146+'по 0,4'!K143</f>
        <v>0</v>
      </c>
      <c r="L134" s="31">
        <f>'по 6-10'!L146+'по 0,4'!L143</f>
        <v>0</v>
      </c>
      <c r="M134" s="31">
        <f>'по 6-10'!M146+'по 0,4'!M143</f>
        <v>0</v>
      </c>
      <c r="N134" s="31">
        <f>'по 6-10'!N146+'по 0,4'!N143</f>
        <v>0</v>
      </c>
      <c r="O134" s="31">
        <f>'по 6-10'!O146+'по 0,4'!O143</f>
        <v>0</v>
      </c>
      <c r="P134" s="31">
        <f>'по 6-10'!P146+'по 0,4'!P143</f>
        <v>0</v>
      </c>
      <c r="Q134" s="31">
        <f>'по 6-10'!Q146+'по 0,4'!Q143</f>
        <v>0</v>
      </c>
    </row>
    <row r="135" spans="1:17" ht="12.75" customHeight="1" x14ac:dyDescent="0.2">
      <c r="A135" s="18"/>
      <c r="B135" s="48"/>
      <c r="C135" s="46" t="s">
        <v>219</v>
      </c>
      <c r="D135" s="31">
        <f>'по 6-10'!D147+'по 0,4'!D144</f>
        <v>2</v>
      </c>
      <c r="E135" s="31">
        <f>'по 6-10'!E147+'по 0,4'!E144</f>
        <v>3</v>
      </c>
      <c r="F135" s="31">
        <f>'по 6-10'!F147+'по 0,4'!F144</f>
        <v>2</v>
      </c>
      <c r="G135" s="31">
        <f>'по 6-10'!G147+'по 0,4'!G144</f>
        <v>3</v>
      </c>
      <c r="H135" s="31">
        <f>'по 6-10'!H147+'по 0,4'!H144</f>
        <v>0</v>
      </c>
      <c r="I135" s="31">
        <f>'по 6-10'!I147+'по 0,4'!I144</f>
        <v>0</v>
      </c>
      <c r="J135" s="31">
        <f>'по 6-10'!J147+'по 0,4'!J144</f>
        <v>0</v>
      </c>
      <c r="K135" s="31">
        <f>'по 6-10'!K147+'по 0,4'!K144</f>
        <v>0</v>
      </c>
      <c r="L135" s="31">
        <f>'по 6-10'!L147+'по 0,4'!L144</f>
        <v>0</v>
      </c>
      <c r="M135" s="31">
        <f>'по 6-10'!M147+'по 0,4'!M144</f>
        <v>0</v>
      </c>
      <c r="N135" s="31">
        <f>'по 6-10'!N147+'по 0,4'!N144</f>
        <v>0</v>
      </c>
      <c r="O135" s="31">
        <f>'по 6-10'!O147+'по 0,4'!O144</f>
        <v>0</v>
      </c>
      <c r="P135" s="31">
        <f>'по 6-10'!P147+'по 0,4'!P144</f>
        <v>0</v>
      </c>
      <c r="Q135" s="31">
        <f>'по 6-10'!Q147+'по 0,4'!Q144</f>
        <v>0</v>
      </c>
    </row>
    <row r="136" spans="1:17" ht="12.75" customHeight="1" x14ac:dyDescent="0.2">
      <c r="A136" s="18"/>
      <c r="B136" s="48"/>
      <c r="C136" s="46" t="s">
        <v>220</v>
      </c>
      <c r="D136" s="31">
        <f>'по 6-10'!D148+'по 0,4'!D145</f>
        <v>3</v>
      </c>
      <c r="E136" s="31">
        <f>'по 6-10'!E148+'по 0,4'!E145</f>
        <v>29</v>
      </c>
      <c r="F136" s="31">
        <f>'по 6-10'!F148+'по 0,4'!F145</f>
        <v>3</v>
      </c>
      <c r="G136" s="31">
        <f>'по 6-10'!G148+'по 0,4'!G145</f>
        <v>29</v>
      </c>
      <c r="H136" s="31">
        <f>'по 6-10'!H148+'по 0,4'!H145</f>
        <v>0</v>
      </c>
      <c r="I136" s="31">
        <f>'по 6-10'!I148+'по 0,4'!I145</f>
        <v>0</v>
      </c>
      <c r="J136" s="31">
        <f>'по 6-10'!J148+'по 0,4'!J145</f>
        <v>0</v>
      </c>
      <c r="K136" s="31">
        <f>'по 6-10'!K148+'по 0,4'!K145</f>
        <v>0</v>
      </c>
      <c r="L136" s="31">
        <f>'по 6-10'!L148+'по 0,4'!L145</f>
        <v>0</v>
      </c>
      <c r="M136" s="31">
        <f>'по 6-10'!M148+'по 0,4'!M145</f>
        <v>0</v>
      </c>
      <c r="N136" s="31">
        <f>'по 6-10'!N148+'по 0,4'!N145</f>
        <v>0</v>
      </c>
      <c r="O136" s="31">
        <f>'по 6-10'!O148+'по 0,4'!O145</f>
        <v>0</v>
      </c>
      <c r="P136" s="31">
        <f>'по 6-10'!P148+'по 0,4'!P145</f>
        <v>0</v>
      </c>
      <c r="Q136" s="31">
        <f>'по 6-10'!Q148+'по 0,4'!Q145</f>
        <v>0</v>
      </c>
    </row>
    <row r="137" spans="1:17" ht="12.75" customHeight="1" x14ac:dyDescent="0.2">
      <c r="A137" s="18"/>
      <c r="B137" s="48"/>
      <c r="C137" s="46" t="s">
        <v>221</v>
      </c>
      <c r="D137" s="31">
        <f>'по 6-10'!D149+'по 0,4'!D146</f>
        <v>0</v>
      </c>
      <c r="E137" s="31">
        <f>'по 6-10'!E149+'по 0,4'!E146</f>
        <v>0</v>
      </c>
      <c r="F137" s="31">
        <f>'по 6-10'!F149+'по 0,4'!F146</f>
        <v>0</v>
      </c>
      <c r="G137" s="31">
        <f>'по 6-10'!G149+'по 0,4'!G146</f>
        <v>0</v>
      </c>
      <c r="H137" s="31">
        <f>'по 6-10'!H149+'по 0,4'!H146</f>
        <v>0</v>
      </c>
      <c r="I137" s="31">
        <f>'по 6-10'!I149+'по 0,4'!I146</f>
        <v>0</v>
      </c>
      <c r="J137" s="31">
        <f>'по 6-10'!J149+'по 0,4'!J146</f>
        <v>0</v>
      </c>
      <c r="K137" s="31">
        <f>'по 6-10'!K149+'по 0,4'!K146</f>
        <v>0</v>
      </c>
      <c r="L137" s="31">
        <f>'по 6-10'!L149+'по 0,4'!L146</f>
        <v>0</v>
      </c>
      <c r="M137" s="31">
        <f>'по 6-10'!M149+'по 0,4'!M146</f>
        <v>0</v>
      </c>
      <c r="N137" s="31">
        <f>'по 6-10'!N149+'по 0,4'!N146</f>
        <v>0</v>
      </c>
      <c r="O137" s="31">
        <f>'по 6-10'!O149+'по 0,4'!O146</f>
        <v>0</v>
      </c>
      <c r="P137" s="31">
        <f>'по 6-10'!P149+'по 0,4'!P146</f>
        <v>0</v>
      </c>
      <c r="Q137" s="31">
        <f>'по 6-10'!Q149+'по 0,4'!Q146</f>
        <v>0</v>
      </c>
    </row>
    <row r="138" spans="1:17" ht="12.75" customHeight="1" x14ac:dyDescent="0.2">
      <c r="A138" s="18"/>
      <c r="B138" s="48"/>
      <c r="C138" s="46" t="s">
        <v>222</v>
      </c>
      <c r="D138" s="31">
        <f>'по 6-10'!D150+'по 0,4'!D147</f>
        <v>0</v>
      </c>
      <c r="E138" s="31">
        <f>'по 6-10'!E150+'по 0,4'!E147</f>
        <v>0</v>
      </c>
      <c r="F138" s="31">
        <f>'по 6-10'!F150+'по 0,4'!F147</f>
        <v>0</v>
      </c>
      <c r="G138" s="31">
        <f>'по 6-10'!G150+'по 0,4'!G147</f>
        <v>0</v>
      </c>
      <c r="H138" s="31">
        <f>'по 6-10'!H150+'по 0,4'!H147</f>
        <v>0</v>
      </c>
      <c r="I138" s="31">
        <f>'по 6-10'!I150+'по 0,4'!I147</f>
        <v>0</v>
      </c>
      <c r="J138" s="31">
        <f>'по 6-10'!J150+'по 0,4'!J147</f>
        <v>0</v>
      </c>
      <c r="K138" s="31">
        <f>'по 6-10'!K150+'по 0,4'!K147</f>
        <v>0</v>
      </c>
      <c r="L138" s="31">
        <f>'по 6-10'!L150+'по 0,4'!L147</f>
        <v>0</v>
      </c>
      <c r="M138" s="31">
        <f>'по 6-10'!M150+'по 0,4'!M147</f>
        <v>0</v>
      </c>
      <c r="N138" s="31">
        <f>'по 6-10'!N150+'по 0,4'!N147</f>
        <v>0</v>
      </c>
      <c r="O138" s="31">
        <f>'по 6-10'!O150+'по 0,4'!O147</f>
        <v>0</v>
      </c>
      <c r="P138" s="31">
        <f>'по 6-10'!P150+'по 0,4'!P147</f>
        <v>0</v>
      </c>
      <c r="Q138" s="31">
        <f>'по 6-10'!Q150+'по 0,4'!Q147</f>
        <v>0</v>
      </c>
    </row>
    <row r="139" spans="1:17" ht="18.75" customHeight="1" x14ac:dyDescent="0.2">
      <c r="A139" s="18"/>
      <c r="B139" s="48"/>
      <c r="C139" s="20" t="s">
        <v>30</v>
      </c>
      <c r="D139" s="64">
        <f>SUM(D91:D138)</f>
        <v>232</v>
      </c>
      <c r="E139" s="64">
        <f t="shared" ref="E139:Q139" si="2">SUM(E91:E138)</f>
        <v>3286.04</v>
      </c>
      <c r="F139" s="64">
        <f t="shared" si="2"/>
        <v>228</v>
      </c>
      <c r="G139" s="64">
        <f t="shared" si="2"/>
        <v>2924.04</v>
      </c>
      <c r="H139" s="64">
        <f t="shared" si="2"/>
        <v>0</v>
      </c>
      <c r="I139" s="64">
        <f t="shared" si="2"/>
        <v>0</v>
      </c>
      <c r="J139" s="64">
        <f t="shared" si="2"/>
        <v>0</v>
      </c>
      <c r="K139" s="64">
        <f t="shared" si="2"/>
        <v>0</v>
      </c>
      <c r="L139" s="64">
        <f t="shared" si="2"/>
        <v>0</v>
      </c>
      <c r="M139" s="64">
        <f t="shared" si="2"/>
        <v>0</v>
      </c>
      <c r="N139" s="64">
        <f t="shared" si="2"/>
        <v>0</v>
      </c>
      <c r="O139" s="64">
        <f t="shared" si="2"/>
        <v>0</v>
      </c>
      <c r="P139" s="64">
        <f t="shared" si="2"/>
        <v>0</v>
      </c>
      <c r="Q139" s="64">
        <f t="shared" si="2"/>
        <v>0</v>
      </c>
    </row>
    <row r="140" spans="1:17" ht="15" x14ac:dyDescent="0.25">
      <c r="A140" s="18"/>
      <c r="B140" s="18"/>
      <c r="C140" s="90" t="s">
        <v>250</v>
      </c>
      <c r="D140" s="31"/>
      <c r="E140" s="31"/>
      <c r="F140" s="31"/>
      <c r="G140" s="31"/>
      <c r="H140" s="24"/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">
      <c r="A141" s="18"/>
      <c r="B141" s="18"/>
      <c r="C141" s="18" t="s">
        <v>224</v>
      </c>
      <c r="D141" s="31">
        <f>'по 6-10'!D153+'по 0,4'!D150</f>
        <v>20</v>
      </c>
      <c r="E141" s="31">
        <f>'по 6-10'!E153+'по 0,4'!E150</f>
        <v>392</v>
      </c>
      <c r="F141" s="31">
        <f>'по 6-10'!F153+'по 0,4'!F150</f>
        <v>20</v>
      </c>
      <c r="G141" s="31">
        <f>'по 6-10'!G153+'по 0,4'!G150</f>
        <v>392</v>
      </c>
      <c r="H141" s="31">
        <f>'по 6-10'!H153+'по 0,4'!H150</f>
        <v>0</v>
      </c>
      <c r="I141" s="31">
        <f>'по 6-10'!I153+'по 0,4'!I150</f>
        <v>0</v>
      </c>
      <c r="J141" s="31">
        <f>'по 6-10'!J153+'по 0,4'!J150</f>
        <v>0</v>
      </c>
      <c r="K141" s="31">
        <f>'по 6-10'!K153+'по 0,4'!K150</f>
        <v>0</v>
      </c>
      <c r="L141" s="31">
        <f>'по 6-10'!L153+'по 0,4'!L150</f>
        <v>0</v>
      </c>
      <c r="M141" s="31">
        <f>'по 6-10'!M153+'по 0,4'!M150</f>
        <v>0</v>
      </c>
      <c r="N141" s="31">
        <f>'по 6-10'!N153+'по 0,4'!N150</f>
        <v>0</v>
      </c>
      <c r="O141" s="31">
        <f>'по 6-10'!O153+'по 0,4'!O150</f>
        <v>0</v>
      </c>
      <c r="P141" s="31">
        <f>'по 6-10'!P153+'по 0,4'!P150</f>
        <v>0</v>
      </c>
      <c r="Q141" s="31">
        <f>'по 6-10'!Q153+'по 0,4'!Q150</f>
        <v>0</v>
      </c>
    </row>
    <row r="142" spans="1:17" ht="12.75" customHeight="1" x14ac:dyDescent="0.2">
      <c r="A142" s="18"/>
      <c r="B142" s="18"/>
      <c r="C142" s="18" t="s">
        <v>225</v>
      </c>
      <c r="D142" s="31">
        <f>'по 6-10'!D154+'по 0,4'!D151</f>
        <v>21</v>
      </c>
      <c r="E142" s="31">
        <f>'по 6-10'!E154+'по 0,4'!E151</f>
        <v>256</v>
      </c>
      <c r="F142" s="31">
        <f>'по 6-10'!F154+'по 0,4'!F151</f>
        <v>21</v>
      </c>
      <c r="G142" s="31">
        <f>'по 6-10'!G154+'по 0,4'!G151</f>
        <v>256</v>
      </c>
      <c r="H142" s="31">
        <f>'по 6-10'!H154+'по 0,4'!H151</f>
        <v>0</v>
      </c>
      <c r="I142" s="31">
        <f>'по 6-10'!I154+'по 0,4'!I151</f>
        <v>0</v>
      </c>
      <c r="J142" s="31">
        <f>'по 6-10'!J154+'по 0,4'!J151</f>
        <v>0</v>
      </c>
      <c r="K142" s="31">
        <f>'по 6-10'!K154+'по 0,4'!K151</f>
        <v>0</v>
      </c>
      <c r="L142" s="31">
        <f>'по 6-10'!L154+'по 0,4'!L151</f>
        <v>0</v>
      </c>
      <c r="M142" s="31">
        <f>'по 6-10'!M154+'по 0,4'!M151</f>
        <v>0</v>
      </c>
      <c r="N142" s="31">
        <f>'по 6-10'!N154+'по 0,4'!N151</f>
        <v>0</v>
      </c>
      <c r="O142" s="31">
        <f>'по 6-10'!O154+'по 0,4'!O151</f>
        <v>0</v>
      </c>
      <c r="P142" s="31">
        <f>'по 6-10'!P154+'по 0,4'!P151</f>
        <v>0</v>
      </c>
      <c r="Q142" s="31">
        <f>'по 6-10'!Q154+'по 0,4'!Q151</f>
        <v>0</v>
      </c>
    </row>
    <row r="143" spans="1:17" ht="12.75" customHeight="1" x14ac:dyDescent="0.2">
      <c r="A143" s="18"/>
      <c r="B143" s="18"/>
      <c r="C143" s="18" t="s">
        <v>345</v>
      </c>
      <c r="D143" s="31">
        <f>'по 6-10'!D155+'по 0,4'!D152</f>
        <v>3</v>
      </c>
      <c r="E143" s="31">
        <f>'по 6-10'!E155+'по 0,4'!E152</f>
        <v>15</v>
      </c>
      <c r="F143" s="31">
        <f>'по 6-10'!F155+'по 0,4'!F152</f>
        <v>3</v>
      </c>
      <c r="G143" s="31">
        <f>'по 6-10'!G155+'по 0,4'!G152</f>
        <v>15</v>
      </c>
      <c r="H143" s="31">
        <f>'по 6-10'!H155+'по 0,4'!H152</f>
        <v>0</v>
      </c>
      <c r="I143" s="31">
        <f>'по 6-10'!I155+'по 0,4'!I152</f>
        <v>0</v>
      </c>
      <c r="J143" s="31">
        <f>'по 6-10'!J155+'по 0,4'!J152</f>
        <v>0</v>
      </c>
      <c r="K143" s="31">
        <f>'по 6-10'!K155+'по 0,4'!K152</f>
        <v>0</v>
      </c>
      <c r="L143" s="31">
        <f>'по 6-10'!L155+'по 0,4'!L152</f>
        <v>0</v>
      </c>
      <c r="M143" s="31">
        <f>'по 6-10'!M155+'по 0,4'!M152</f>
        <v>0</v>
      </c>
      <c r="N143" s="31">
        <f>'по 6-10'!N155+'по 0,4'!N152</f>
        <v>0</v>
      </c>
      <c r="O143" s="31">
        <f>'по 6-10'!O155+'по 0,4'!O152</f>
        <v>0</v>
      </c>
      <c r="P143" s="31">
        <f>'по 6-10'!P155+'по 0,4'!P152</f>
        <v>0</v>
      </c>
      <c r="Q143" s="31">
        <f>'по 6-10'!Q155+'по 0,4'!Q152</f>
        <v>0</v>
      </c>
    </row>
    <row r="144" spans="1:17" ht="12.75" customHeight="1" x14ac:dyDescent="0.2">
      <c r="A144" s="18"/>
      <c r="B144" s="18"/>
      <c r="C144" s="18" t="s">
        <v>226</v>
      </c>
      <c r="D144" s="31">
        <f>'по 6-10'!D156+'по 0,4'!D153</f>
        <v>1</v>
      </c>
      <c r="E144" s="31">
        <f>'по 6-10'!E156+'по 0,4'!E153</f>
        <v>5</v>
      </c>
      <c r="F144" s="31">
        <f>'по 6-10'!F156+'по 0,4'!F153</f>
        <v>1</v>
      </c>
      <c r="G144" s="31">
        <f>'по 6-10'!G156+'по 0,4'!G153</f>
        <v>5</v>
      </c>
      <c r="H144" s="31">
        <f>'по 6-10'!H156+'по 0,4'!H153</f>
        <v>0</v>
      </c>
      <c r="I144" s="31">
        <f>'по 6-10'!I156+'по 0,4'!I153</f>
        <v>0</v>
      </c>
      <c r="J144" s="31">
        <f>'по 6-10'!J156+'по 0,4'!J153</f>
        <v>0</v>
      </c>
      <c r="K144" s="31">
        <f>'по 6-10'!K156+'по 0,4'!K153</f>
        <v>0</v>
      </c>
      <c r="L144" s="31">
        <f>'по 6-10'!L156+'по 0,4'!L153</f>
        <v>0</v>
      </c>
      <c r="M144" s="31">
        <f>'по 6-10'!M156+'по 0,4'!M153</f>
        <v>0</v>
      </c>
      <c r="N144" s="31">
        <f>'по 6-10'!N156+'по 0,4'!N153</f>
        <v>0</v>
      </c>
      <c r="O144" s="31">
        <f>'по 6-10'!O156+'по 0,4'!O153</f>
        <v>0</v>
      </c>
      <c r="P144" s="31">
        <f>'по 6-10'!P156+'по 0,4'!P153</f>
        <v>0</v>
      </c>
      <c r="Q144" s="31">
        <f>'по 6-10'!Q156+'по 0,4'!Q153</f>
        <v>0</v>
      </c>
    </row>
    <row r="145" spans="1:17" ht="12.75" customHeight="1" x14ac:dyDescent="0.2">
      <c r="A145" s="18"/>
      <c r="B145" s="18"/>
      <c r="C145" s="18" t="s">
        <v>227</v>
      </c>
      <c r="D145" s="31">
        <f>'по 6-10'!D157+'по 0,4'!D154</f>
        <v>0</v>
      </c>
      <c r="E145" s="31">
        <f>'по 6-10'!E157+'по 0,4'!E154</f>
        <v>0</v>
      </c>
      <c r="F145" s="31">
        <f>'по 6-10'!F157+'по 0,4'!F154</f>
        <v>0</v>
      </c>
      <c r="G145" s="31">
        <f>'по 6-10'!G157+'по 0,4'!G154</f>
        <v>0</v>
      </c>
      <c r="H145" s="31">
        <f>'по 6-10'!H157+'по 0,4'!H154</f>
        <v>0</v>
      </c>
      <c r="I145" s="31">
        <f>'по 6-10'!I157+'по 0,4'!I154</f>
        <v>0</v>
      </c>
      <c r="J145" s="31">
        <f>'по 6-10'!J157+'по 0,4'!J154</f>
        <v>0</v>
      </c>
      <c r="K145" s="31">
        <f>'по 6-10'!K157+'по 0,4'!K154</f>
        <v>0</v>
      </c>
      <c r="L145" s="31">
        <f>'по 6-10'!L157+'по 0,4'!L154</f>
        <v>0</v>
      </c>
      <c r="M145" s="31">
        <f>'по 6-10'!M157+'по 0,4'!M154</f>
        <v>0</v>
      </c>
      <c r="N145" s="31">
        <f>'по 6-10'!N157+'по 0,4'!N154</f>
        <v>0</v>
      </c>
      <c r="O145" s="31">
        <f>'по 6-10'!O157+'по 0,4'!O154</f>
        <v>0</v>
      </c>
      <c r="P145" s="31">
        <f>'по 6-10'!P157+'по 0,4'!P154</f>
        <v>0</v>
      </c>
      <c r="Q145" s="31">
        <f>'по 6-10'!Q157+'по 0,4'!Q154</f>
        <v>0</v>
      </c>
    </row>
    <row r="146" spans="1:17" ht="12.75" customHeight="1" x14ac:dyDescent="0.2">
      <c r="A146" s="18"/>
      <c r="B146" s="18"/>
      <c r="C146" s="18" t="s">
        <v>228</v>
      </c>
      <c r="D146" s="31">
        <f>'по 6-10'!D158+'по 0,4'!D155</f>
        <v>3</v>
      </c>
      <c r="E146" s="31">
        <f>'по 6-10'!E158+'по 0,4'!E155</f>
        <v>20</v>
      </c>
      <c r="F146" s="31">
        <f>'по 6-10'!F158+'по 0,4'!F155</f>
        <v>3</v>
      </c>
      <c r="G146" s="31">
        <f>'по 6-10'!G158+'по 0,4'!G155</f>
        <v>20</v>
      </c>
      <c r="H146" s="31">
        <f>'по 6-10'!H158+'по 0,4'!H155</f>
        <v>0</v>
      </c>
      <c r="I146" s="31">
        <f>'по 6-10'!I158+'по 0,4'!I155</f>
        <v>0</v>
      </c>
      <c r="J146" s="31">
        <f>'по 6-10'!J158+'по 0,4'!J155</f>
        <v>0</v>
      </c>
      <c r="K146" s="31">
        <f>'по 6-10'!K158+'по 0,4'!K155</f>
        <v>0</v>
      </c>
      <c r="L146" s="31">
        <f>'по 6-10'!L158+'по 0,4'!L155</f>
        <v>0</v>
      </c>
      <c r="M146" s="31">
        <f>'по 6-10'!M158+'по 0,4'!M155</f>
        <v>0</v>
      </c>
      <c r="N146" s="31">
        <f>'по 6-10'!N158+'по 0,4'!N155</f>
        <v>0</v>
      </c>
      <c r="O146" s="31">
        <f>'по 6-10'!O158+'по 0,4'!O155</f>
        <v>0</v>
      </c>
      <c r="P146" s="31">
        <f>'по 6-10'!P158+'по 0,4'!P155</f>
        <v>0</v>
      </c>
      <c r="Q146" s="31">
        <f>'по 6-10'!Q158+'по 0,4'!Q155</f>
        <v>0</v>
      </c>
    </row>
    <row r="147" spans="1:17" ht="12.75" customHeight="1" x14ac:dyDescent="0.2">
      <c r="A147" s="18"/>
      <c r="B147" s="18"/>
      <c r="C147" s="18" t="s">
        <v>229</v>
      </c>
      <c r="D147" s="31">
        <f>'по 6-10'!D159+'по 0,4'!D156</f>
        <v>0</v>
      </c>
      <c r="E147" s="31">
        <f>'по 6-10'!E159+'по 0,4'!E156</f>
        <v>0</v>
      </c>
      <c r="F147" s="31">
        <f>'по 6-10'!F159+'по 0,4'!F156</f>
        <v>0</v>
      </c>
      <c r="G147" s="31">
        <f>'по 6-10'!G159+'по 0,4'!G156</f>
        <v>0</v>
      </c>
      <c r="H147" s="31">
        <f>'по 6-10'!H159+'по 0,4'!H156</f>
        <v>0</v>
      </c>
      <c r="I147" s="31">
        <f>'по 6-10'!I159+'по 0,4'!I156</f>
        <v>0</v>
      </c>
      <c r="J147" s="31">
        <f>'по 6-10'!J159+'по 0,4'!J156</f>
        <v>0</v>
      </c>
      <c r="K147" s="31">
        <f>'по 6-10'!K159+'по 0,4'!K156</f>
        <v>0</v>
      </c>
      <c r="L147" s="31">
        <f>'по 6-10'!L159+'по 0,4'!L156</f>
        <v>0</v>
      </c>
      <c r="M147" s="31">
        <f>'по 6-10'!M159+'по 0,4'!M156</f>
        <v>0</v>
      </c>
      <c r="N147" s="31">
        <f>'по 6-10'!N159+'по 0,4'!N156</f>
        <v>0</v>
      </c>
      <c r="O147" s="31">
        <f>'по 6-10'!O159+'по 0,4'!O156</f>
        <v>0</v>
      </c>
      <c r="P147" s="31">
        <f>'по 6-10'!P159+'по 0,4'!P156</f>
        <v>0</v>
      </c>
      <c r="Q147" s="31">
        <f>'по 6-10'!Q159+'по 0,4'!Q156</f>
        <v>0</v>
      </c>
    </row>
    <row r="148" spans="1:17" ht="12.75" customHeight="1" x14ac:dyDescent="0.2">
      <c r="A148" s="18"/>
      <c r="B148" s="18"/>
      <c r="C148" s="18" t="s">
        <v>230</v>
      </c>
      <c r="D148" s="31">
        <f>'по 6-10'!D160+'по 0,4'!D157</f>
        <v>0</v>
      </c>
      <c r="E148" s="31">
        <f>'по 6-10'!E160+'по 0,4'!E157</f>
        <v>0</v>
      </c>
      <c r="F148" s="31">
        <f>'по 6-10'!F160+'по 0,4'!F157</f>
        <v>0</v>
      </c>
      <c r="G148" s="31">
        <f>'по 6-10'!G160+'по 0,4'!G157</f>
        <v>0</v>
      </c>
      <c r="H148" s="31">
        <f>'по 6-10'!H160+'по 0,4'!H157</f>
        <v>0</v>
      </c>
      <c r="I148" s="31">
        <f>'по 6-10'!I160+'по 0,4'!I157</f>
        <v>0</v>
      </c>
      <c r="J148" s="31">
        <f>'по 6-10'!J160+'по 0,4'!J157</f>
        <v>0</v>
      </c>
      <c r="K148" s="31">
        <f>'по 6-10'!K160+'по 0,4'!K157</f>
        <v>0</v>
      </c>
      <c r="L148" s="31">
        <f>'по 6-10'!L160+'по 0,4'!L157</f>
        <v>0</v>
      </c>
      <c r="M148" s="31">
        <f>'по 6-10'!M160+'по 0,4'!M157</f>
        <v>0</v>
      </c>
      <c r="N148" s="31">
        <f>'по 6-10'!N160+'по 0,4'!N157</f>
        <v>0</v>
      </c>
      <c r="O148" s="31">
        <f>'по 6-10'!O160+'по 0,4'!O157</f>
        <v>0</v>
      </c>
      <c r="P148" s="31">
        <f>'по 6-10'!P160+'по 0,4'!P157</f>
        <v>0</v>
      </c>
      <c r="Q148" s="31">
        <f>'по 6-10'!Q160+'по 0,4'!Q157</f>
        <v>0</v>
      </c>
    </row>
    <row r="149" spans="1:17" ht="12.75" customHeight="1" x14ac:dyDescent="0.2">
      <c r="A149" s="18"/>
      <c r="B149" s="18"/>
      <c r="C149" s="18" t="s">
        <v>231</v>
      </c>
      <c r="D149" s="31">
        <f>'по 6-10'!D161+'по 0,4'!D158</f>
        <v>0</v>
      </c>
      <c r="E149" s="31">
        <f>'по 6-10'!E161+'по 0,4'!E158</f>
        <v>0</v>
      </c>
      <c r="F149" s="31">
        <f>'по 6-10'!F161+'по 0,4'!F158</f>
        <v>0</v>
      </c>
      <c r="G149" s="31">
        <f>'по 6-10'!G161+'по 0,4'!G158</f>
        <v>0</v>
      </c>
      <c r="H149" s="31">
        <f>'по 6-10'!H161+'по 0,4'!H158</f>
        <v>0</v>
      </c>
      <c r="I149" s="31">
        <f>'по 6-10'!I161+'по 0,4'!I158</f>
        <v>0</v>
      </c>
      <c r="J149" s="31">
        <f>'по 6-10'!J161+'по 0,4'!J158</f>
        <v>0</v>
      </c>
      <c r="K149" s="31">
        <f>'по 6-10'!K161+'по 0,4'!K158</f>
        <v>0</v>
      </c>
      <c r="L149" s="31">
        <f>'по 6-10'!L161+'по 0,4'!L158</f>
        <v>0</v>
      </c>
      <c r="M149" s="31">
        <f>'по 6-10'!M161+'по 0,4'!M158</f>
        <v>0</v>
      </c>
      <c r="N149" s="31">
        <f>'по 6-10'!N161+'по 0,4'!N158</f>
        <v>0</v>
      </c>
      <c r="O149" s="31">
        <f>'по 6-10'!O161+'по 0,4'!O158</f>
        <v>0</v>
      </c>
      <c r="P149" s="31">
        <f>'по 6-10'!P161+'по 0,4'!P158</f>
        <v>0</v>
      </c>
      <c r="Q149" s="31">
        <f>'по 6-10'!Q161+'по 0,4'!Q158</f>
        <v>0</v>
      </c>
    </row>
    <row r="150" spans="1:17" ht="12.75" customHeight="1" x14ac:dyDescent="0.2">
      <c r="A150" s="18"/>
      <c r="B150" s="18"/>
      <c r="C150" s="18" t="s">
        <v>232</v>
      </c>
      <c r="D150" s="31">
        <f>'по 6-10'!D162+'по 0,4'!D159</f>
        <v>5</v>
      </c>
      <c r="E150" s="31">
        <f>'по 6-10'!E162+'по 0,4'!E159</f>
        <v>50</v>
      </c>
      <c r="F150" s="31">
        <f>'по 6-10'!F162+'по 0,4'!F159</f>
        <v>5</v>
      </c>
      <c r="G150" s="31">
        <f>'по 6-10'!G162+'по 0,4'!G159</f>
        <v>50</v>
      </c>
      <c r="H150" s="31">
        <f>'по 6-10'!H162+'по 0,4'!H159</f>
        <v>0</v>
      </c>
      <c r="I150" s="31">
        <f>'по 6-10'!I162+'по 0,4'!I159</f>
        <v>0</v>
      </c>
      <c r="J150" s="31">
        <f>'по 6-10'!J162+'по 0,4'!J159</f>
        <v>0</v>
      </c>
      <c r="K150" s="31">
        <f>'по 6-10'!K162+'по 0,4'!K159</f>
        <v>0</v>
      </c>
      <c r="L150" s="31">
        <f>'по 6-10'!L162+'по 0,4'!L159</f>
        <v>0</v>
      </c>
      <c r="M150" s="31">
        <f>'по 6-10'!M162+'по 0,4'!M159</f>
        <v>0</v>
      </c>
      <c r="N150" s="31">
        <f>'по 6-10'!N162+'по 0,4'!N159</f>
        <v>0</v>
      </c>
      <c r="O150" s="31">
        <f>'по 6-10'!O162+'по 0,4'!O159</f>
        <v>0</v>
      </c>
      <c r="P150" s="31">
        <f>'по 6-10'!P162+'по 0,4'!P159</f>
        <v>0</v>
      </c>
      <c r="Q150" s="31">
        <f>'по 6-10'!Q162+'по 0,4'!Q159</f>
        <v>0</v>
      </c>
    </row>
    <row r="151" spans="1:17" ht="12.75" customHeight="1" x14ac:dyDescent="0.2">
      <c r="A151" s="18"/>
      <c r="B151" s="18"/>
      <c r="C151" s="18" t="s">
        <v>233</v>
      </c>
      <c r="D151" s="31">
        <f>'по 6-10'!D163+'по 0,4'!D160</f>
        <v>1</v>
      </c>
      <c r="E151" s="31">
        <f>'по 6-10'!E163+'по 0,4'!E160</f>
        <v>3</v>
      </c>
      <c r="F151" s="31">
        <f>'по 6-10'!F163+'по 0,4'!F160</f>
        <v>1</v>
      </c>
      <c r="G151" s="31">
        <f>'по 6-10'!G163+'по 0,4'!G160</f>
        <v>3</v>
      </c>
      <c r="H151" s="31">
        <f>'по 6-10'!H163+'по 0,4'!H160</f>
        <v>0</v>
      </c>
      <c r="I151" s="31">
        <f>'по 6-10'!I163+'по 0,4'!I160</f>
        <v>0</v>
      </c>
      <c r="J151" s="31">
        <f>'по 6-10'!J163+'по 0,4'!J160</f>
        <v>0</v>
      </c>
      <c r="K151" s="31">
        <f>'по 6-10'!K163+'по 0,4'!K160</f>
        <v>0</v>
      </c>
      <c r="L151" s="31">
        <f>'по 6-10'!L163+'по 0,4'!L160</f>
        <v>0</v>
      </c>
      <c r="M151" s="31">
        <f>'по 6-10'!M163+'по 0,4'!M160</f>
        <v>0</v>
      </c>
      <c r="N151" s="31">
        <f>'по 6-10'!N163+'по 0,4'!N160</f>
        <v>0</v>
      </c>
      <c r="O151" s="31">
        <f>'по 6-10'!O163+'по 0,4'!O160</f>
        <v>0</v>
      </c>
      <c r="P151" s="31">
        <f>'по 6-10'!P163+'по 0,4'!P160</f>
        <v>0</v>
      </c>
      <c r="Q151" s="31">
        <f>'по 6-10'!Q163+'по 0,4'!Q160</f>
        <v>0</v>
      </c>
    </row>
    <row r="152" spans="1:17" ht="12.75" customHeight="1" x14ac:dyDescent="0.2">
      <c r="A152" s="18"/>
      <c r="B152" s="18"/>
      <c r="C152" s="18" t="s">
        <v>234</v>
      </c>
      <c r="D152" s="31">
        <f>'по 6-10'!D164+'по 0,4'!D161</f>
        <v>0</v>
      </c>
      <c r="E152" s="31">
        <f>'по 6-10'!E164+'по 0,4'!E161</f>
        <v>0</v>
      </c>
      <c r="F152" s="31">
        <f>'по 6-10'!F164+'по 0,4'!F161</f>
        <v>0</v>
      </c>
      <c r="G152" s="31">
        <f>'по 6-10'!G164+'по 0,4'!G161</f>
        <v>0</v>
      </c>
      <c r="H152" s="31">
        <f>'по 6-10'!H164+'по 0,4'!H161</f>
        <v>0</v>
      </c>
      <c r="I152" s="31">
        <f>'по 6-10'!I164+'по 0,4'!I161</f>
        <v>0</v>
      </c>
      <c r="J152" s="31">
        <f>'по 6-10'!J164+'по 0,4'!J161</f>
        <v>0</v>
      </c>
      <c r="K152" s="31">
        <f>'по 6-10'!K164+'по 0,4'!K161</f>
        <v>0</v>
      </c>
      <c r="L152" s="31">
        <f>'по 6-10'!L164+'по 0,4'!L161</f>
        <v>0</v>
      </c>
      <c r="M152" s="31">
        <f>'по 6-10'!M164+'по 0,4'!M161</f>
        <v>0</v>
      </c>
      <c r="N152" s="31">
        <f>'по 6-10'!N164+'по 0,4'!N161</f>
        <v>0</v>
      </c>
      <c r="O152" s="31">
        <f>'по 6-10'!O164+'по 0,4'!O161</f>
        <v>0</v>
      </c>
      <c r="P152" s="31">
        <f>'по 6-10'!P164+'по 0,4'!P161</f>
        <v>0</v>
      </c>
      <c r="Q152" s="31">
        <f>'по 6-10'!Q164+'по 0,4'!Q161</f>
        <v>0</v>
      </c>
    </row>
    <row r="153" spans="1:17" ht="12.75" customHeight="1" x14ac:dyDescent="0.2">
      <c r="A153" s="18"/>
      <c r="B153" s="18"/>
      <c r="C153" s="18" t="s">
        <v>235</v>
      </c>
      <c r="D153" s="31">
        <f>'по 6-10'!D165+'по 0,4'!D162</f>
        <v>1</v>
      </c>
      <c r="E153" s="31">
        <f>'по 6-10'!E165+'по 0,4'!E162</f>
        <v>50</v>
      </c>
      <c r="F153" s="31">
        <f>'по 6-10'!F165+'по 0,4'!F162</f>
        <v>1</v>
      </c>
      <c r="G153" s="31">
        <f>'по 6-10'!G165+'по 0,4'!G162</f>
        <v>50</v>
      </c>
      <c r="H153" s="31">
        <f>'по 6-10'!H165+'по 0,4'!H162</f>
        <v>0</v>
      </c>
      <c r="I153" s="31">
        <f>'по 6-10'!I165+'по 0,4'!I162</f>
        <v>0</v>
      </c>
      <c r="J153" s="31">
        <f>'по 6-10'!J165+'по 0,4'!J162</f>
        <v>0</v>
      </c>
      <c r="K153" s="31">
        <f>'по 6-10'!K165+'по 0,4'!K162</f>
        <v>0</v>
      </c>
      <c r="L153" s="31">
        <f>'по 6-10'!L165+'по 0,4'!L162</f>
        <v>0</v>
      </c>
      <c r="M153" s="31">
        <f>'по 6-10'!M165+'по 0,4'!M162</f>
        <v>0</v>
      </c>
      <c r="N153" s="31">
        <f>'по 6-10'!N165+'по 0,4'!N162</f>
        <v>0</v>
      </c>
      <c r="O153" s="31">
        <f>'по 6-10'!O165+'по 0,4'!O162</f>
        <v>0</v>
      </c>
      <c r="P153" s="31">
        <f>'по 6-10'!P165+'по 0,4'!P162</f>
        <v>0</v>
      </c>
      <c r="Q153" s="31">
        <f>'по 6-10'!Q165+'по 0,4'!Q162</f>
        <v>0</v>
      </c>
    </row>
    <row r="154" spans="1:17" ht="12.75" customHeight="1" x14ac:dyDescent="0.2">
      <c r="A154" s="18"/>
      <c r="B154" s="18"/>
      <c r="C154" s="18" t="s">
        <v>346</v>
      </c>
      <c r="D154" s="31">
        <f>'по 6-10'!D166+'по 0,4'!D163</f>
        <v>0</v>
      </c>
      <c r="E154" s="31">
        <f>'по 6-10'!E166+'по 0,4'!E163</f>
        <v>0</v>
      </c>
      <c r="F154" s="31">
        <f>'по 6-10'!F166+'по 0,4'!F163</f>
        <v>0</v>
      </c>
      <c r="G154" s="31">
        <f>'по 6-10'!G166+'по 0,4'!G163</f>
        <v>0</v>
      </c>
      <c r="H154" s="31">
        <f>'по 6-10'!H166+'по 0,4'!H163</f>
        <v>0</v>
      </c>
      <c r="I154" s="31">
        <f>'по 6-10'!I166+'по 0,4'!I163</f>
        <v>0</v>
      </c>
      <c r="J154" s="31">
        <f>'по 6-10'!J166+'по 0,4'!J163</f>
        <v>0</v>
      </c>
      <c r="K154" s="31">
        <f>'по 6-10'!K166+'по 0,4'!K163</f>
        <v>0</v>
      </c>
      <c r="L154" s="31">
        <f>'по 6-10'!L166+'по 0,4'!L163</f>
        <v>0</v>
      </c>
      <c r="M154" s="31">
        <f>'по 6-10'!M166+'по 0,4'!M163</f>
        <v>0</v>
      </c>
      <c r="N154" s="31">
        <f>'по 6-10'!N166+'по 0,4'!N163</f>
        <v>0</v>
      </c>
      <c r="O154" s="31">
        <f>'по 6-10'!O166+'по 0,4'!O163</f>
        <v>0</v>
      </c>
      <c r="P154" s="31">
        <f>'по 6-10'!P166+'по 0,4'!P163</f>
        <v>0</v>
      </c>
      <c r="Q154" s="31">
        <f>'по 6-10'!Q166+'по 0,4'!Q163</f>
        <v>0</v>
      </c>
    </row>
    <row r="155" spans="1:17" ht="12.75" customHeight="1" x14ac:dyDescent="0.2">
      <c r="A155" s="18"/>
      <c r="B155" s="18"/>
      <c r="C155" s="18" t="s">
        <v>236</v>
      </c>
      <c r="D155" s="31">
        <f>'по 6-10'!D167+'по 0,4'!D164</f>
        <v>8</v>
      </c>
      <c r="E155" s="31">
        <f>'по 6-10'!E167+'по 0,4'!E164</f>
        <v>114</v>
      </c>
      <c r="F155" s="31">
        <f>'по 6-10'!F167+'по 0,4'!F164</f>
        <v>9</v>
      </c>
      <c r="G155" s="31">
        <f>'по 6-10'!G167+'по 0,4'!G164</f>
        <v>114</v>
      </c>
      <c r="H155" s="31">
        <f>'по 6-10'!H167+'по 0,4'!H164</f>
        <v>0</v>
      </c>
      <c r="I155" s="31">
        <f>'по 6-10'!I167+'по 0,4'!I164</f>
        <v>0</v>
      </c>
      <c r="J155" s="31">
        <f>'по 6-10'!J167+'по 0,4'!J164</f>
        <v>0</v>
      </c>
      <c r="K155" s="31">
        <f>'по 6-10'!K167+'по 0,4'!K164</f>
        <v>0</v>
      </c>
      <c r="L155" s="31">
        <f>'по 6-10'!L167+'по 0,4'!L164</f>
        <v>0</v>
      </c>
      <c r="M155" s="31">
        <f>'по 6-10'!M167+'по 0,4'!M164</f>
        <v>0</v>
      </c>
      <c r="N155" s="31">
        <f>'по 6-10'!N167+'по 0,4'!N164</f>
        <v>0</v>
      </c>
      <c r="O155" s="31">
        <f>'по 6-10'!O167+'по 0,4'!O164</f>
        <v>0</v>
      </c>
      <c r="P155" s="31">
        <f>'по 6-10'!P167+'по 0,4'!P164</f>
        <v>0</v>
      </c>
      <c r="Q155" s="31">
        <f>'по 6-10'!Q167+'по 0,4'!Q164</f>
        <v>0</v>
      </c>
    </row>
    <row r="156" spans="1:17" ht="12.75" customHeight="1" x14ac:dyDescent="0.2">
      <c r="A156" s="18"/>
      <c r="B156" s="18"/>
      <c r="C156" s="18" t="s">
        <v>237</v>
      </c>
      <c r="D156" s="31">
        <f>'по 6-10'!D168+'по 0,4'!D165</f>
        <v>5</v>
      </c>
      <c r="E156" s="31">
        <f>'по 6-10'!E168+'по 0,4'!E165</f>
        <v>41</v>
      </c>
      <c r="F156" s="31">
        <f>'по 6-10'!F168+'по 0,4'!F165</f>
        <v>5</v>
      </c>
      <c r="G156" s="31">
        <f>'по 6-10'!G168+'по 0,4'!G165</f>
        <v>41</v>
      </c>
      <c r="H156" s="31">
        <f>'по 6-10'!H168+'по 0,4'!H165</f>
        <v>0</v>
      </c>
      <c r="I156" s="31">
        <f>'по 6-10'!I168+'по 0,4'!I165</f>
        <v>0</v>
      </c>
      <c r="J156" s="31">
        <f>'по 6-10'!J168+'по 0,4'!J165</f>
        <v>0</v>
      </c>
      <c r="K156" s="31">
        <f>'по 6-10'!K168+'по 0,4'!K165</f>
        <v>0</v>
      </c>
      <c r="L156" s="31">
        <f>'по 6-10'!L168+'по 0,4'!L165</f>
        <v>0</v>
      </c>
      <c r="M156" s="31">
        <f>'по 6-10'!M168+'по 0,4'!M165</f>
        <v>0</v>
      </c>
      <c r="N156" s="31">
        <f>'по 6-10'!N168+'по 0,4'!N165</f>
        <v>0</v>
      </c>
      <c r="O156" s="31">
        <f>'по 6-10'!O168+'по 0,4'!O165</f>
        <v>0</v>
      </c>
      <c r="P156" s="31">
        <f>'по 6-10'!P168+'по 0,4'!P165</f>
        <v>0</v>
      </c>
      <c r="Q156" s="31">
        <f>'по 6-10'!Q168+'по 0,4'!Q165</f>
        <v>0</v>
      </c>
    </row>
    <row r="157" spans="1:17" ht="12.75" customHeight="1" x14ac:dyDescent="0.2">
      <c r="A157" s="18"/>
      <c r="B157" s="18"/>
      <c r="C157" s="18" t="s">
        <v>238</v>
      </c>
      <c r="D157" s="31">
        <f>'по 6-10'!D169+'по 0,4'!D166</f>
        <v>0</v>
      </c>
      <c r="E157" s="31">
        <f>'по 6-10'!E169+'по 0,4'!E166</f>
        <v>0</v>
      </c>
      <c r="F157" s="31">
        <f>'по 6-10'!F169+'по 0,4'!F166</f>
        <v>0</v>
      </c>
      <c r="G157" s="31">
        <f>'по 6-10'!G169+'по 0,4'!G166</f>
        <v>0</v>
      </c>
      <c r="H157" s="31">
        <f>'по 6-10'!H169+'по 0,4'!H166</f>
        <v>0</v>
      </c>
      <c r="I157" s="31">
        <f>'по 6-10'!I169+'по 0,4'!I166</f>
        <v>0</v>
      </c>
      <c r="J157" s="31">
        <f>'по 6-10'!J169+'по 0,4'!J166</f>
        <v>0</v>
      </c>
      <c r="K157" s="31">
        <f>'по 6-10'!K169+'по 0,4'!K166</f>
        <v>0</v>
      </c>
      <c r="L157" s="31">
        <f>'по 6-10'!L169+'по 0,4'!L166</f>
        <v>0</v>
      </c>
      <c r="M157" s="31">
        <f>'по 6-10'!M169+'по 0,4'!M166</f>
        <v>0</v>
      </c>
      <c r="N157" s="31">
        <f>'по 6-10'!N169+'по 0,4'!N166</f>
        <v>0</v>
      </c>
      <c r="O157" s="31">
        <f>'по 6-10'!O169+'по 0,4'!O166</f>
        <v>0</v>
      </c>
      <c r="P157" s="31">
        <f>'по 6-10'!P169+'по 0,4'!P166</f>
        <v>0</v>
      </c>
      <c r="Q157" s="31">
        <f>'по 6-10'!Q169+'по 0,4'!Q166</f>
        <v>0</v>
      </c>
    </row>
    <row r="158" spans="1:17" ht="12.75" customHeight="1" x14ac:dyDescent="0.2">
      <c r="A158" s="18"/>
      <c r="B158" s="18"/>
      <c r="C158" s="18" t="s">
        <v>239</v>
      </c>
      <c r="D158" s="31">
        <f>'по 6-10'!D170+'по 0,4'!D167</f>
        <v>1</v>
      </c>
      <c r="E158" s="31">
        <f>'по 6-10'!E170+'по 0,4'!E167</f>
        <v>10</v>
      </c>
      <c r="F158" s="31">
        <f>'по 6-10'!F170+'по 0,4'!F167</f>
        <v>1</v>
      </c>
      <c r="G158" s="31">
        <f>'по 6-10'!G170+'по 0,4'!G167</f>
        <v>10</v>
      </c>
      <c r="H158" s="31">
        <f>'по 6-10'!H170+'по 0,4'!H167</f>
        <v>0</v>
      </c>
      <c r="I158" s="31">
        <f>'по 6-10'!I170+'по 0,4'!I167</f>
        <v>0</v>
      </c>
      <c r="J158" s="31">
        <f>'по 6-10'!J170+'по 0,4'!J167</f>
        <v>0</v>
      </c>
      <c r="K158" s="31">
        <f>'по 6-10'!K170+'по 0,4'!K167</f>
        <v>0</v>
      </c>
      <c r="L158" s="31">
        <f>'по 6-10'!L170+'по 0,4'!L167</f>
        <v>0</v>
      </c>
      <c r="M158" s="31">
        <f>'по 6-10'!M170+'по 0,4'!M167</f>
        <v>0</v>
      </c>
      <c r="N158" s="31">
        <f>'по 6-10'!N170+'по 0,4'!N167</f>
        <v>0</v>
      </c>
      <c r="O158" s="31">
        <f>'по 6-10'!O170+'по 0,4'!O167</f>
        <v>0</v>
      </c>
      <c r="P158" s="31">
        <f>'по 6-10'!P170+'по 0,4'!P167</f>
        <v>0</v>
      </c>
      <c r="Q158" s="31">
        <f>'по 6-10'!Q170+'по 0,4'!Q167</f>
        <v>0</v>
      </c>
    </row>
    <row r="159" spans="1:17" ht="12.75" customHeight="1" x14ac:dyDescent="0.2">
      <c r="A159" s="18"/>
      <c r="B159" s="18"/>
      <c r="C159" s="18" t="s">
        <v>240</v>
      </c>
      <c r="D159" s="31">
        <f>'по 6-10'!D171+'по 0,4'!D168</f>
        <v>2</v>
      </c>
      <c r="E159" s="31">
        <f>'по 6-10'!E171+'по 0,4'!E168</f>
        <v>13</v>
      </c>
      <c r="F159" s="31">
        <f>'по 6-10'!F171+'по 0,4'!F168</f>
        <v>2</v>
      </c>
      <c r="G159" s="31">
        <f>'по 6-10'!G171+'по 0,4'!G168</f>
        <v>13</v>
      </c>
      <c r="H159" s="31">
        <f>'по 6-10'!H171+'по 0,4'!H168</f>
        <v>0</v>
      </c>
      <c r="I159" s="31">
        <f>'по 6-10'!I171+'по 0,4'!I168</f>
        <v>0</v>
      </c>
      <c r="J159" s="31">
        <f>'по 6-10'!J171+'по 0,4'!J168</f>
        <v>0</v>
      </c>
      <c r="K159" s="31">
        <f>'по 6-10'!K171+'по 0,4'!K168</f>
        <v>0</v>
      </c>
      <c r="L159" s="31">
        <f>'по 6-10'!L171+'по 0,4'!L168</f>
        <v>0</v>
      </c>
      <c r="M159" s="31">
        <f>'по 6-10'!M171+'по 0,4'!M168</f>
        <v>0</v>
      </c>
      <c r="N159" s="31">
        <f>'по 6-10'!N171+'по 0,4'!N168</f>
        <v>0</v>
      </c>
      <c r="O159" s="31">
        <f>'по 6-10'!O171+'по 0,4'!O168</f>
        <v>0</v>
      </c>
      <c r="P159" s="31">
        <f>'по 6-10'!P171+'по 0,4'!P168</f>
        <v>0</v>
      </c>
      <c r="Q159" s="31">
        <f>'по 6-10'!Q171+'по 0,4'!Q168</f>
        <v>0</v>
      </c>
    </row>
    <row r="160" spans="1:17" ht="12.75" customHeight="1" x14ac:dyDescent="0.2">
      <c r="A160" s="18"/>
      <c r="B160" s="18"/>
      <c r="C160" s="18" t="s">
        <v>241</v>
      </c>
      <c r="D160" s="31">
        <f>'по 6-10'!D172+'по 0,4'!D169</f>
        <v>1</v>
      </c>
      <c r="E160" s="31">
        <f>'по 6-10'!E172+'по 0,4'!E169</f>
        <v>10</v>
      </c>
      <c r="F160" s="31">
        <f>'по 6-10'!F172+'по 0,4'!F169</f>
        <v>1</v>
      </c>
      <c r="G160" s="31">
        <f>'по 6-10'!G172+'по 0,4'!G169</f>
        <v>10</v>
      </c>
      <c r="H160" s="31">
        <f>'по 6-10'!H172+'по 0,4'!H169</f>
        <v>0</v>
      </c>
      <c r="I160" s="31">
        <f>'по 6-10'!I172+'по 0,4'!I169</f>
        <v>0</v>
      </c>
      <c r="J160" s="31">
        <f>'по 6-10'!J172+'по 0,4'!J169</f>
        <v>0</v>
      </c>
      <c r="K160" s="31">
        <f>'по 6-10'!K172+'по 0,4'!K169</f>
        <v>0</v>
      </c>
      <c r="L160" s="31">
        <f>'по 6-10'!L172+'по 0,4'!L169</f>
        <v>0</v>
      </c>
      <c r="M160" s="31">
        <f>'по 6-10'!M172+'по 0,4'!M169</f>
        <v>0</v>
      </c>
      <c r="N160" s="31">
        <f>'по 6-10'!N172+'по 0,4'!N169</f>
        <v>0</v>
      </c>
      <c r="O160" s="31">
        <f>'по 6-10'!O172+'по 0,4'!O169</f>
        <v>0</v>
      </c>
      <c r="P160" s="31">
        <f>'по 6-10'!P172+'по 0,4'!P169</f>
        <v>0</v>
      </c>
      <c r="Q160" s="31">
        <f>'по 6-10'!Q172+'по 0,4'!Q169</f>
        <v>0</v>
      </c>
    </row>
    <row r="161" spans="1:17" ht="12.75" customHeight="1" x14ac:dyDescent="0.2">
      <c r="A161" s="18"/>
      <c r="B161" s="18"/>
      <c r="C161" s="18" t="s">
        <v>242</v>
      </c>
      <c r="D161" s="31">
        <f>'по 6-10'!D173+'по 0,4'!D170</f>
        <v>0</v>
      </c>
      <c r="E161" s="31">
        <f>'по 6-10'!E173+'по 0,4'!E170</f>
        <v>0</v>
      </c>
      <c r="F161" s="31">
        <f>'по 6-10'!F173+'по 0,4'!F170</f>
        <v>0</v>
      </c>
      <c r="G161" s="31">
        <f>'по 6-10'!G173+'по 0,4'!G170</f>
        <v>0</v>
      </c>
      <c r="H161" s="31">
        <f>'по 6-10'!H173+'по 0,4'!H170</f>
        <v>0</v>
      </c>
      <c r="I161" s="31">
        <f>'по 6-10'!I173+'по 0,4'!I170</f>
        <v>0</v>
      </c>
      <c r="J161" s="31">
        <f>'по 6-10'!J173+'по 0,4'!J170</f>
        <v>0</v>
      </c>
      <c r="K161" s="31">
        <f>'по 6-10'!K173+'по 0,4'!K170</f>
        <v>0</v>
      </c>
      <c r="L161" s="31">
        <f>'по 6-10'!L173+'по 0,4'!L170</f>
        <v>0</v>
      </c>
      <c r="M161" s="31">
        <f>'по 6-10'!M173+'по 0,4'!M170</f>
        <v>0</v>
      </c>
      <c r="N161" s="31">
        <f>'по 6-10'!N173+'по 0,4'!N170</f>
        <v>0</v>
      </c>
      <c r="O161" s="31">
        <f>'по 6-10'!O173+'по 0,4'!O170</f>
        <v>0</v>
      </c>
      <c r="P161" s="31">
        <f>'по 6-10'!P173+'по 0,4'!P170</f>
        <v>0</v>
      </c>
      <c r="Q161" s="31">
        <f>'по 6-10'!Q173+'по 0,4'!Q170</f>
        <v>0</v>
      </c>
    </row>
    <row r="162" spans="1:17" ht="12.75" customHeight="1" x14ac:dyDescent="0.2">
      <c r="A162" s="18"/>
      <c r="B162" s="18"/>
      <c r="C162" s="18" t="s">
        <v>347</v>
      </c>
      <c r="D162" s="31">
        <f>'по 6-10'!D174+'по 0,4'!D171</f>
        <v>0</v>
      </c>
      <c r="E162" s="31">
        <f>'по 6-10'!E174+'по 0,4'!E171</f>
        <v>0</v>
      </c>
      <c r="F162" s="31">
        <f>'по 6-10'!F174+'по 0,4'!F171</f>
        <v>0</v>
      </c>
      <c r="G162" s="31">
        <f>'по 6-10'!G174+'по 0,4'!G171</f>
        <v>0</v>
      </c>
      <c r="H162" s="31">
        <f>'по 6-10'!H174+'по 0,4'!H171</f>
        <v>0</v>
      </c>
      <c r="I162" s="31">
        <f>'по 6-10'!I174+'по 0,4'!I171</f>
        <v>0</v>
      </c>
      <c r="J162" s="31">
        <f>'по 6-10'!J174+'по 0,4'!J171</f>
        <v>0</v>
      </c>
      <c r="K162" s="31">
        <f>'по 6-10'!K174+'по 0,4'!K171</f>
        <v>0</v>
      </c>
      <c r="L162" s="31">
        <f>'по 6-10'!L174+'по 0,4'!L171</f>
        <v>0</v>
      </c>
      <c r="M162" s="31">
        <f>'по 6-10'!M174+'по 0,4'!M171</f>
        <v>0</v>
      </c>
      <c r="N162" s="31">
        <f>'по 6-10'!N174+'по 0,4'!N171</f>
        <v>0</v>
      </c>
      <c r="O162" s="31">
        <f>'по 6-10'!O174+'по 0,4'!O171</f>
        <v>0</v>
      </c>
      <c r="P162" s="31">
        <f>'по 6-10'!P174+'по 0,4'!P171</f>
        <v>0</v>
      </c>
      <c r="Q162" s="31">
        <f>'по 6-10'!Q174+'по 0,4'!Q171</f>
        <v>0</v>
      </c>
    </row>
    <row r="163" spans="1:17" ht="12.75" customHeight="1" x14ac:dyDescent="0.2">
      <c r="A163" s="18"/>
      <c r="B163" s="18"/>
      <c r="C163" s="18" t="s">
        <v>243</v>
      </c>
      <c r="D163" s="31">
        <f>'по 6-10'!D175+'по 0,4'!D172</f>
        <v>0</v>
      </c>
      <c r="E163" s="31">
        <f>'по 6-10'!E175+'по 0,4'!E172</f>
        <v>0</v>
      </c>
      <c r="F163" s="31">
        <f>'по 6-10'!F175+'по 0,4'!F172</f>
        <v>0</v>
      </c>
      <c r="G163" s="31">
        <f>'по 6-10'!G175+'по 0,4'!G172</f>
        <v>0</v>
      </c>
      <c r="H163" s="31">
        <f>'по 6-10'!H175+'по 0,4'!H172</f>
        <v>0</v>
      </c>
      <c r="I163" s="31">
        <f>'по 6-10'!I175+'по 0,4'!I172</f>
        <v>0</v>
      </c>
      <c r="J163" s="31">
        <f>'по 6-10'!J175+'по 0,4'!J172</f>
        <v>0</v>
      </c>
      <c r="K163" s="31">
        <f>'по 6-10'!K175+'по 0,4'!K172</f>
        <v>0</v>
      </c>
      <c r="L163" s="31">
        <f>'по 6-10'!L175+'по 0,4'!L172</f>
        <v>0</v>
      </c>
      <c r="M163" s="31">
        <f>'по 6-10'!M175+'по 0,4'!M172</f>
        <v>0</v>
      </c>
      <c r="N163" s="31">
        <f>'по 6-10'!N175+'по 0,4'!N172</f>
        <v>0</v>
      </c>
      <c r="O163" s="31">
        <f>'по 6-10'!O175+'по 0,4'!O172</f>
        <v>0</v>
      </c>
      <c r="P163" s="31">
        <f>'по 6-10'!P175+'по 0,4'!P172</f>
        <v>0</v>
      </c>
      <c r="Q163" s="31">
        <f>'по 6-10'!Q175+'по 0,4'!Q172</f>
        <v>0</v>
      </c>
    </row>
    <row r="164" spans="1:17" ht="12.75" customHeight="1" x14ac:dyDescent="0.2">
      <c r="A164" s="18"/>
      <c r="B164" s="18"/>
      <c r="C164" s="18" t="s">
        <v>348</v>
      </c>
      <c r="D164" s="31">
        <f>'по 6-10'!D176+'по 0,4'!D173</f>
        <v>11</v>
      </c>
      <c r="E164" s="31">
        <f>'по 6-10'!E176+'по 0,4'!E173</f>
        <v>309</v>
      </c>
      <c r="F164" s="31">
        <f>'по 6-10'!F176+'по 0,4'!F173</f>
        <v>11</v>
      </c>
      <c r="G164" s="31">
        <f>'по 6-10'!G176+'по 0,4'!G173</f>
        <v>309</v>
      </c>
      <c r="H164" s="31">
        <f>'по 6-10'!H176+'по 0,4'!H173</f>
        <v>0</v>
      </c>
      <c r="I164" s="31">
        <f>'по 6-10'!I176+'по 0,4'!I173</f>
        <v>0</v>
      </c>
      <c r="J164" s="31">
        <f>'по 6-10'!J176+'по 0,4'!J173</f>
        <v>0</v>
      </c>
      <c r="K164" s="31">
        <f>'по 6-10'!K176+'по 0,4'!K173</f>
        <v>0</v>
      </c>
      <c r="L164" s="31">
        <f>'по 6-10'!L176+'по 0,4'!L173</f>
        <v>0</v>
      </c>
      <c r="M164" s="31">
        <f>'по 6-10'!M176+'по 0,4'!M173</f>
        <v>0</v>
      </c>
      <c r="N164" s="31">
        <f>'по 6-10'!N176+'по 0,4'!N173</f>
        <v>0</v>
      </c>
      <c r="O164" s="31">
        <f>'по 6-10'!O176+'по 0,4'!O173</f>
        <v>0</v>
      </c>
      <c r="P164" s="31">
        <f>'по 6-10'!P176+'по 0,4'!P173</f>
        <v>0</v>
      </c>
      <c r="Q164" s="31">
        <f>'по 6-10'!Q176+'по 0,4'!Q173</f>
        <v>0</v>
      </c>
    </row>
    <row r="165" spans="1:17" ht="12.75" customHeight="1" x14ac:dyDescent="0.2">
      <c r="A165" s="18"/>
      <c r="B165" s="18"/>
      <c r="C165" s="18" t="s">
        <v>244</v>
      </c>
      <c r="D165" s="31">
        <f>'по 6-10'!D177+'по 0,4'!D174</f>
        <v>0</v>
      </c>
      <c r="E165" s="31">
        <f>'по 6-10'!E177+'по 0,4'!E174</f>
        <v>0</v>
      </c>
      <c r="F165" s="31">
        <f>'по 6-10'!F177+'по 0,4'!F174</f>
        <v>0</v>
      </c>
      <c r="G165" s="31">
        <f>'по 6-10'!G177+'по 0,4'!G174</f>
        <v>0</v>
      </c>
      <c r="H165" s="31">
        <f>'по 6-10'!H177+'по 0,4'!H174</f>
        <v>0</v>
      </c>
      <c r="I165" s="31">
        <f>'по 6-10'!I177+'по 0,4'!I174</f>
        <v>0</v>
      </c>
      <c r="J165" s="31">
        <f>'по 6-10'!J177+'по 0,4'!J174</f>
        <v>0</v>
      </c>
      <c r="K165" s="31">
        <f>'по 6-10'!K177+'по 0,4'!K174</f>
        <v>0</v>
      </c>
      <c r="L165" s="31">
        <f>'по 6-10'!L177+'по 0,4'!L174</f>
        <v>0</v>
      </c>
      <c r="M165" s="31">
        <f>'по 6-10'!M177+'по 0,4'!M174</f>
        <v>0</v>
      </c>
      <c r="N165" s="31">
        <f>'по 6-10'!N177+'по 0,4'!N174</f>
        <v>0</v>
      </c>
      <c r="O165" s="31">
        <f>'по 6-10'!O177+'по 0,4'!O174</f>
        <v>0</v>
      </c>
      <c r="P165" s="31">
        <f>'по 6-10'!P177+'по 0,4'!P174</f>
        <v>0</v>
      </c>
      <c r="Q165" s="31">
        <f>'по 6-10'!Q177+'по 0,4'!Q174</f>
        <v>0</v>
      </c>
    </row>
    <row r="166" spans="1:17" ht="12.75" customHeight="1" x14ac:dyDescent="0.2">
      <c r="A166" s="18"/>
      <c r="B166" s="18"/>
      <c r="C166" s="18" t="s">
        <v>245</v>
      </c>
      <c r="D166" s="31">
        <f>'по 6-10'!D178+'по 0,4'!D175</f>
        <v>0</v>
      </c>
      <c r="E166" s="31">
        <f>'по 6-10'!E178+'по 0,4'!E175</f>
        <v>0</v>
      </c>
      <c r="F166" s="31">
        <f>'по 6-10'!F178+'по 0,4'!F175</f>
        <v>0</v>
      </c>
      <c r="G166" s="31">
        <f>'по 6-10'!G178+'по 0,4'!G175</f>
        <v>0</v>
      </c>
      <c r="H166" s="31">
        <f>'по 6-10'!H178+'по 0,4'!H175</f>
        <v>0</v>
      </c>
      <c r="I166" s="31">
        <f>'по 6-10'!I178+'по 0,4'!I175</f>
        <v>0</v>
      </c>
      <c r="J166" s="31">
        <f>'по 6-10'!J178+'по 0,4'!J175</f>
        <v>0</v>
      </c>
      <c r="K166" s="31">
        <f>'по 6-10'!K178+'по 0,4'!K175</f>
        <v>0</v>
      </c>
      <c r="L166" s="31">
        <f>'по 6-10'!L178+'по 0,4'!L175</f>
        <v>0</v>
      </c>
      <c r="M166" s="31">
        <f>'по 6-10'!M178+'по 0,4'!M175</f>
        <v>0</v>
      </c>
      <c r="N166" s="31">
        <f>'по 6-10'!N178+'по 0,4'!N175</f>
        <v>0</v>
      </c>
      <c r="O166" s="31">
        <f>'по 6-10'!O178+'по 0,4'!O175</f>
        <v>0</v>
      </c>
      <c r="P166" s="31">
        <f>'по 6-10'!P178+'по 0,4'!P175</f>
        <v>0</v>
      </c>
      <c r="Q166" s="31">
        <f>'по 6-10'!Q178+'по 0,4'!Q175</f>
        <v>0</v>
      </c>
    </row>
    <row r="167" spans="1:17" ht="12.75" customHeight="1" x14ac:dyDescent="0.2">
      <c r="A167" s="18"/>
      <c r="B167" s="18"/>
      <c r="C167" s="18" t="s">
        <v>246</v>
      </c>
      <c r="D167" s="31">
        <f>'по 6-10'!D179+'по 0,4'!D176</f>
        <v>3</v>
      </c>
      <c r="E167" s="31">
        <f>'по 6-10'!E179+'по 0,4'!E176</f>
        <v>36</v>
      </c>
      <c r="F167" s="31">
        <f>'по 6-10'!F179+'по 0,4'!F176</f>
        <v>3</v>
      </c>
      <c r="G167" s="31">
        <f>'по 6-10'!G179+'по 0,4'!G176</f>
        <v>36</v>
      </c>
      <c r="H167" s="31">
        <f>'по 6-10'!H179+'по 0,4'!H176</f>
        <v>0</v>
      </c>
      <c r="I167" s="31">
        <f>'по 6-10'!I179+'по 0,4'!I176</f>
        <v>0</v>
      </c>
      <c r="J167" s="31">
        <f>'по 6-10'!J179+'по 0,4'!J176</f>
        <v>0</v>
      </c>
      <c r="K167" s="31">
        <f>'по 6-10'!K179+'по 0,4'!K176</f>
        <v>0</v>
      </c>
      <c r="L167" s="31">
        <f>'по 6-10'!L179+'по 0,4'!L176</f>
        <v>0</v>
      </c>
      <c r="M167" s="31">
        <f>'по 6-10'!M179+'по 0,4'!M176</f>
        <v>0</v>
      </c>
      <c r="N167" s="31">
        <f>'по 6-10'!N179+'по 0,4'!N176</f>
        <v>0</v>
      </c>
      <c r="O167" s="31">
        <f>'по 6-10'!O179+'по 0,4'!O176</f>
        <v>0</v>
      </c>
      <c r="P167" s="31">
        <f>'по 6-10'!P179+'по 0,4'!P176</f>
        <v>0</v>
      </c>
      <c r="Q167" s="31">
        <f>'по 6-10'!Q179+'по 0,4'!Q176</f>
        <v>0</v>
      </c>
    </row>
    <row r="168" spans="1:17" ht="12.75" customHeight="1" x14ac:dyDescent="0.2">
      <c r="A168" s="18"/>
      <c r="B168" s="18"/>
      <c r="C168" s="18" t="s">
        <v>247</v>
      </c>
      <c r="D168" s="31">
        <f>'по 6-10'!D180+'по 0,4'!D177</f>
        <v>2</v>
      </c>
      <c r="E168" s="31">
        <f>'по 6-10'!E180+'по 0,4'!E177</f>
        <v>20</v>
      </c>
      <c r="F168" s="31">
        <f>'по 6-10'!F180+'по 0,4'!F177</f>
        <v>2</v>
      </c>
      <c r="G168" s="31">
        <f>'по 6-10'!G180+'по 0,4'!G177</f>
        <v>20</v>
      </c>
      <c r="H168" s="31">
        <f>'по 6-10'!H180+'по 0,4'!H177</f>
        <v>0</v>
      </c>
      <c r="I168" s="31">
        <f>'по 6-10'!I180+'по 0,4'!I177</f>
        <v>0</v>
      </c>
      <c r="J168" s="31">
        <f>'по 6-10'!J180+'по 0,4'!J177</f>
        <v>0</v>
      </c>
      <c r="K168" s="31">
        <f>'по 6-10'!K180+'по 0,4'!K177</f>
        <v>0</v>
      </c>
      <c r="L168" s="31">
        <f>'по 6-10'!L180+'по 0,4'!L177</f>
        <v>0</v>
      </c>
      <c r="M168" s="31">
        <f>'по 6-10'!M180+'по 0,4'!M177</f>
        <v>0</v>
      </c>
      <c r="N168" s="31">
        <f>'по 6-10'!N180+'по 0,4'!N177</f>
        <v>0</v>
      </c>
      <c r="O168" s="31">
        <f>'по 6-10'!O180+'по 0,4'!O177</f>
        <v>0</v>
      </c>
      <c r="P168" s="31">
        <f>'по 6-10'!P180+'по 0,4'!P177</f>
        <v>0</v>
      </c>
      <c r="Q168" s="31">
        <f>'по 6-10'!Q180+'по 0,4'!Q177</f>
        <v>0</v>
      </c>
    </row>
    <row r="169" spans="1:17" ht="12.75" customHeight="1" x14ac:dyDescent="0.2">
      <c r="A169" s="18"/>
      <c r="B169" s="18"/>
      <c r="C169" s="18" t="s">
        <v>249</v>
      </c>
      <c r="D169" s="31">
        <f>'по 6-10'!D181+'по 0,4'!D178</f>
        <v>2</v>
      </c>
      <c r="E169" s="31">
        <f>'по 6-10'!E181+'по 0,4'!E178</f>
        <v>10</v>
      </c>
      <c r="F169" s="31">
        <f>'по 6-10'!F181+'по 0,4'!F178</f>
        <v>2</v>
      </c>
      <c r="G169" s="31">
        <f>'по 6-10'!G181+'по 0,4'!G178</f>
        <v>10</v>
      </c>
      <c r="H169" s="31">
        <f>'по 6-10'!H181+'по 0,4'!H178</f>
        <v>0</v>
      </c>
      <c r="I169" s="31">
        <f>'по 6-10'!I181+'по 0,4'!I178</f>
        <v>0</v>
      </c>
      <c r="J169" s="31">
        <f>'по 6-10'!J181+'по 0,4'!J178</f>
        <v>0</v>
      </c>
      <c r="K169" s="31">
        <f>'по 6-10'!K181+'по 0,4'!K178</f>
        <v>0</v>
      </c>
      <c r="L169" s="31">
        <f>'по 6-10'!L181+'по 0,4'!L178</f>
        <v>0</v>
      </c>
      <c r="M169" s="31">
        <f>'по 6-10'!M181+'по 0,4'!M178</f>
        <v>0</v>
      </c>
      <c r="N169" s="31">
        <f>'по 6-10'!N181+'по 0,4'!N178</f>
        <v>0</v>
      </c>
      <c r="O169" s="31">
        <f>'по 6-10'!O181+'по 0,4'!O178</f>
        <v>0</v>
      </c>
      <c r="P169" s="31">
        <f>'по 6-10'!P181+'по 0,4'!P178</f>
        <v>0</v>
      </c>
      <c r="Q169" s="31">
        <f>'по 6-10'!Q181+'по 0,4'!Q178</f>
        <v>0</v>
      </c>
    </row>
    <row r="170" spans="1:17" ht="12.75" customHeight="1" x14ac:dyDescent="0.2">
      <c r="A170" s="18"/>
      <c r="B170" s="18"/>
      <c r="C170" s="49" t="s">
        <v>248</v>
      </c>
      <c r="D170" s="31">
        <f>'по 6-10'!D182+'по 0,4'!D179</f>
        <v>5</v>
      </c>
      <c r="E170" s="31">
        <f>'по 6-10'!E182+'по 0,4'!E179</f>
        <v>145</v>
      </c>
      <c r="F170" s="31">
        <f>'по 6-10'!F182+'по 0,4'!F179</f>
        <v>5</v>
      </c>
      <c r="G170" s="31">
        <f>'по 6-10'!G182+'по 0,4'!G179</f>
        <v>145</v>
      </c>
      <c r="H170" s="31">
        <f>'по 6-10'!H182+'по 0,4'!H179</f>
        <v>0</v>
      </c>
      <c r="I170" s="31">
        <f>'по 6-10'!I182+'по 0,4'!I179</f>
        <v>0</v>
      </c>
      <c r="J170" s="31">
        <f>'по 6-10'!J182+'по 0,4'!J179</f>
        <v>0</v>
      </c>
      <c r="K170" s="31">
        <f>'по 6-10'!K182+'по 0,4'!K179</f>
        <v>0</v>
      </c>
      <c r="L170" s="31">
        <f>'по 6-10'!L182+'по 0,4'!L179</f>
        <v>0</v>
      </c>
      <c r="M170" s="31">
        <f>'по 6-10'!M182+'по 0,4'!M179</f>
        <v>0</v>
      </c>
      <c r="N170" s="31">
        <f>'по 6-10'!N182+'по 0,4'!N179</f>
        <v>0</v>
      </c>
      <c r="O170" s="31">
        <f>'по 6-10'!O182+'по 0,4'!O179</f>
        <v>0</v>
      </c>
      <c r="P170" s="31">
        <f>'по 6-10'!P182+'по 0,4'!P179</f>
        <v>0</v>
      </c>
      <c r="Q170" s="31">
        <f>'по 6-10'!Q182+'по 0,4'!Q179</f>
        <v>0</v>
      </c>
    </row>
    <row r="171" spans="1:17" ht="12.75" customHeight="1" x14ac:dyDescent="0.2">
      <c r="A171" s="18"/>
      <c r="B171" s="18"/>
      <c r="C171" s="20" t="s">
        <v>30</v>
      </c>
      <c r="D171" s="64">
        <f>SUM(D141:D170)</f>
        <v>95</v>
      </c>
      <c r="E171" s="64">
        <f t="shared" ref="E171:Q171" si="3">SUM(E141:E170)</f>
        <v>1499</v>
      </c>
      <c r="F171" s="64">
        <f t="shared" si="3"/>
        <v>96</v>
      </c>
      <c r="G171" s="64">
        <f t="shared" si="3"/>
        <v>1499</v>
      </c>
      <c r="H171" s="64">
        <f t="shared" si="3"/>
        <v>0</v>
      </c>
      <c r="I171" s="64">
        <f t="shared" si="3"/>
        <v>0</v>
      </c>
      <c r="J171" s="64">
        <f t="shared" si="3"/>
        <v>0</v>
      </c>
      <c r="K171" s="64">
        <f t="shared" si="3"/>
        <v>0</v>
      </c>
      <c r="L171" s="64">
        <f t="shared" si="3"/>
        <v>0</v>
      </c>
      <c r="M171" s="64">
        <f t="shared" si="3"/>
        <v>0</v>
      </c>
      <c r="N171" s="64">
        <f t="shared" si="3"/>
        <v>0</v>
      </c>
      <c r="O171" s="64">
        <f t="shared" si="3"/>
        <v>0</v>
      </c>
      <c r="P171" s="64">
        <f t="shared" si="3"/>
        <v>0</v>
      </c>
      <c r="Q171" s="64">
        <f t="shared" si="3"/>
        <v>0</v>
      </c>
    </row>
    <row r="172" spans="1:17" ht="15" x14ac:dyDescent="0.25">
      <c r="A172" s="18"/>
      <c r="B172" s="18"/>
      <c r="C172" s="53" t="s">
        <v>259</v>
      </c>
      <c r="D172" s="31"/>
      <c r="E172" s="31"/>
      <c r="F172" s="31"/>
      <c r="G172" s="31"/>
      <c r="H172" s="70"/>
      <c r="I172" s="70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">
      <c r="A173" s="18"/>
      <c r="B173" s="48"/>
      <c r="C173" s="52" t="s">
        <v>251</v>
      </c>
      <c r="D173" s="31">
        <f>'по 6-10'!D185+'по 0,4'!D182</f>
        <v>2</v>
      </c>
      <c r="E173" s="31">
        <f>'по 6-10'!E185+'по 0,4'!E182</f>
        <v>32</v>
      </c>
      <c r="F173" s="31">
        <f>'по 6-10'!F185+'по 0,4'!F182</f>
        <v>2</v>
      </c>
      <c r="G173" s="31">
        <f>'по 6-10'!G185+'по 0,4'!G182</f>
        <v>32</v>
      </c>
      <c r="H173" s="31">
        <f>'по 6-10'!H185+'по 0,4'!H182</f>
        <v>0</v>
      </c>
      <c r="I173" s="31">
        <f>'по 6-10'!I185+'по 0,4'!I182</f>
        <v>0</v>
      </c>
      <c r="J173" s="31">
        <f>'по 6-10'!J185+'по 0,4'!J182</f>
        <v>0</v>
      </c>
      <c r="K173" s="31">
        <f>'по 6-10'!K185+'по 0,4'!K182</f>
        <v>0</v>
      </c>
      <c r="L173" s="31">
        <f>'по 6-10'!L185+'по 0,4'!L182</f>
        <v>0</v>
      </c>
      <c r="M173" s="31">
        <f>'по 6-10'!M185+'по 0,4'!M182</f>
        <v>0</v>
      </c>
      <c r="N173" s="31">
        <f>'по 6-10'!N185+'по 0,4'!N182</f>
        <v>0</v>
      </c>
      <c r="O173" s="31">
        <f>'по 6-10'!O185+'по 0,4'!O182</f>
        <v>0</v>
      </c>
      <c r="P173" s="31">
        <f>'по 6-10'!P185+'по 0,4'!P182</f>
        <v>0</v>
      </c>
      <c r="Q173" s="31">
        <f>'по 6-10'!Q185+'по 0,4'!Q182</f>
        <v>0</v>
      </c>
    </row>
    <row r="174" spans="1:17" ht="12.75" customHeight="1" x14ac:dyDescent="0.2">
      <c r="A174" s="18"/>
      <c r="B174" s="48"/>
      <c r="C174" s="46" t="s">
        <v>252</v>
      </c>
      <c r="D174" s="31">
        <f>'по 6-10'!D186+'по 0,4'!D183</f>
        <v>0</v>
      </c>
      <c r="E174" s="31">
        <f>'по 6-10'!E186+'по 0,4'!E183</f>
        <v>0</v>
      </c>
      <c r="F174" s="31">
        <f>'по 6-10'!F186+'по 0,4'!F183</f>
        <v>0</v>
      </c>
      <c r="G174" s="31">
        <f>'по 6-10'!G186+'по 0,4'!G183</f>
        <v>0</v>
      </c>
      <c r="H174" s="31">
        <f>'по 6-10'!H186+'по 0,4'!H183</f>
        <v>0</v>
      </c>
      <c r="I174" s="31">
        <f>'по 6-10'!I186+'по 0,4'!I183</f>
        <v>0</v>
      </c>
      <c r="J174" s="31">
        <f>'по 6-10'!J186+'по 0,4'!J183</f>
        <v>0</v>
      </c>
      <c r="K174" s="31">
        <f>'по 6-10'!K186+'по 0,4'!K183</f>
        <v>0</v>
      </c>
      <c r="L174" s="31">
        <f>'по 6-10'!L186+'по 0,4'!L183</f>
        <v>0</v>
      </c>
      <c r="M174" s="31">
        <f>'по 6-10'!M186+'по 0,4'!M183</f>
        <v>0</v>
      </c>
      <c r="N174" s="31">
        <f>'по 6-10'!N186+'по 0,4'!N183</f>
        <v>0</v>
      </c>
      <c r="O174" s="31">
        <f>'по 6-10'!O186+'по 0,4'!O183</f>
        <v>0</v>
      </c>
      <c r="P174" s="31">
        <f>'по 6-10'!P186+'по 0,4'!P183</f>
        <v>0</v>
      </c>
      <c r="Q174" s="31">
        <f>'по 6-10'!Q186+'по 0,4'!Q183</f>
        <v>0</v>
      </c>
    </row>
    <row r="175" spans="1:17" ht="12.75" customHeight="1" x14ac:dyDescent="0.2">
      <c r="A175" s="18"/>
      <c r="B175" s="48"/>
      <c r="C175" s="46" t="s">
        <v>253</v>
      </c>
      <c r="D175" s="31">
        <f>'по 6-10'!D187+'по 0,4'!D184</f>
        <v>1</v>
      </c>
      <c r="E175" s="31">
        <f>'по 6-10'!E187+'по 0,4'!E184</f>
        <v>4</v>
      </c>
      <c r="F175" s="31">
        <f>'по 6-10'!F187+'по 0,4'!F184</f>
        <v>1</v>
      </c>
      <c r="G175" s="31">
        <f>'по 6-10'!G187+'по 0,4'!G184</f>
        <v>4</v>
      </c>
      <c r="H175" s="31">
        <f>'по 6-10'!H187+'по 0,4'!H184</f>
        <v>0</v>
      </c>
      <c r="I175" s="31">
        <f>'по 6-10'!I187+'по 0,4'!I184</f>
        <v>0</v>
      </c>
      <c r="J175" s="31">
        <f>'по 6-10'!J187+'по 0,4'!J184</f>
        <v>0</v>
      </c>
      <c r="K175" s="31">
        <f>'по 6-10'!K187+'по 0,4'!K184</f>
        <v>0</v>
      </c>
      <c r="L175" s="31">
        <f>'по 6-10'!L187+'по 0,4'!L184</f>
        <v>0</v>
      </c>
      <c r="M175" s="31">
        <f>'по 6-10'!M187+'по 0,4'!M184</f>
        <v>0</v>
      </c>
      <c r="N175" s="31">
        <f>'по 6-10'!N187+'по 0,4'!N184</f>
        <v>0</v>
      </c>
      <c r="O175" s="31">
        <f>'по 6-10'!O187+'по 0,4'!O184</f>
        <v>0</v>
      </c>
      <c r="P175" s="31">
        <f>'по 6-10'!P187+'по 0,4'!P184</f>
        <v>0</v>
      </c>
      <c r="Q175" s="31">
        <f>'по 6-10'!Q187+'по 0,4'!Q184</f>
        <v>0</v>
      </c>
    </row>
    <row r="176" spans="1:17" ht="12.75" customHeight="1" x14ac:dyDescent="0.2">
      <c r="A176" s="18"/>
      <c r="B176" s="48"/>
      <c r="C176" s="46" t="s">
        <v>254</v>
      </c>
      <c r="D176" s="31">
        <f>'по 6-10'!D188+'по 0,4'!D185</f>
        <v>0</v>
      </c>
      <c r="E176" s="31">
        <f>'по 6-10'!E188+'по 0,4'!E185</f>
        <v>0</v>
      </c>
      <c r="F176" s="31">
        <f>'по 6-10'!F188+'по 0,4'!F185</f>
        <v>0</v>
      </c>
      <c r="G176" s="31">
        <f>'по 6-10'!G188+'по 0,4'!G185</f>
        <v>0</v>
      </c>
      <c r="H176" s="31">
        <f>'по 6-10'!H188+'по 0,4'!H185</f>
        <v>0</v>
      </c>
      <c r="I176" s="31">
        <f>'по 6-10'!I188+'по 0,4'!I185</f>
        <v>0</v>
      </c>
      <c r="J176" s="31">
        <f>'по 6-10'!J188+'по 0,4'!J185</f>
        <v>0</v>
      </c>
      <c r="K176" s="31">
        <f>'по 6-10'!K188+'по 0,4'!K185</f>
        <v>0</v>
      </c>
      <c r="L176" s="31">
        <f>'по 6-10'!L188+'по 0,4'!L185</f>
        <v>0</v>
      </c>
      <c r="M176" s="31">
        <f>'по 6-10'!M188+'по 0,4'!M185</f>
        <v>0</v>
      </c>
      <c r="N176" s="31">
        <f>'по 6-10'!N188+'по 0,4'!N185</f>
        <v>0</v>
      </c>
      <c r="O176" s="31">
        <f>'по 6-10'!O188+'по 0,4'!O185</f>
        <v>0</v>
      </c>
      <c r="P176" s="31">
        <f>'по 6-10'!P188+'по 0,4'!P185</f>
        <v>0</v>
      </c>
      <c r="Q176" s="31">
        <f>'по 6-10'!Q188+'по 0,4'!Q185</f>
        <v>0</v>
      </c>
    </row>
    <row r="177" spans="1:17" ht="12.75" customHeight="1" x14ac:dyDescent="0.2">
      <c r="A177" s="18"/>
      <c r="B177" s="48"/>
      <c r="C177" s="46" t="s">
        <v>255</v>
      </c>
      <c r="D177" s="31">
        <f>'по 6-10'!D189+'по 0,4'!D186</f>
        <v>1</v>
      </c>
      <c r="E177" s="31">
        <f>'по 6-10'!E189+'по 0,4'!E186</f>
        <v>8</v>
      </c>
      <c r="F177" s="31">
        <f>'по 6-10'!F189+'по 0,4'!F186</f>
        <v>1</v>
      </c>
      <c r="G177" s="31">
        <f>'по 6-10'!G189+'по 0,4'!G186</f>
        <v>8</v>
      </c>
      <c r="H177" s="31">
        <f>'по 6-10'!H189+'по 0,4'!H186</f>
        <v>0</v>
      </c>
      <c r="I177" s="31">
        <f>'по 6-10'!I189+'по 0,4'!I186</f>
        <v>0</v>
      </c>
      <c r="J177" s="31">
        <f>'по 6-10'!J189+'по 0,4'!J186</f>
        <v>0</v>
      </c>
      <c r="K177" s="31">
        <f>'по 6-10'!K189+'по 0,4'!K186</f>
        <v>0</v>
      </c>
      <c r="L177" s="31">
        <f>'по 6-10'!L189+'по 0,4'!L186</f>
        <v>0</v>
      </c>
      <c r="M177" s="31">
        <f>'по 6-10'!M189+'по 0,4'!M186</f>
        <v>0</v>
      </c>
      <c r="N177" s="31">
        <f>'по 6-10'!N189+'по 0,4'!N186</f>
        <v>0</v>
      </c>
      <c r="O177" s="31">
        <f>'по 6-10'!O189+'по 0,4'!O186</f>
        <v>0</v>
      </c>
      <c r="P177" s="31">
        <f>'по 6-10'!P189+'по 0,4'!P186</f>
        <v>0</v>
      </c>
      <c r="Q177" s="31">
        <f>'по 6-10'!Q189+'по 0,4'!Q186</f>
        <v>0</v>
      </c>
    </row>
    <row r="178" spans="1:17" ht="12.75" customHeight="1" x14ac:dyDescent="0.2">
      <c r="A178" s="18"/>
      <c r="B178" s="48"/>
      <c r="C178" s="46" t="s">
        <v>256</v>
      </c>
      <c r="D178" s="31">
        <f>'по 6-10'!D190+'по 0,4'!D187</f>
        <v>0</v>
      </c>
      <c r="E178" s="31">
        <f>'по 6-10'!E190+'по 0,4'!E187</f>
        <v>0</v>
      </c>
      <c r="F178" s="31">
        <f>'по 6-10'!F190+'по 0,4'!F187</f>
        <v>0</v>
      </c>
      <c r="G178" s="31">
        <f>'по 6-10'!G190+'по 0,4'!G187</f>
        <v>0</v>
      </c>
      <c r="H178" s="31">
        <f>'по 6-10'!H190+'по 0,4'!H187</f>
        <v>0</v>
      </c>
      <c r="I178" s="31">
        <f>'по 6-10'!I190+'по 0,4'!I187</f>
        <v>0</v>
      </c>
      <c r="J178" s="31">
        <f>'по 6-10'!J190+'по 0,4'!J187</f>
        <v>0</v>
      </c>
      <c r="K178" s="31">
        <f>'по 6-10'!K190+'по 0,4'!K187</f>
        <v>0</v>
      </c>
      <c r="L178" s="31">
        <f>'по 6-10'!L190+'по 0,4'!L187</f>
        <v>0</v>
      </c>
      <c r="M178" s="31">
        <f>'по 6-10'!M190+'по 0,4'!M187</f>
        <v>0</v>
      </c>
      <c r="N178" s="31">
        <f>'по 6-10'!N190+'по 0,4'!N187</f>
        <v>0</v>
      </c>
      <c r="O178" s="31">
        <f>'по 6-10'!O190+'по 0,4'!O187</f>
        <v>0</v>
      </c>
      <c r="P178" s="31">
        <f>'по 6-10'!P190+'по 0,4'!P187</f>
        <v>0</v>
      </c>
      <c r="Q178" s="31">
        <f>'по 6-10'!Q190+'по 0,4'!Q187</f>
        <v>0</v>
      </c>
    </row>
    <row r="179" spans="1:17" ht="12.75" customHeight="1" x14ac:dyDescent="0.2">
      <c r="A179" s="18"/>
      <c r="B179" s="48"/>
      <c r="C179" s="46" t="s">
        <v>257</v>
      </c>
      <c r="D179" s="31">
        <f>'по 6-10'!D191+'по 0,4'!D188</f>
        <v>0</v>
      </c>
      <c r="E179" s="31">
        <f>'по 6-10'!E191+'по 0,4'!E188</f>
        <v>0</v>
      </c>
      <c r="F179" s="31">
        <f>'по 6-10'!F191+'по 0,4'!F188</f>
        <v>0</v>
      </c>
      <c r="G179" s="31">
        <f>'по 6-10'!G191+'по 0,4'!G188</f>
        <v>0</v>
      </c>
      <c r="H179" s="31">
        <f>'по 6-10'!H191+'по 0,4'!H188</f>
        <v>0</v>
      </c>
      <c r="I179" s="31">
        <f>'по 6-10'!I191+'по 0,4'!I188</f>
        <v>0</v>
      </c>
      <c r="J179" s="31">
        <f>'по 6-10'!J191+'по 0,4'!J188</f>
        <v>0</v>
      </c>
      <c r="K179" s="31">
        <f>'по 6-10'!K191+'по 0,4'!K188</f>
        <v>0</v>
      </c>
      <c r="L179" s="31">
        <f>'по 6-10'!L191+'по 0,4'!L188</f>
        <v>0</v>
      </c>
      <c r="M179" s="31">
        <f>'по 6-10'!M191+'по 0,4'!M188</f>
        <v>0</v>
      </c>
      <c r="N179" s="31">
        <f>'по 6-10'!N191+'по 0,4'!N188</f>
        <v>0</v>
      </c>
      <c r="O179" s="31">
        <f>'по 6-10'!O191+'по 0,4'!O188</f>
        <v>0</v>
      </c>
      <c r="P179" s="31">
        <f>'по 6-10'!P191+'по 0,4'!P188</f>
        <v>0</v>
      </c>
      <c r="Q179" s="31">
        <f>'по 6-10'!Q191+'по 0,4'!Q188</f>
        <v>0</v>
      </c>
    </row>
    <row r="180" spans="1:17" ht="12.75" customHeight="1" x14ac:dyDescent="0.2">
      <c r="A180" s="18"/>
      <c r="B180" s="48"/>
      <c r="C180" s="46" t="s">
        <v>258</v>
      </c>
      <c r="D180" s="31">
        <f>'по 6-10'!D192+'по 0,4'!D189</f>
        <v>0</v>
      </c>
      <c r="E180" s="31">
        <f>'по 6-10'!E192+'по 0,4'!E189</f>
        <v>0</v>
      </c>
      <c r="F180" s="31">
        <f>'по 6-10'!F192+'по 0,4'!F189</f>
        <v>0</v>
      </c>
      <c r="G180" s="31">
        <f>'по 6-10'!G192+'по 0,4'!G189</f>
        <v>0</v>
      </c>
      <c r="H180" s="31">
        <f>'по 6-10'!H192+'по 0,4'!H189</f>
        <v>0</v>
      </c>
      <c r="I180" s="31">
        <f>'по 6-10'!I192+'по 0,4'!I189</f>
        <v>0</v>
      </c>
      <c r="J180" s="31">
        <f>'по 6-10'!J192+'по 0,4'!J189</f>
        <v>0</v>
      </c>
      <c r="K180" s="31">
        <f>'по 6-10'!K192+'по 0,4'!K189</f>
        <v>0</v>
      </c>
      <c r="L180" s="31">
        <f>'по 6-10'!L192+'по 0,4'!L189</f>
        <v>0</v>
      </c>
      <c r="M180" s="31">
        <f>'по 6-10'!M192+'по 0,4'!M189</f>
        <v>0</v>
      </c>
      <c r="N180" s="31">
        <f>'по 6-10'!N192+'по 0,4'!N189</f>
        <v>0</v>
      </c>
      <c r="O180" s="31">
        <f>'по 6-10'!O192+'по 0,4'!O189</f>
        <v>0</v>
      </c>
      <c r="P180" s="31">
        <f>'по 6-10'!P192+'по 0,4'!P189</f>
        <v>0</v>
      </c>
      <c r="Q180" s="31">
        <f>'по 6-10'!Q192+'по 0,4'!Q189</f>
        <v>0</v>
      </c>
    </row>
    <row r="181" spans="1:17" ht="12.75" customHeight="1" x14ac:dyDescent="0.2">
      <c r="A181" s="18"/>
      <c r="B181" s="48"/>
      <c r="C181" s="20" t="s">
        <v>30</v>
      </c>
      <c r="D181" s="64">
        <f>SUM(D173:D180)</f>
        <v>4</v>
      </c>
      <c r="E181" s="64">
        <f t="shared" ref="E181:Q181" si="4">SUM(E173:E180)</f>
        <v>44</v>
      </c>
      <c r="F181" s="64">
        <f t="shared" si="4"/>
        <v>4</v>
      </c>
      <c r="G181" s="64">
        <f t="shared" si="4"/>
        <v>44</v>
      </c>
      <c r="H181" s="64">
        <f t="shared" si="4"/>
        <v>0</v>
      </c>
      <c r="I181" s="64">
        <f t="shared" si="4"/>
        <v>0</v>
      </c>
      <c r="J181" s="64">
        <f t="shared" si="4"/>
        <v>0</v>
      </c>
      <c r="K181" s="64">
        <f t="shared" si="4"/>
        <v>0</v>
      </c>
      <c r="L181" s="64">
        <f t="shared" si="4"/>
        <v>0</v>
      </c>
      <c r="M181" s="64">
        <f t="shared" si="4"/>
        <v>0</v>
      </c>
      <c r="N181" s="64">
        <f t="shared" si="4"/>
        <v>0</v>
      </c>
      <c r="O181" s="64">
        <f t="shared" si="4"/>
        <v>0</v>
      </c>
      <c r="P181" s="64">
        <f t="shared" si="4"/>
        <v>0</v>
      </c>
      <c r="Q181" s="64">
        <f t="shared" si="4"/>
        <v>0</v>
      </c>
    </row>
    <row r="182" spans="1:17" ht="15" x14ac:dyDescent="0.25">
      <c r="A182" s="18"/>
      <c r="B182" s="48"/>
      <c r="C182" s="55" t="s">
        <v>265</v>
      </c>
      <c r="D182" s="31"/>
      <c r="E182" s="31"/>
      <c r="F182" s="31"/>
      <c r="G182" s="31"/>
      <c r="H182" s="70"/>
      <c r="I182" s="70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">
      <c r="A183" s="18"/>
      <c r="B183" s="48"/>
      <c r="C183" s="46" t="s">
        <v>260</v>
      </c>
      <c r="D183" s="31">
        <f>'по 6-10'!D195+'по 0,4'!D192</f>
        <v>6</v>
      </c>
      <c r="E183" s="31">
        <f>'по 6-10'!E195+'по 0,4'!E192</f>
        <v>193</v>
      </c>
      <c r="F183" s="31">
        <f>'по 6-10'!F195+'по 0,4'!F192</f>
        <v>6</v>
      </c>
      <c r="G183" s="31">
        <f>'по 6-10'!G195+'по 0,4'!G192</f>
        <v>193</v>
      </c>
      <c r="H183" s="31">
        <f>'по 6-10'!H195+'по 0,4'!H192</f>
        <v>0</v>
      </c>
      <c r="I183" s="31">
        <f>'по 6-10'!I195+'по 0,4'!I192</f>
        <v>0</v>
      </c>
      <c r="J183" s="31">
        <f>'по 6-10'!J195+'по 0,4'!J192</f>
        <v>0</v>
      </c>
      <c r="K183" s="31">
        <f>'по 6-10'!K195+'по 0,4'!K192</f>
        <v>0</v>
      </c>
      <c r="L183" s="31">
        <f>'по 6-10'!L195+'по 0,4'!L192</f>
        <v>0</v>
      </c>
      <c r="M183" s="31">
        <f>'по 6-10'!M195+'по 0,4'!M192</f>
        <v>0</v>
      </c>
      <c r="N183" s="31">
        <f>'по 6-10'!N195+'по 0,4'!N192</f>
        <v>0</v>
      </c>
      <c r="O183" s="31">
        <f>'по 6-10'!O195+'по 0,4'!O192</f>
        <v>0</v>
      </c>
      <c r="P183" s="31">
        <f>'по 6-10'!P195+'по 0,4'!P192</f>
        <v>0</v>
      </c>
      <c r="Q183" s="31">
        <f>'по 6-10'!Q195+'по 0,4'!Q192</f>
        <v>0</v>
      </c>
    </row>
    <row r="184" spans="1:17" ht="12.75" customHeight="1" x14ac:dyDescent="0.2">
      <c r="A184" s="18"/>
      <c r="B184" s="48"/>
      <c r="C184" s="46" t="s">
        <v>261</v>
      </c>
      <c r="D184" s="31">
        <f>'по 6-10'!D196+'по 0,4'!D193</f>
        <v>0</v>
      </c>
      <c r="E184" s="31">
        <f>'по 6-10'!E196+'по 0,4'!E193</f>
        <v>0</v>
      </c>
      <c r="F184" s="31">
        <f>'по 6-10'!F196+'по 0,4'!F193</f>
        <v>0</v>
      </c>
      <c r="G184" s="31">
        <f>'по 6-10'!G196+'по 0,4'!G193</f>
        <v>0</v>
      </c>
      <c r="H184" s="31">
        <f>'по 6-10'!H196+'по 0,4'!H193</f>
        <v>0</v>
      </c>
      <c r="I184" s="31">
        <f>'по 6-10'!I196+'по 0,4'!I193</f>
        <v>0</v>
      </c>
      <c r="J184" s="31">
        <f>'по 6-10'!J196+'по 0,4'!J193</f>
        <v>0</v>
      </c>
      <c r="K184" s="31">
        <f>'по 6-10'!K196+'по 0,4'!K193</f>
        <v>0</v>
      </c>
      <c r="L184" s="31">
        <f>'по 6-10'!L196+'по 0,4'!L193</f>
        <v>0</v>
      </c>
      <c r="M184" s="31">
        <f>'по 6-10'!M196+'по 0,4'!M193</f>
        <v>0</v>
      </c>
      <c r="N184" s="31">
        <f>'по 6-10'!N196+'по 0,4'!N193</f>
        <v>0</v>
      </c>
      <c r="O184" s="31">
        <f>'по 6-10'!O196+'по 0,4'!O193</f>
        <v>0</v>
      </c>
      <c r="P184" s="31">
        <f>'по 6-10'!P196+'по 0,4'!P193</f>
        <v>0</v>
      </c>
      <c r="Q184" s="31">
        <f>'по 6-10'!Q196+'по 0,4'!Q193</f>
        <v>0</v>
      </c>
    </row>
    <row r="185" spans="1:17" ht="12.75" customHeight="1" x14ac:dyDescent="0.2">
      <c r="A185" s="18"/>
      <c r="B185" s="48"/>
      <c r="C185" s="46" t="s">
        <v>262</v>
      </c>
      <c r="D185" s="31">
        <f>'по 6-10'!D197+'по 0,4'!D194</f>
        <v>1</v>
      </c>
      <c r="E185" s="31">
        <f>'по 6-10'!E197+'по 0,4'!E194</f>
        <v>14</v>
      </c>
      <c r="F185" s="31">
        <f>'по 6-10'!F197+'по 0,4'!F194</f>
        <v>1</v>
      </c>
      <c r="G185" s="31">
        <f>'по 6-10'!G197+'по 0,4'!G194</f>
        <v>14</v>
      </c>
      <c r="H185" s="31">
        <f>'по 6-10'!H197+'по 0,4'!H194</f>
        <v>0</v>
      </c>
      <c r="I185" s="31">
        <f>'по 6-10'!I197+'по 0,4'!I194</f>
        <v>0</v>
      </c>
      <c r="J185" s="31">
        <f>'по 6-10'!J197+'по 0,4'!J194</f>
        <v>0</v>
      </c>
      <c r="K185" s="31">
        <f>'по 6-10'!K197+'по 0,4'!K194</f>
        <v>0</v>
      </c>
      <c r="L185" s="31">
        <f>'по 6-10'!L197+'по 0,4'!L194</f>
        <v>0</v>
      </c>
      <c r="M185" s="31">
        <f>'по 6-10'!M197+'по 0,4'!M194</f>
        <v>0</v>
      </c>
      <c r="N185" s="31">
        <f>'по 6-10'!N197+'по 0,4'!N194</f>
        <v>0</v>
      </c>
      <c r="O185" s="31">
        <f>'по 6-10'!O197+'по 0,4'!O194</f>
        <v>0</v>
      </c>
      <c r="P185" s="31">
        <f>'по 6-10'!P197+'по 0,4'!P194</f>
        <v>0</v>
      </c>
      <c r="Q185" s="31">
        <f>'по 6-10'!Q197+'по 0,4'!Q194</f>
        <v>0</v>
      </c>
    </row>
    <row r="186" spans="1:17" ht="12.75" customHeight="1" x14ac:dyDescent="0.2">
      <c r="A186" s="18"/>
      <c r="B186" s="48"/>
      <c r="C186" s="46" t="s">
        <v>263</v>
      </c>
      <c r="D186" s="31">
        <f>'по 6-10'!D198+'по 0,4'!D195</f>
        <v>0</v>
      </c>
      <c r="E186" s="31">
        <f>'по 6-10'!E198+'по 0,4'!E195</f>
        <v>0</v>
      </c>
      <c r="F186" s="31">
        <f>'по 6-10'!F198+'по 0,4'!F195</f>
        <v>0</v>
      </c>
      <c r="G186" s="31">
        <f>'по 6-10'!G198+'по 0,4'!G195</f>
        <v>0</v>
      </c>
      <c r="H186" s="31">
        <f>'по 6-10'!H198+'по 0,4'!H195</f>
        <v>0</v>
      </c>
      <c r="I186" s="31">
        <f>'по 6-10'!I198+'по 0,4'!I195</f>
        <v>0</v>
      </c>
      <c r="J186" s="31">
        <f>'по 6-10'!J198+'по 0,4'!J195</f>
        <v>0</v>
      </c>
      <c r="K186" s="31">
        <f>'по 6-10'!K198+'по 0,4'!K195</f>
        <v>0</v>
      </c>
      <c r="L186" s="31">
        <f>'по 6-10'!L198+'по 0,4'!L195</f>
        <v>0</v>
      </c>
      <c r="M186" s="31">
        <f>'по 6-10'!M198+'по 0,4'!M195</f>
        <v>0</v>
      </c>
      <c r="N186" s="31">
        <f>'по 6-10'!N198+'по 0,4'!N195</f>
        <v>0</v>
      </c>
      <c r="O186" s="31">
        <f>'по 6-10'!O198+'по 0,4'!O195</f>
        <v>0</v>
      </c>
      <c r="P186" s="31">
        <f>'по 6-10'!P198+'по 0,4'!P195</f>
        <v>0</v>
      </c>
      <c r="Q186" s="31">
        <f>'по 6-10'!Q198+'по 0,4'!Q195</f>
        <v>0</v>
      </c>
    </row>
    <row r="187" spans="1:17" ht="12.75" customHeight="1" x14ac:dyDescent="0.2">
      <c r="A187" s="18"/>
      <c r="B187" s="48"/>
      <c r="C187" s="46" t="s">
        <v>154</v>
      </c>
      <c r="D187" s="31">
        <f>'по 6-10'!D199+'по 0,4'!D196</f>
        <v>4</v>
      </c>
      <c r="E187" s="31">
        <f>'по 6-10'!E199+'по 0,4'!E196</f>
        <v>36</v>
      </c>
      <c r="F187" s="31">
        <f>'по 6-10'!F199+'по 0,4'!F196</f>
        <v>4</v>
      </c>
      <c r="G187" s="31">
        <f>'по 6-10'!G199+'по 0,4'!G196</f>
        <v>36</v>
      </c>
      <c r="H187" s="31">
        <f>'по 6-10'!H199+'по 0,4'!H196</f>
        <v>0</v>
      </c>
      <c r="I187" s="31">
        <f>'по 6-10'!I199+'по 0,4'!I196</f>
        <v>0</v>
      </c>
      <c r="J187" s="31">
        <f>'по 6-10'!J199+'по 0,4'!J196</f>
        <v>0</v>
      </c>
      <c r="K187" s="31">
        <f>'по 6-10'!K199+'по 0,4'!K196</f>
        <v>0</v>
      </c>
      <c r="L187" s="31">
        <f>'по 6-10'!L199+'по 0,4'!L196</f>
        <v>0</v>
      </c>
      <c r="M187" s="31">
        <f>'по 6-10'!M199+'по 0,4'!M196</f>
        <v>0</v>
      </c>
      <c r="N187" s="31">
        <f>'по 6-10'!N199+'по 0,4'!N196</f>
        <v>0</v>
      </c>
      <c r="O187" s="31">
        <f>'по 6-10'!O199+'по 0,4'!O196</f>
        <v>0</v>
      </c>
      <c r="P187" s="31">
        <f>'по 6-10'!P199+'по 0,4'!P196</f>
        <v>0</v>
      </c>
      <c r="Q187" s="31">
        <f>'по 6-10'!Q199+'по 0,4'!Q196</f>
        <v>0</v>
      </c>
    </row>
    <row r="188" spans="1:17" ht="12.75" customHeight="1" x14ac:dyDescent="0.2">
      <c r="A188" s="18"/>
      <c r="B188" s="48"/>
      <c r="C188" s="46" t="s">
        <v>264</v>
      </c>
      <c r="D188" s="31">
        <f>'по 6-10'!D200+'по 0,4'!D197</f>
        <v>1</v>
      </c>
      <c r="E188" s="31">
        <f>'по 6-10'!E200+'по 0,4'!E197</f>
        <v>60</v>
      </c>
      <c r="F188" s="31">
        <f>'по 6-10'!F200+'по 0,4'!F197</f>
        <v>0</v>
      </c>
      <c r="G188" s="31">
        <f>'по 6-10'!G200+'по 0,4'!G197</f>
        <v>0</v>
      </c>
      <c r="H188" s="31">
        <f>'по 6-10'!H200+'по 0,4'!H197</f>
        <v>0</v>
      </c>
      <c r="I188" s="31">
        <f>'по 6-10'!I200+'по 0,4'!I197</f>
        <v>0</v>
      </c>
      <c r="J188" s="31">
        <f>'по 6-10'!J200+'по 0,4'!J197</f>
        <v>0</v>
      </c>
      <c r="K188" s="31">
        <f>'по 6-10'!K200+'по 0,4'!K197</f>
        <v>0</v>
      </c>
      <c r="L188" s="31">
        <f>'по 6-10'!L200+'по 0,4'!L197</f>
        <v>0</v>
      </c>
      <c r="M188" s="31">
        <f>'по 6-10'!M200+'по 0,4'!M197</f>
        <v>0</v>
      </c>
      <c r="N188" s="31">
        <f>'по 6-10'!N200+'по 0,4'!N197</f>
        <v>0</v>
      </c>
      <c r="O188" s="31">
        <f>'по 6-10'!O200+'по 0,4'!O197</f>
        <v>0</v>
      </c>
      <c r="P188" s="31">
        <f>'по 6-10'!P200+'по 0,4'!P197</f>
        <v>0</v>
      </c>
      <c r="Q188" s="31">
        <f>'по 6-10'!Q200+'по 0,4'!Q197</f>
        <v>0</v>
      </c>
    </row>
    <row r="189" spans="1:17" ht="12.75" customHeight="1" x14ac:dyDescent="0.2">
      <c r="A189" s="18"/>
      <c r="B189" s="18"/>
      <c r="C189" s="65" t="s">
        <v>30</v>
      </c>
      <c r="D189" s="64">
        <f>SUM(D183:D188)</f>
        <v>12</v>
      </c>
      <c r="E189" s="64">
        <f t="shared" ref="E189:Q189" si="5">SUM(E183:E188)</f>
        <v>303</v>
      </c>
      <c r="F189" s="64">
        <f t="shared" si="5"/>
        <v>11</v>
      </c>
      <c r="G189" s="64">
        <f t="shared" si="5"/>
        <v>243</v>
      </c>
      <c r="H189" s="64">
        <f t="shared" si="5"/>
        <v>0</v>
      </c>
      <c r="I189" s="64">
        <f t="shared" si="5"/>
        <v>0</v>
      </c>
      <c r="J189" s="64">
        <f t="shared" si="5"/>
        <v>0</v>
      </c>
      <c r="K189" s="64">
        <f t="shared" si="5"/>
        <v>0</v>
      </c>
      <c r="L189" s="64">
        <f t="shared" si="5"/>
        <v>0</v>
      </c>
      <c r="M189" s="64">
        <f t="shared" si="5"/>
        <v>0</v>
      </c>
      <c r="N189" s="64">
        <f t="shared" si="5"/>
        <v>0</v>
      </c>
      <c r="O189" s="64">
        <f t="shared" si="5"/>
        <v>0</v>
      </c>
      <c r="P189" s="64">
        <f t="shared" si="5"/>
        <v>0</v>
      </c>
      <c r="Q189" s="64">
        <f t="shared" si="5"/>
        <v>0</v>
      </c>
    </row>
    <row r="190" spans="1:17" ht="15" x14ac:dyDescent="0.25">
      <c r="A190" s="18"/>
      <c r="B190" s="18"/>
      <c r="C190" s="47" t="s">
        <v>304</v>
      </c>
      <c r="D190" s="31"/>
      <c r="E190" s="31"/>
      <c r="F190" s="31"/>
      <c r="G190" s="31"/>
      <c r="H190" s="70"/>
      <c r="I190" s="70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">
      <c r="A191" s="18"/>
      <c r="B191" s="48"/>
      <c r="C191" s="46" t="s">
        <v>266</v>
      </c>
      <c r="D191" s="31">
        <f>'по 6-10'!D203+'по 0,4'!D200</f>
        <v>4</v>
      </c>
      <c r="E191" s="31">
        <f>'по 6-10'!E203+'по 0,4'!E200</f>
        <v>63</v>
      </c>
      <c r="F191" s="31">
        <f>'по 6-10'!F203+'по 0,4'!F200</f>
        <v>4</v>
      </c>
      <c r="G191" s="31">
        <f>'по 6-10'!G203+'по 0,4'!G200</f>
        <v>63</v>
      </c>
      <c r="H191" s="31">
        <f>'по 6-10'!H203+'по 0,4'!H200</f>
        <v>0</v>
      </c>
      <c r="I191" s="31">
        <f>'по 6-10'!I203+'по 0,4'!I200</f>
        <v>0</v>
      </c>
      <c r="J191" s="31">
        <f>'по 6-10'!J203+'по 0,4'!J200</f>
        <v>0</v>
      </c>
      <c r="K191" s="31">
        <f>'по 6-10'!K203+'по 0,4'!K200</f>
        <v>0</v>
      </c>
      <c r="L191" s="31">
        <f>'по 6-10'!L203+'по 0,4'!L200</f>
        <v>0</v>
      </c>
      <c r="M191" s="31">
        <f>'по 6-10'!M203+'по 0,4'!M200</f>
        <v>0</v>
      </c>
      <c r="N191" s="31">
        <f>'по 6-10'!N203+'по 0,4'!N200</f>
        <v>0</v>
      </c>
      <c r="O191" s="31">
        <f>'по 6-10'!O203+'по 0,4'!O200</f>
        <v>0</v>
      </c>
      <c r="P191" s="31">
        <f>'по 6-10'!P203+'по 0,4'!P200</f>
        <v>0</v>
      </c>
      <c r="Q191" s="31">
        <f>'по 6-10'!Q203+'по 0,4'!Q200</f>
        <v>0</v>
      </c>
    </row>
    <row r="192" spans="1:17" ht="12.75" customHeight="1" x14ac:dyDescent="0.2">
      <c r="A192" s="18"/>
      <c r="B192" s="48"/>
      <c r="C192" s="46" t="s">
        <v>267</v>
      </c>
      <c r="D192" s="31">
        <f>'по 6-10'!D204+'по 0,4'!D201</f>
        <v>0</v>
      </c>
      <c r="E192" s="31">
        <f>'по 6-10'!E204+'по 0,4'!E201</f>
        <v>0</v>
      </c>
      <c r="F192" s="31">
        <f>'по 6-10'!F204+'по 0,4'!F201</f>
        <v>0</v>
      </c>
      <c r="G192" s="31">
        <f>'по 6-10'!G204+'по 0,4'!G201</f>
        <v>0</v>
      </c>
      <c r="H192" s="31">
        <f>'по 6-10'!H204+'по 0,4'!H201</f>
        <v>0</v>
      </c>
      <c r="I192" s="31">
        <f>'по 6-10'!I204+'по 0,4'!I201</f>
        <v>0</v>
      </c>
      <c r="J192" s="31">
        <f>'по 6-10'!J204+'по 0,4'!J201</f>
        <v>0</v>
      </c>
      <c r="K192" s="31">
        <f>'по 6-10'!K204+'по 0,4'!K201</f>
        <v>0</v>
      </c>
      <c r="L192" s="31">
        <f>'по 6-10'!L204+'по 0,4'!L201</f>
        <v>0</v>
      </c>
      <c r="M192" s="31">
        <f>'по 6-10'!M204+'по 0,4'!M201</f>
        <v>0</v>
      </c>
      <c r="N192" s="31">
        <f>'по 6-10'!N204+'по 0,4'!N201</f>
        <v>0</v>
      </c>
      <c r="O192" s="31">
        <f>'по 6-10'!O204+'по 0,4'!O201</f>
        <v>0</v>
      </c>
      <c r="P192" s="31">
        <f>'по 6-10'!P204+'по 0,4'!P201</f>
        <v>0</v>
      </c>
      <c r="Q192" s="31">
        <f>'по 6-10'!Q204+'по 0,4'!Q201</f>
        <v>0</v>
      </c>
    </row>
    <row r="193" spans="1:17" ht="12.75" customHeight="1" x14ac:dyDescent="0.2">
      <c r="A193" s="18"/>
      <c r="B193" s="48"/>
      <c r="C193" s="102" t="s">
        <v>379</v>
      </c>
      <c r="D193" s="31">
        <f>'по 6-10'!D205+'по 0,4'!D202</f>
        <v>2</v>
      </c>
      <c r="E193" s="31">
        <f>'по 6-10'!E205+'по 0,4'!E202</f>
        <v>18</v>
      </c>
      <c r="F193" s="31">
        <f>'по 6-10'!F205+'по 0,4'!F202</f>
        <v>2</v>
      </c>
      <c r="G193" s="31">
        <f>'по 6-10'!G205+'по 0,4'!G202</f>
        <v>18</v>
      </c>
      <c r="H193" s="31">
        <f>'по 6-10'!H205+'по 0,4'!H202</f>
        <v>0</v>
      </c>
      <c r="I193" s="31">
        <f>'по 6-10'!I205+'по 0,4'!I202</f>
        <v>0</v>
      </c>
      <c r="J193" s="31">
        <f>'по 6-10'!J205+'по 0,4'!J202</f>
        <v>0</v>
      </c>
      <c r="K193" s="31">
        <f>'по 6-10'!K205+'по 0,4'!K202</f>
        <v>0</v>
      </c>
      <c r="L193" s="31">
        <f>'по 6-10'!L205+'по 0,4'!L202</f>
        <v>0</v>
      </c>
      <c r="M193" s="31">
        <f>'по 6-10'!M205+'по 0,4'!M202</f>
        <v>0</v>
      </c>
      <c r="N193" s="31">
        <f>'по 6-10'!N205+'по 0,4'!N202</f>
        <v>0</v>
      </c>
      <c r="O193" s="31">
        <f>'по 6-10'!O205+'по 0,4'!O202</f>
        <v>0</v>
      </c>
      <c r="P193" s="31">
        <f>'по 6-10'!P205+'по 0,4'!P202</f>
        <v>0</v>
      </c>
      <c r="Q193" s="31">
        <f>'по 6-10'!Q205+'по 0,4'!Q202</f>
        <v>0</v>
      </c>
    </row>
    <row r="194" spans="1:17" ht="12.75" customHeight="1" x14ac:dyDescent="0.2">
      <c r="A194" s="18"/>
      <c r="B194" s="48"/>
      <c r="C194" s="46" t="s">
        <v>269</v>
      </c>
      <c r="D194" s="31">
        <f>'по 6-10'!D206+'по 0,4'!D203</f>
        <v>1</v>
      </c>
      <c r="E194" s="31">
        <f>'по 6-10'!E206+'по 0,4'!E203</f>
        <v>10</v>
      </c>
      <c r="F194" s="31">
        <f>'по 6-10'!F206+'по 0,4'!F203</f>
        <v>1</v>
      </c>
      <c r="G194" s="31">
        <f>'по 6-10'!G206+'по 0,4'!G203</f>
        <v>10</v>
      </c>
      <c r="H194" s="31">
        <f>'по 6-10'!H206+'по 0,4'!H203</f>
        <v>0</v>
      </c>
      <c r="I194" s="31">
        <f>'по 6-10'!I206+'по 0,4'!I203</f>
        <v>0</v>
      </c>
      <c r="J194" s="31">
        <f>'по 6-10'!J206+'по 0,4'!J203</f>
        <v>0</v>
      </c>
      <c r="K194" s="31">
        <f>'по 6-10'!K206+'по 0,4'!K203</f>
        <v>0</v>
      </c>
      <c r="L194" s="31">
        <f>'по 6-10'!L206+'по 0,4'!L203</f>
        <v>0</v>
      </c>
      <c r="M194" s="31">
        <f>'по 6-10'!M206+'по 0,4'!M203</f>
        <v>0</v>
      </c>
      <c r="N194" s="31">
        <f>'по 6-10'!N206+'по 0,4'!N203</f>
        <v>0</v>
      </c>
      <c r="O194" s="31">
        <f>'по 6-10'!O206+'по 0,4'!O203</f>
        <v>0</v>
      </c>
      <c r="P194" s="31">
        <f>'по 6-10'!P206+'по 0,4'!P203</f>
        <v>0</v>
      </c>
      <c r="Q194" s="31">
        <f>'по 6-10'!Q206+'по 0,4'!Q203</f>
        <v>0</v>
      </c>
    </row>
    <row r="195" spans="1:17" ht="12.75" customHeight="1" x14ac:dyDescent="0.2">
      <c r="A195" s="18"/>
      <c r="B195" s="48"/>
      <c r="C195" s="46" t="s">
        <v>380</v>
      </c>
      <c r="D195" s="31">
        <f>'по 6-10'!D207+'по 0,4'!D204</f>
        <v>37</v>
      </c>
      <c r="E195" s="31">
        <f>'по 6-10'!E207+'по 0,4'!E204</f>
        <v>965.5</v>
      </c>
      <c r="F195" s="31">
        <f>'по 6-10'!F207+'по 0,4'!F204</f>
        <v>37</v>
      </c>
      <c r="G195" s="31">
        <f>'по 6-10'!G207+'по 0,4'!G204</f>
        <v>965.5</v>
      </c>
      <c r="H195" s="31">
        <f>'по 6-10'!H207+'по 0,4'!H204</f>
        <v>0</v>
      </c>
      <c r="I195" s="31">
        <f>'по 6-10'!I207+'по 0,4'!I204</f>
        <v>0</v>
      </c>
      <c r="J195" s="31">
        <f>'по 6-10'!J207+'по 0,4'!J204</f>
        <v>0</v>
      </c>
      <c r="K195" s="31">
        <f>'по 6-10'!K207+'по 0,4'!K204</f>
        <v>0</v>
      </c>
      <c r="L195" s="31">
        <f>'по 6-10'!L207+'по 0,4'!L204</f>
        <v>0</v>
      </c>
      <c r="M195" s="31">
        <f>'по 6-10'!M207+'по 0,4'!M204</f>
        <v>0</v>
      </c>
      <c r="N195" s="31">
        <f>'по 6-10'!N207+'по 0,4'!N204</f>
        <v>0</v>
      </c>
      <c r="O195" s="31">
        <f>'по 6-10'!O207+'по 0,4'!O204</f>
        <v>0</v>
      </c>
      <c r="P195" s="31">
        <f>'по 6-10'!P207+'по 0,4'!P204</f>
        <v>0</v>
      </c>
      <c r="Q195" s="31">
        <f>'по 6-10'!Q207+'по 0,4'!Q204</f>
        <v>0</v>
      </c>
    </row>
    <row r="196" spans="1:17" ht="12.75" customHeight="1" x14ac:dyDescent="0.2">
      <c r="A196" s="18"/>
      <c r="B196" s="48"/>
      <c r="C196" s="46" t="s">
        <v>381</v>
      </c>
      <c r="D196" s="31">
        <f>'по 6-10'!D208+'по 0,4'!D205</f>
        <v>3</v>
      </c>
      <c r="E196" s="31">
        <f>'по 6-10'!E208+'по 0,4'!E205</f>
        <v>21</v>
      </c>
      <c r="F196" s="31">
        <f>'по 6-10'!F208+'по 0,4'!F205</f>
        <v>3</v>
      </c>
      <c r="G196" s="31">
        <f>'по 6-10'!G208+'по 0,4'!G205</f>
        <v>21</v>
      </c>
      <c r="H196" s="31">
        <f>'по 6-10'!H208+'по 0,4'!H205</f>
        <v>0</v>
      </c>
      <c r="I196" s="31">
        <f>'по 6-10'!I208+'по 0,4'!I205</f>
        <v>0</v>
      </c>
      <c r="J196" s="31">
        <f>'по 6-10'!J208+'по 0,4'!J205</f>
        <v>0</v>
      </c>
      <c r="K196" s="31">
        <f>'по 6-10'!K208+'по 0,4'!K205</f>
        <v>0</v>
      </c>
      <c r="L196" s="31">
        <f>'по 6-10'!L208+'по 0,4'!L205</f>
        <v>0</v>
      </c>
      <c r="M196" s="31">
        <f>'по 6-10'!M208+'по 0,4'!M205</f>
        <v>0</v>
      </c>
      <c r="N196" s="31">
        <f>'по 6-10'!N208+'по 0,4'!N205</f>
        <v>0</v>
      </c>
      <c r="O196" s="31">
        <f>'по 6-10'!O208+'по 0,4'!O205</f>
        <v>0</v>
      </c>
      <c r="P196" s="31">
        <f>'по 6-10'!P208+'по 0,4'!P205</f>
        <v>0</v>
      </c>
      <c r="Q196" s="31">
        <f>'по 6-10'!Q208+'по 0,4'!Q205</f>
        <v>0</v>
      </c>
    </row>
    <row r="197" spans="1:17" ht="12.75" customHeight="1" x14ac:dyDescent="0.2">
      <c r="A197" s="18"/>
      <c r="B197" s="48"/>
      <c r="C197" s="46" t="s">
        <v>272</v>
      </c>
      <c r="D197" s="31">
        <f>'по 6-10'!D209+'по 0,4'!D206</f>
        <v>2</v>
      </c>
      <c r="E197" s="31">
        <f>'по 6-10'!E209+'по 0,4'!E206</f>
        <v>160</v>
      </c>
      <c r="F197" s="31">
        <f>'по 6-10'!F209+'по 0,4'!F206</f>
        <v>2</v>
      </c>
      <c r="G197" s="31">
        <f>'по 6-10'!G209+'по 0,4'!G206</f>
        <v>160</v>
      </c>
      <c r="H197" s="31">
        <f>'по 6-10'!H209+'по 0,4'!H206</f>
        <v>0</v>
      </c>
      <c r="I197" s="31">
        <f>'по 6-10'!I209+'по 0,4'!I206</f>
        <v>0</v>
      </c>
      <c r="J197" s="31">
        <f>'по 6-10'!J209+'по 0,4'!J206</f>
        <v>0</v>
      </c>
      <c r="K197" s="31">
        <f>'по 6-10'!K209+'по 0,4'!K206</f>
        <v>0</v>
      </c>
      <c r="L197" s="31">
        <f>'по 6-10'!L209+'по 0,4'!L206</f>
        <v>0</v>
      </c>
      <c r="M197" s="31">
        <f>'по 6-10'!M209+'по 0,4'!M206</f>
        <v>0</v>
      </c>
      <c r="N197" s="31">
        <f>'по 6-10'!N209+'по 0,4'!N206</f>
        <v>0</v>
      </c>
      <c r="O197" s="31">
        <f>'по 6-10'!O209+'по 0,4'!O206</f>
        <v>0</v>
      </c>
      <c r="P197" s="31">
        <f>'по 6-10'!P209+'по 0,4'!P206</f>
        <v>0</v>
      </c>
      <c r="Q197" s="31">
        <f>'по 6-10'!Q209+'по 0,4'!Q206</f>
        <v>0</v>
      </c>
    </row>
    <row r="198" spans="1:17" ht="12.75" customHeight="1" x14ac:dyDescent="0.2">
      <c r="A198" s="18"/>
      <c r="B198" s="48"/>
      <c r="C198" s="46" t="s">
        <v>382</v>
      </c>
      <c r="D198" s="31">
        <f>'по 6-10'!D210+'по 0,4'!D207</f>
        <v>4</v>
      </c>
      <c r="E198" s="31">
        <f>'по 6-10'!E210+'по 0,4'!E207</f>
        <v>37</v>
      </c>
      <c r="F198" s="31">
        <f>'по 6-10'!F210+'по 0,4'!F207</f>
        <v>4</v>
      </c>
      <c r="G198" s="31">
        <f>'по 6-10'!G210+'по 0,4'!G207</f>
        <v>37</v>
      </c>
      <c r="H198" s="31">
        <f>'по 6-10'!H210+'по 0,4'!H207</f>
        <v>0</v>
      </c>
      <c r="I198" s="31">
        <f>'по 6-10'!I210+'по 0,4'!I207</f>
        <v>0</v>
      </c>
      <c r="J198" s="31">
        <f>'по 6-10'!J210+'по 0,4'!J207</f>
        <v>0</v>
      </c>
      <c r="K198" s="31">
        <f>'по 6-10'!K210+'по 0,4'!K207</f>
        <v>0</v>
      </c>
      <c r="L198" s="31">
        <f>'по 6-10'!L210+'по 0,4'!L207</f>
        <v>0</v>
      </c>
      <c r="M198" s="31">
        <f>'по 6-10'!M210+'по 0,4'!M207</f>
        <v>0</v>
      </c>
      <c r="N198" s="31">
        <f>'по 6-10'!N210+'по 0,4'!N207</f>
        <v>0</v>
      </c>
      <c r="O198" s="31">
        <f>'по 6-10'!O210+'по 0,4'!O207</f>
        <v>0</v>
      </c>
      <c r="P198" s="31">
        <f>'по 6-10'!P210+'по 0,4'!P207</f>
        <v>0</v>
      </c>
      <c r="Q198" s="31">
        <f>'по 6-10'!Q210+'по 0,4'!Q207</f>
        <v>0</v>
      </c>
    </row>
    <row r="199" spans="1:17" ht="12.75" customHeight="1" x14ac:dyDescent="0.2">
      <c r="A199" s="18"/>
      <c r="B199" s="48"/>
      <c r="C199" s="46" t="s">
        <v>383</v>
      </c>
      <c r="D199" s="31">
        <f>'по 6-10'!D211+'по 0,4'!D208</f>
        <v>4</v>
      </c>
      <c r="E199" s="31">
        <f>'по 6-10'!E211+'по 0,4'!E208</f>
        <v>106</v>
      </c>
      <c r="F199" s="31">
        <f>'по 6-10'!F211+'по 0,4'!F208</f>
        <v>4</v>
      </c>
      <c r="G199" s="31">
        <f>'по 6-10'!G211+'по 0,4'!G208</f>
        <v>106</v>
      </c>
      <c r="H199" s="31">
        <f>'по 6-10'!H211+'по 0,4'!H208</f>
        <v>0</v>
      </c>
      <c r="I199" s="31">
        <f>'по 6-10'!I211+'по 0,4'!I208</f>
        <v>0</v>
      </c>
      <c r="J199" s="31">
        <f>'по 6-10'!J211+'по 0,4'!J208</f>
        <v>0</v>
      </c>
      <c r="K199" s="31">
        <f>'по 6-10'!K211+'по 0,4'!K208</f>
        <v>0</v>
      </c>
      <c r="L199" s="31">
        <f>'по 6-10'!L211+'по 0,4'!L208</f>
        <v>0</v>
      </c>
      <c r="M199" s="31">
        <f>'по 6-10'!M211+'по 0,4'!M208</f>
        <v>0</v>
      </c>
      <c r="N199" s="31">
        <f>'по 6-10'!N211+'по 0,4'!N208</f>
        <v>0</v>
      </c>
      <c r="O199" s="31">
        <f>'по 6-10'!O211+'по 0,4'!O208</f>
        <v>0</v>
      </c>
      <c r="P199" s="31">
        <f>'по 6-10'!P211+'по 0,4'!P208</f>
        <v>0</v>
      </c>
      <c r="Q199" s="31">
        <f>'по 6-10'!Q211+'по 0,4'!Q208</f>
        <v>0</v>
      </c>
    </row>
    <row r="200" spans="1:17" ht="12.75" customHeight="1" x14ac:dyDescent="0.2">
      <c r="A200" s="18"/>
      <c r="B200" s="48"/>
      <c r="C200" s="46" t="s">
        <v>275</v>
      </c>
      <c r="D200" s="31">
        <f>'по 6-10'!D212+'по 0,4'!D209</f>
        <v>4</v>
      </c>
      <c r="E200" s="31">
        <f>'по 6-10'!E212+'по 0,4'!E209</f>
        <v>20</v>
      </c>
      <c r="F200" s="31">
        <f>'по 6-10'!F212+'по 0,4'!F209</f>
        <v>4</v>
      </c>
      <c r="G200" s="31">
        <f>'по 6-10'!G212+'по 0,4'!G209</f>
        <v>20</v>
      </c>
      <c r="H200" s="31">
        <f>'по 6-10'!H212+'по 0,4'!H209</f>
        <v>0</v>
      </c>
      <c r="I200" s="31">
        <f>'по 6-10'!I212+'по 0,4'!I209</f>
        <v>0</v>
      </c>
      <c r="J200" s="31">
        <f>'по 6-10'!J212+'по 0,4'!J209</f>
        <v>0</v>
      </c>
      <c r="K200" s="31">
        <f>'по 6-10'!K212+'по 0,4'!K209</f>
        <v>0</v>
      </c>
      <c r="L200" s="31">
        <f>'по 6-10'!L212+'по 0,4'!L209</f>
        <v>0</v>
      </c>
      <c r="M200" s="31">
        <f>'по 6-10'!M212+'по 0,4'!M209</f>
        <v>0</v>
      </c>
      <c r="N200" s="31">
        <f>'по 6-10'!N212+'по 0,4'!N209</f>
        <v>0</v>
      </c>
      <c r="O200" s="31">
        <f>'по 6-10'!O212+'по 0,4'!O209</f>
        <v>0</v>
      </c>
      <c r="P200" s="31">
        <f>'по 6-10'!P212+'по 0,4'!P209</f>
        <v>0</v>
      </c>
      <c r="Q200" s="31">
        <f>'по 6-10'!Q212+'по 0,4'!Q209</f>
        <v>0</v>
      </c>
    </row>
    <row r="201" spans="1:17" ht="12.75" customHeight="1" x14ac:dyDescent="0.2">
      <c r="A201" s="18"/>
      <c r="B201" s="48"/>
      <c r="C201" s="46" t="s">
        <v>276</v>
      </c>
      <c r="D201" s="31">
        <f>'по 6-10'!D213+'по 0,4'!D210</f>
        <v>4</v>
      </c>
      <c r="E201" s="31">
        <f>'по 6-10'!E213+'по 0,4'!E210</f>
        <v>30</v>
      </c>
      <c r="F201" s="31">
        <f>'по 6-10'!F213+'по 0,4'!F210</f>
        <v>4</v>
      </c>
      <c r="G201" s="31">
        <f>'по 6-10'!G213+'по 0,4'!G210</f>
        <v>30</v>
      </c>
      <c r="H201" s="31">
        <f>'по 6-10'!H213+'по 0,4'!H210</f>
        <v>0</v>
      </c>
      <c r="I201" s="31">
        <f>'по 6-10'!I213+'по 0,4'!I210</f>
        <v>0</v>
      </c>
      <c r="J201" s="31">
        <f>'по 6-10'!J213+'по 0,4'!J210</f>
        <v>0</v>
      </c>
      <c r="K201" s="31">
        <f>'по 6-10'!K213+'по 0,4'!K210</f>
        <v>0</v>
      </c>
      <c r="L201" s="31">
        <f>'по 6-10'!L213+'по 0,4'!L210</f>
        <v>0</v>
      </c>
      <c r="M201" s="31">
        <f>'по 6-10'!M213+'по 0,4'!M210</f>
        <v>0</v>
      </c>
      <c r="N201" s="31">
        <f>'по 6-10'!N213+'по 0,4'!N210</f>
        <v>0</v>
      </c>
      <c r="O201" s="31">
        <f>'по 6-10'!O213+'по 0,4'!O210</f>
        <v>0</v>
      </c>
      <c r="P201" s="31">
        <f>'по 6-10'!P213+'по 0,4'!P210</f>
        <v>0</v>
      </c>
      <c r="Q201" s="31">
        <f>'по 6-10'!Q213+'по 0,4'!Q210</f>
        <v>0</v>
      </c>
    </row>
    <row r="202" spans="1:17" ht="12.75" customHeight="1" x14ac:dyDescent="0.2">
      <c r="A202" s="18"/>
      <c r="B202" s="48"/>
      <c r="C202" s="46" t="s">
        <v>277</v>
      </c>
      <c r="D202" s="31">
        <f>'по 6-10'!D214+'по 0,4'!D211</f>
        <v>7</v>
      </c>
      <c r="E202" s="31">
        <f>'по 6-10'!E214+'по 0,4'!E211</f>
        <v>70.5</v>
      </c>
      <c r="F202" s="31">
        <f>'по 6-10'!F214+'по 0,4'!F211</f>
        <v>7</v>
      </c>
      <c r="G202" s="31">
        <f>'по 6-10'!G214+'по 0,4'!G211</f>
        <v>70.5</v>
      </c>
      <c r="H202" s="31">
        <f>'по 6-10'!H214+'по 0,4'!H211</f>
        <v>0</v>
      </c>
      <c r="I202" s="31">
        <f>'по 6-10'!I214+'по 0,4'!I211</f>
        <v>0</v>
      </c>
      <c r="J202" s="31">
        <f>'по 6-10'!J214+'по 0,4'!J211</f>
        <v>0</v>
      </c>
      <c r="K202" s="31">
        <f>'по 6-10'!K214+'по 0,4'!K211</f>
        <v>0</v>
      </c>
      <c r="L202" s="31">
        <f>'по 6-10'!L214+'по 0,4'!L211</f>
        <v>0</v>
      </c>
      <c r="M202" s="31">
        <f>'по 6-10'!M214+'по 0,4'!M211</f>
        <v>0</v>
      </c>
      <c r="N202" s="31">
        <f>'по 6-10'!N214+'по 0,4'!N211</f>
        <v>0</v>
      </c>
      <c r="O202" s="31">
        <f>'по 6-10'!O214+'по 0,4'!O211</f>
        <v>0</v>
      </c>
      <c r="P202" s="31">
        <f>'по 6-10'!P214+'по 0,4'!P211</f>
        <v>0</v>
      </c>
      <c r="Q202" s="31">
        <f>'по 6-10'!Q214+'по 0,4'!Q211</f>
        <v>0</v>
      </c>
    </row>
    <row r="203" spans="1:17" ht="12.75" customHeight="1" x14ac:dyDescent="0.2">
      <c r="A203" s="18"/>
      <c r="B203" s="48"/>
      <c r="C203" s="46" t="s">
        <v>278</v>
      </c>
      <c r="D203" s="31">
        <f>'по 6-10'!D215+'по 0,4'!D212</f>
        <v>0</v>
      </c>
      <c r="E203" s="31">
        <f>'по 6-10'!E215+'по 0,4'!E212</f>
        <v>0</v>
      </c>
      <c r="F203" s="31">
        <f>'по 6-10'!F215+'по 0,4'!F212</f>
        <v>0</v>
      </c>
      <c r="G203" s="31">
        <f>'по 6-10'!G215+'по 0,4'!G212</f>
        <v>0</v>
      </c>
      <c r="H203" s="31">
        <f>'по 6-10'!H215+'по 0,4'!H212</f>
        <v>0</v>
      </c>
      <c r="I203" s="31">
        <f>'по 6-10'!I215+'по 0,4'!I212</f>
        <v>0</v>
      </c>
      <c r="J203" s="31">
        <f>'по 6-10'!J215+'по 0,4'!J212</f>
        <v>0</v>
      </c>
      <c r="K203" s="31">
        <f>'по 6-10'!K215+'по 0,4'!K212</f>
        <v>0</v>
      </c>
      <c r="L203" s="31">
        <f>'по 6-10'!L215+'по 0,4'!L212</f>
        <v>0</v>
      </c>
      <c r="M203" s="31">
        <f>'по 6-10'!M215+'по 0,4'!M212</f>
        <v>0</v>
      </c>
      <c r="N203" s="31">
        <f>'по 6-10'!N215+'по 0,4'!N212</f>
        <v>0</v>
      </c>
      <c r="O203" s="31">
        <f>'по 6-10'!O215+'по 0,4'!O212</f>
        <v>0</v>
      </c>
      <c r="P203" s="31">
        <f>'по 6-10'!P215+'по 0,4'!P212</f>
        <v>0</v>
      </c>
      <c r="Q203" s="31">
        <f>'по 6-10'!Q215+'по 0,4'!Q212</f>
        <v>0</v>
      </c>
    </row>
    <row r="204" spans="1:17" ht="12.75" customHeight="1" x14ac:dyDescent="0.2">
      <c r="A204" s="18"/>
      <c r="B204" s="48"/>
      <c r="C204" s="46" t="s">
        <v>279</v>
      </c>
      <c r="D204" s="31">
        <f>'по 6-10'!D216+'по 0,4'!D213</f>
        <v>4</v>
      </c>
      <c r="E204" s="31">
        <f>'по 6-10'!E216+'по 0,4'!E213</f>
        <v>41</v>
      </c>
      <c r="F204" s="31">
        <f>'по 6-10'!F216+'по 0,4'!F213</f>
        <v>4</v>
      </c>
      <c r="G204" s="31">
        <f>'по 6-10'!G216+'по 0,4'!G213</f>
        <v>41</v>
      </c>
      <c r="H204" s="31">
        <f>'по 6-10'!H216+'по 0,4'!H213</f>
        <v>0</v>
      </c>
      <c r="I204" s="31">
        <f>'по 6-10'!I216+'по 0,4'!I213</f>
        <v>0</v>
      </c>
      <c r="J204" s="31">
        <f>'по 6-10'!J216+'по 0,4'!J213</f>
        <v>0</v>
      </c>
      <c r="K204" s="31">
        <f>'по 6-10'!K216+'по 0,4'!K213</f>
        <v>0</v>
      </c>
      <c r="L204" s="31">
        <f>'по 6-10'!L216+'по 0,4'!L213</f>
        <v>0</v>
      </c>
      <c r="M204" s="31">
        <f>'по 6-10'!M216+'по 0,4'!M213</f>
        <v>0</v>
      </c>
      <c r="N204" s="31">
        <f>'по 6-10'!N216+'по 0,4'!N213</f>
        <v>0</v>
      </c>
      <c r="O204" s="31">
        <f>'по 6-10'!O216+'по 0,4'!O213</f>
        <v>0</v>
      </c>
      <c r="P204" s="31">
        <f>'по 6-10'!P216+'по 0,4'!P213</f>
        <v>0</v>
      </c>
      <c r="Q204" s="31">
        <f>'по 6-10'!Q216+'по 0,4'!Q213</f>
        <v>0</v>
      </c>
    </row>
    <row r="205" spans="1:17" ht="12.75" customHeight="1" x14ac:dyDescent="0.2">
      <c r="A205" s="18"/>
      <c r="B205" s="48"/>
      <c r="C205" s="46" t="s">
        <v>280</v>
      </c>
      <c r="D205" s="31">
        <f>'по 6-10'!D217+'по 0,4'!D214</f>
        <v>0</v>
      </c>
      <c r="E205" s="31">
        <f>'по 6-10'!E217+'по 0,4'!E214</f>
        <v>0</v>
      </c>
      <c r="F205" s="31">
        <f>'по 6-10'!F217+'по 0,4'!F214</f>
        <v>0</v>
      </c>
      <c r="G205" s="31">
        <f>'по 6-10'!G217+'по 0,4'!G214</f>
        <v>0</v>
      </c>
      <c r="H205" s="31">
        <f>'по 6-10'!H217+'по 0,4'!H214</f>
        <v>0</v>
      </c>
      <c r="I205" s="31">
        <f>'по 6-10'!I217+'по 0,4'!I214</f>
        <v>0</v>
      </c>
      <c r="J205" s="31">
        <f>'по 6-10'!J217+'по 0,4'!J214</f>
        <v>0</v>
      </c>
      <c r="K205" s="31">
        <f>'по 6-10'!K217+'по 0,4'!K214</f>
        <v>0</v>
      </c>
      <c r="L205" s="31">
        <f>'по 6-10'!L217+'по 0,4'!L214</f>
        <v>0</v>
      </c>
      <c r="M205" s="31">
        <f>'по 6-10'!M217+'по 0,4'!M214</f>
        <v>0</v>
      </c>
      <c r="N205" s="31">
        <f>'по 6-10'!N217+'по 0,4'!N214</f>
        <v>0</v>
      </c>
      <c r="O205" s="31">
        <f>'по 6-10'!O217+'по 0,4'!O214</f>
        <v>0</v>
      </c>
      <c r="P205" s="31">
        <f>'по 6-10'!P217+'по 0,4'!P214</f>
        <v>0</v>
      </c>
      <c r="Q205" s="31">
        <f>'по 6-10'!Q217+'по 0,4'!Q214</f>
        <v>0</v>
      </c>
    </row>
    <row r="206" spans="1:17" ht="12.75" customHeight="1" x14ac:dyDescent="0.2">
      <c r="A206" s="18"/>
      <c r="B206" s="48"/>
      <c r="C206" s="46" t="s">
        <v>281</v>
      </c>
      <c r="D206" s="31">
        <f>'по 6-10'!D218+'по 0,4'!D215</f>
        <v>3</v>
      </c>
      <c r="E206" s="31">
        <f>'по 6-10'!E218+'по 0,4'!E215</f>
        <v>30</v>
      </c>
      <c r="F206" s="31">
        <f>'по 6-10'!F218+'по 0,4'!F215</f>
        <v>3</v>
      </c>
      <c r="G206" s="31">
        <f>'по 6-10'!G218+'по 0,4'!G215</f>
        <v>30</v>
      </c>
      <c r="H206" s="31">
        <f>'по 6-10'!H218+'по 0,4'!H215</f>
        <v>0</v>
      </c>
      <c r="I206" s="31">
        <f>'по 6-10'!I218+'по 0,4'!I215</f>
        <v>0</v>
      </c>
      <c r="J206" s="31">
        <f>'по 6-10'!J218+'по 0,4'!J215</f>
        <v>0</v>
      </c>
      <c r="K206" s="31">
        <f>'по 6-10'!K218+'по 0,4'!K215</f>
        <v>0</v>
      </c>
      <c r="L206" s="31">
        <f>'по 6-10'!L218+'по 0,4'!L215</f>
        <v>0</v>
      </c>
      <c r="M206" s="31">
        <f>'по 6-10'!M218+'по 0,4'!M215</f>
        <v>0</v>
      </c>
      <c r="N206" s="31">
        <f>'по 6-10'!N218+'по 0,4'!N215</f>
        <v>0</v>
      </c>
      <c r="O206" s="31">
        <f>'по 6-10'!O218+'по 0,4'!O215</f>
        <v>0</v>
      </c>
      <c r="P206" s="31">
        <f>'по 6-10'!P218+'по 0,4'!P215</f>
        <v>0</v>
      </c>
      <c r="Q206" s="31">
        <f>'по 6-10'!Q218+'по 0,4'!Q215</f>
        <v>0</v>
      </c>
    </row>
    <row r="207" spans="1:17" ht="12.75" customHeight="1" x14ac:dyDescent="0.2">
      <c r="A207" s="18"/>
      <c r="B207" s="48"/>
      <c r="C207" s="46" t="s">
        <v>282</v>
      </c>
      <c r="D207" s="31">
        <f>'по 6-10'!D219+'по 0,4'!D216</f>
        <v>2</v>
      </c>
      <c r="E207" s="31">
        <f>'по 6-10'!E219+'по 0,4'!E216</f>
        <v>16</v>
      </c>
      <c r="F207" s="31">
        <f>'по 6-10'!F219+'по 0,4'!F216</f>
        <v>2</v>
      </c>
      <c r="G207" s="31">
        <f>'по 6-10'!G219+'по 0,4'!G216</f>
        <v>16</v>
      </c>
      <c r="H207" s="31">
        <f>'по 6-10'!H219+'по 0,4'!H216</f>
        <v>0</v>
      </c>
      <c r="I207" s="31">
        <f>'по 6-10'!I219+'по 0,4'!I216</f>
        <v>0</v>
      </c>
      <c r="J207" s="31">
        <f>'по 6-10'!J219+'по 0,4'!J216</f>
        <v>0</v>
      </c>
      <c r="K207" s="31">
        <f>'по 6-10'!K219+'по 0,4'!K216</f>
        <v>0</v>
      </c>
      <c r="L207" s="31">
        <f>'по 6-10'!L219+'по 0,4'!L216</f>
        <v>0</v>
      </c>
      <c r="M207" s="31">
        <f>'по 6-10'!M219+'по 0,4'!M216</f>
        <v>0</v>
      </c>
      <c r="N207" s="31">
        <f>'по 6-10'!N219+'по 0,4'!N216</f>
        <v>0</v>
      </c>
      <c r="O207" s="31">
        <f>'по 6-10'!O219+'по 0,4'!O216</f>
        <v>0</v>
      </c>
      <c r="P207" s="31">
        <f>'по 6-10'!P219+'по 0,4'!P216</f>
        <v>0</v>
      </c>
      <c r="Q207" s="31">
        <f>'по 6-10'!Q219+'по 0,4'!Q216</f>
        <v>0</v>
      </c>
    </row>
    <row r="208" spans="1:17" ht="12.75" customHeight="1" x14ac:dyDescent="0.2">
      <c r="A208" s="18"/>
      <c r="B208" s="48"/>
      <c r="C208" s="46" t="s">
        <v>283</v>
      </c>
      <c r="D208" s="31">
        <f>'по 6-10'!D220+'по 0,4'!D217</f>
        <v>8</v>
      </c>
      <c r="E208" s="31">
        <f>'по 6-10'!E220+'по 0,4'!E217</f>
        <v>79</v>
      </c>
      <c r="F208" s="31">
        <f>'по 6-10'!F220+'по 0,4'!F217</f>
        <v>8</v>
      </c>
      <c r="G208" s="31">
        <f>'по 6-10'!G220+'по 0,4'!G217</f>
        <v>79</v>
      </c>
      <c r="H208" s="31">
        <f>'по 6-10'!H220+'по 0,4'!H217</f>
        <v>0</v>
      </c>
      <c r="I208" s="31">
        <f>'по 6-10'!I220+'по 0,4'!I217</f>
        <v>0</v>
      </c>
      <c r="J208" s="31">
        <f>'по 6-10'!J220+'по 0,4'!J217</f>
        <v>0</v>
      </c>
      <c r="K208" s="31">
        <f>'по 6-10'!K220+'по 0,4'!K217</f>
        <v>0</v>
      </c>
      <c r="L208" s="31">
        <f>'по 6-10'!L220+'по 0,4'!L217</f>
        <v>0</v>
      </c>
      <c r="M208" s="31">
        <f>'по 6-10'!M220+'по 0,4'!M217</f>
        <v>0</v>
      </c>
      <c r="N208" s="31">
        <f>'по 6-10'!N220+'по 0,4'!N217</f>
        <v>0</v>
      </c>
      <c r="O208" s="31">
        <f>'по 6-10'!O220+'по 0,4'!O217</f>
        <v>0</v>
      </c>
      <c r="P208" s="31">
        <f>'по 6-10'!P220+'по 0,4'!P217</f>
        <v>0</v>
      </c>
      <c r="Q208" s="31">
        <f>'по 6-10'!Q220+'по 0,4'!Q217</f>
        <v>0</v>
      </c>
    </row>
    <row r="209" spans="1:17" ht="12.75" customHeight="1" x14ac:dyDescent="0.2">
      <c r="A209" s="18"/>
      <c r="B209" s="48"/>
      <c r="C209" s="46" t="s">
        <v>284</v>
      </c>
      <c r="D209" s="31">
        <f>'по 6-10'!D221+'по 0,4'!D218</f>
        <v>4</v>
      </c>
      <c r="E209" s="31">
        <f>'по 6-10'!E221+'по 0,4'!E218</f>
        <v>52</v>
      </c>
      <c r="F209" s="31">
        <f>'по 6-10'!F221+'по 0,4'!F218</f>
        <v>4</v>
      </c>
      <c r="G209" s="31">
        <f>'по 6-10'!G221+'по 0,4'!G218</f>
        <v>52</v>
      </c>
      <c r="H209" s="31">
        <f>'по 6-10'!H221+'по 0,4'!H218</f>
        <v>0</v>
      </c>
      <c r="I209" s="31">
        <f>'по 6-10'!I221+'по 0,4'!I218</f>
        <v>0</v>
      </c>
      <c r="J209" s="31">
        <f>'по 6-10'!J221+'по 0,4'!J218</f>
        <v>0</v>
      </c>
      <c r="K209" s="31">
        <f>'по 6-10'!K221+'по 0,4'!K218</f>
        <v>0</v>
      </c>
      <c r="L209" s="31">
        <f>'по 6-10'!L221+'по 0,4'!L218</f>
        <v>0</v>
      </c>
      <c r="M209" s="31">
        <f>'по 6-10'!M221+'по 0,4'!M218</f>
        <v>0</v>
      </c>
      <c r="N209" s="31">
        <f>'по 6-10'!N221+'по 0,4'!N218</f>
        <v>0</v>
      </c>
      <c r="O209" s="31">
        <f>'по 6-10'!O221+'по 0,4'!O218</f>
        <v>0</v>
      </c>
      <c r="P209" s="31">
        <f>'по 6-10'!P221+'по 0,4'!P218</f>
        <v>0</v>
      </c>
      <c r="Q209" s="31">
        <f>'по 6-10'!Q221+'по 0,4'!Q218</f>
        <v>0</v>
      </c>
    </row>
    <row r="210" spans="1:17" ht="12.75" customHeight="1" x14ac:dyDescent="0.2">
      <c r="A210" s="18"/>
      <c r="B210" s="48"/>
      <c r="C210" s="46" t="s">
        <v>285</v>
      </c>
      <c r="D210" s="31">
        <f>'по 6-10'!D222+'по 0,4'!D219</f>
        <v>1</v>
      </c>
      <c r="E210" s="31">
        <f>'по 6-10'!E222+'по 0,4'!E219</f>
        <v>15</v>
      </c>
      <c r="F210" s="31">
        <f>'по 6-10'!F222+'по 0,4'!F219</f>
        <v>1</v>
      </c>
      <c r="G210" s="31">
        <f>'по 6-10'!G222+'по 0,4'!G219</f>
        <v>15</v>
      </c>
      <c r="H210" s="31">
        <f>'по 6-10'!H222+'по 0,4'!H219</f>
        <v>0</v>
      </c>
      <c r="I210" s="31">
        <f>'по 6-10'!I222+'по 0,4'!I219</f>
        <v>0</v>
      </c>
      <c r="J210" s="31">
        <f>'по 6-10'!J222+'по 0,4'!J219</f>
        <v>0</v>
      </c>
      <c r="K210" s="31">
        <f>'по 6-10'!K222+'по 0,4'!K219</f>
        <v>0</v>
      </c>
      <c r="L210" s="31">
        <f>'по 6-10'!L222+'по 0,4'!L219</f>
        <v>0</v>
      </c>
      <c r="M210" s="31">
        <f>'по 6-10'!M222+'по 0,4'!M219</f>
        <v>0</v>
      </c>
      <c r="N210" s="31">
        <f>'по 6-10'!N222+'по 0,4'!N219</f>
        <v>0</v>
      </c>
      <c r="O210" s="31">
        <f>'по 6-10'!O222+'по 0,4'!O219</f>
        <v>0</v>
      </c>
      <c r="P210" s="31">
        <f>'по 6-10'!P222+'по 0,4'!P219</f>
        <v>0</v>
      </c>
      <c r="Q210" s="31">
        <f>'по 6-10'!Q222+'по 0,4'!Q219</f>
        <v>0</v>
      </c>
    </row>
    <row r="211" spans="1:17" ht="12.75" customHeight="1" x14ac:dyDescent="0.2">
      <c r="A211" s="18"/>
      <c r="B211" s="48"/>
      <c r="C211" s="46" t="s">
        <v>286</v>
      </c>
      <c r="D211" s="31">
        <f>'по 6-10'!D223+'по 0,4'!D220</f>
        <v>5</v>
      </c>
      <c r="E211" s="31">
        <f>'по 6-10'!E223+'по 0,4'!E220</f>
        <v>57</v>
      </c>
      <c r="F211" s="31">
        <f>'по 6-10'!F223+'по 0,4'!F220</f>
        <v>5</v>
      </c>
      <c r="G211" s="31">
        <f>'по 6-10'!G223+'по 0,4'!G220</f>
        <v>57</v>
      </c>
      <c r="H211" s="31">
        <f>'по 6-10'!H223+'по 0,4'!H220</f>
        <v>0</v>
      </c>
      <c r="I211" s="31">
        <f>'по 6-10'!I223+'по 0,4'!I220</f>
        <v>0</v>
      </c>
      <c r="J211" s="31">
        <f>'по 6-10'!J223+'по 0,4'!J220</f>
        <v>0</v>
      </c>
      <c r="K211" s="31">
        <f>'по 6-10'!K223+'по 0,4'!K220</f>
        <v>0</v>
      </c>
      <c r="L211" s="31">
        <f>'по 6-10'!L223+'по 0,4'!L220</f>
        <v>0</v>
      </c>
      <c r="M211" s="31">
        <f>'по 6-10'!M223+'по 0,4'!M220</f>
        <v>0</v>
      </c>
      <c r="N211" s="31">
        <f>'по 6-10'!N223+'по 0,4'!N220</f>
        <v>0</v>
      </c>
      <c r="O211" s="31">
        <f>'по 6-10'!O223+'по 0,4'!O220</f>
        <v>0</v>
      </c>
      <c r="P211" s="31">
        <f>'по 6-10'!P223+'по 0,4'!P220</f>
        <v>0</v>
      </c>
      <c r="Q211" s="31">
        <f>'по 6-10'!Q223+'по 0,4'!Q220</f>
        <v>0</v>
      </c>
    </row>
    <row r="212" spans="1:17" ht="12.75" customHeight="1" x14ac:dyDescent="0.2">
      <c r="A212" s="18"/>
      <c r="B212" s="48"/>
      <c r="C212" s="46" t="s">
        <v>287</v>
      </c>
      <c r="D212" s="31">
        <f>'по 6-10'!D224+'по 0,4'!D221</f>
        <v>6</v>
      </c>
      <c r="E212" s="31">
        <f>'по 6-10'!E224+'по 0,4'!E221</f>
        <v>65</v>
      </c>
      <c r="F212" s="31">
        <f>'по 6-10'!F224+'по 0,4'!F221</f>
        <v>6</v>
      </c>
      <c r="G212" s="31">
        <f>'по 6-10'!G224+'по 0,4'!G221</f>
        <v>65</v>
      </c>
      <c r="H212" s="31">
        <f>'по 6-10'!H224+'по 0,4'!H221</f>
        <v>0</v>
      </c>
      <c r="I212" s="31">
        <f>'по 6-10'!I224+'по 0,4'!I221</f>
        <v>0</v>
      </c>
      <c r="J212" s="31">
        <f>'по 6-10'!J224+'по 0,4'!J221</f>
        <v>0</v>
      </c>
      <c r="K212" s="31">
        <f>'по 6-10'!K224+'по 0,4'!K221</f>
        <v>0</v>
      </c>
      <c r="L212" s="31">
        <f>'по 6-10'!L224+'по 0,4'!L221</f>
        <v>0</v>
      </c>
      <c r="M212" s="31">
        <f>'по 6-10'!M224+'по 0,4'!M221</f>
        <v>0</v>
      </c>
      <c r="N212" s="31">
        <f>'по 6-10'!N224+'по 0,4'!N221</f>
        <v>0</v>
      </c>
      <c r="O212" s="31">
        <f>'по 6-10'!O224+'по 0,4'!O221</f>
        <v>0</v>
      </c>
      <c r="P212" s="31">
        <f>'по 6-10'!P224+'по 0,4'!P221</f>
        <v>0</v>
      </c>
      <c r="Q212" s="31">
        <f>'по 6-10'!Q224+'по 0,4'!Q221</f>
        <v>0</v>
      </c>
    </row>
    <row r="213" spans="1:17" ht="12.75" customHeight="1" x14ac:dyDescent="0.2">
      <c r="A213" s="18"/>
      <c r="B213" s="48"/>
      <c r="C213" s="46" t="s">
        <v>288</v>
      </c>
      <c r="D213" s="31">
        <f>'по 6-10'!D225+'по 0,4'!D222</f>
        <v>1</v>
      </c>
      <c r="E213" s="31">
        <f>'по 6-10'!E225+'по 0,4'!E222</f>
        <v>7</v>
      </c>
      <c r="F213" s="31">
        <f>'по 6-10'!F225+'по 0,4'!F222</f>
        <v>1</v>
      </c>
      <c r="G213" s="31">
        <f>'по 6-10'!G225+'по 0,4'!G222</f>
        <v>7</v>
      </c>
      <c r="H213" s="31">
        <f>'по 6-10'!H225+'по 0,4'!H222</f>
        <v>0</v>
      </c>
      <c r="I213" s="31">
        <f>'по 6-10'!I225+'по 0,4'!I222</f>
        <v>0</v>
      </c>
      <c r="J213" s="31">
        <f>'по 6-10'!J225+'по 0,4'!J222</f>
        <v>0</v>
      </c>
      <c r="K213" s="31">
        <f>'по 6-10'!K225+'по 0,4'!K222</f>
        <v>0</v>
      </c>
      <c r="L213" s="31">
        <f>'по 6-10'!L225+'по 0,4'!L222</f>
        <v>0</v>
      </c>
      <c r="M213" s="31">
        <f>'по 6-10'!M225+'по 0,4'!M222</f>
        <v>0</v>
      </c>
      <c r="N213" s="31">
        <f>'по 6-10'!N225+'по 0,4'!N222</f>
        <v>0</v>
      </c>
      <c r="O213" s="31">
        <f>'по 6-10'!O225+'по 0,4'!O222</f>
        <v>0</v>
      </c>
      <c r="P213" s="31">
        <f>'по 6-10'!P225+'по 0,4'!P222</f>
        <v>0</v>
      </c>
      <c r="Q213" s="31">
        <f>'по 6-10'!Q225+'по 0,4'!Q222</f>
        <v>0</v>
      </c>
    </row>
    <row r="214" spans="1:17" ht="12.75" customHeight="1" x14ac:dyDescent="0.2">
      <c r="A214" s="18"/>
      <c r="B214" s="48"/>
      <c r="C214" s="46" t="s">
        <v>289</v>
      </c>
      <c r="D214" s="31">
        <f>'по 6-10'!D226+'по 0,4'!D223</f>
        <v>25</v>
      </c>
      <c r="E214" s="31">
        <f>'по 6-10'!E226+'по 0,4'!E223</f>
        <v>543</v>
      </c>
      <c r="F214" s="31">
        <f>'по 6-10'!F226+'по 0,4'!F223</f>
        <v>24</v>
      </c>
      <c r="G214" s="31">
        <f>'по 6-10'!G226+'по 0,4'!G223</f>
        <v>243</v>
      </c>
      <c r="H214" s="31">
        <f>'по 6-10'!H226+'по 0,4'!H223</f>
        <v>0</v>
      </c>
      <c r="I214" s="31">
        <f>'по 6-10'!I226+'по 0,4'!I223</f>
        <v>0</v>
      </c>
      <c r="J214" s="31">
        <f>'по 6-10'!J226+'по 0,4'!J223</f>
        <v>0</v>
      </c>
      <c r="K214" s="31">
        <f>'по 6-10'!K226+'по 0,4'!K223</f>
        <v>0</v>
      </c>
      <c r="L214" s="31">
        <f>'по 6-10'!L226+'по 0,4'!L223</f>
        <v>0</v>
      </c>
      <c r="M214" s="31">
        <f>'по 6-10'!M226+'по 0,4'!M223</f>
        <v>0</v>
      </c>
      <c r="N214" s="31">
        <f>'по 6-10'!N226+'по 0,4'!N223</f>
        <v>0</v>
      </c>
      <c r="O214" s="31">
        <f>'по 6-10'!O226+'по 0,4'!O223</f>
        <v>0</v>
      </c>
      <c r="P214" s="31">
        <f>'по 6-10'!P226+'по 0,4'!P223</f>
        <v>0</v>
      </c>
      <c r="Q214" s="31">
        <f>'по 6-10'!Q226+'по 0,4'!Q223</f>
        <v>0</v>
      </c>
    </row>
    <row r="215" spans="1:17" ht="12.75" customHeight="1" x14ac:dyDescent="0.2">
      <c r="A215" s="18"/>
      <c r="B215" s="48"/>
      <c r="C215" s="46" t="s">
        <v>290</v>
      </c>
      <c r="D215" s="31">
        <f>'по 6-10'!D227+'по 0,4'!D224</f>
        <v>2</v>
      </c>
      <c r="E215" s="31">
        <f>'по 6-10'!E227+'по 0,4'!E224</f>
        <v>110</v>
      </c>
      <c r="F215" s="31">
        <f>'по 6-10'!F227+'по 0,4'!F224</f>
        <v>2</v>
      </c>
      <c r="G215" s="31">
        <f>'по 6-10'!G227+'по 0,4'!G224</f>
        <v>110</v>
      </c>
      <c r="H215" s="31">
        <f>'по 6-10'!H227+'по 0,4'!H224</f>
        <v>0</v>
      </c>
      <c r="I215" s="31">
        <f>'по 6-10'!I227+'по 0,4'!I224</f>
        <v>0</v>
      </c>
      <c r="J215" s="31">
        <f>'по 6-10'!J227+'по 0,4'!J224</f>
        <v>0</v>
      </c>
      <c r="K215" s="31">
        <f>'по 6-10'!K227+'по 0,4'!K224</f>
        <v>0</v>
      </c>
      <c r="L215" s="31">
        <f>'по 6-10'!L227+'по 0,4'!L224</f>
        <v>0</v>
      </c>
      <c r="M215" s="31">
        <f>'по 6-10'!M227+'по 0,4'!M224</f>
        <v>0</v>
      </c>
      <c r="N215" s="31">
        <f>'по 6-10'!N227+'по 0,4'!N224</f>
        <v>0</v>
      </c>
      <c r="O215" s="31">
        <f>'по 6-10'!O227+'по 0,4'!O224</f>
        <v>0</v>
      </c>
      <c r="P215" s="31">
        <f>'по 6-10'!P227+'по 0,4'!P224</f>
        <v>0</v>
      </c>
      <c r="Q215" s="31">
        <f>'по 6-10'!Q227+'по 0,4'!Q224</f>
        <v>0</v>
      </c>
    </row>
    <row r="216" spans="1:17" ht="12.75" customHeight="1" x14ac:dyDescent="0.2">
      <c r="A216" s="18"/>
      <c r="B216" s="48"/>
      <c r="C216" s="46" t="s">
        <v>291</v>
      </c>
      <c r="D216" s="31">
        <f>'по 6-10'!D228+'по 0,4'!D225</f>
        <v>3</v>
      </c>
      <c r="E216" s="31">
        <f>'по 6-10'!E228+'по 0,4'!E225</f>
        <v>460</v>
      </c>
      <c r="F216" s="31">
        <f>'по 6-10'!F228+'по 0,4'!F225</f>
        <v>2</v>
      </c>
      <c r="G216" s="31">
        <f>'по 6-10'!G228+'по 0,4'!G225</f>
        <v>10</v>
      </c>
      <c r="H216" s="31">
        <f>'по 6-10'!H228+'по 0,4'!H225</f>
        <v>0</v>
      </c>
      <c r="I216" s="31">
        <f>'по 6-10'!I228+'по 0,4'!I225</f>
        <v>0</v>
      </c>
      <c r="J216" s="31">
        <f>'по 6-10'!J228+'по 0,4'!J225</f>
        <v>0</v>
      </c>
      <c r="K216" s="31">
        <f>'по 6-10'!K228+'по 0,4'!K225</f>
        <v>0</v>
      </c>
      <c r="L216" s="31">
        <f>'по 6-10'!L228+'по 0,4'!L225</f>
        <v>0</v>
      </c>
      <c r="M216" s="31">
        <f>'по 6-10'!M228+'по 0,4'!M225</f>
        <v>0</v>
      </c>
      <c r="N216" s="31">
        <f>'по 6-10'!N228+'по 0,4'!N225</f>
        <v>0</v>
      </c>
      <c r="O216" s="31">
        <f>'по 6-10'!O228+'по 0,4'!O225</f>
        <v>0</v>
      </c>
      <c r="P216" s="31">
        <f>'по 6-10'!P228+'по 0,4'!P225</f>
        <v>0</v>
      </c>
      <c r="Q216" s="31">
        <f>'по 6-10'!Q228+'по 0,4'!Q225</f>
        <v>0</v>
      </c>
    </row>
    <row r="217" spans="1:17" ht="12.75" customHeight="1" x14ac:dyDescent="0.2">
      <c r="A217" s="18"/>
      <c r="B217" s="48"/>
      <c r="C217" s="46" t="s">
        <v>292</v>
      </c>
      <c r="D217" s="31">
        <f>'по 6-10'!D229+'по 0,4'!D226</f>
        <v>2</v>
      </c>
      <c r="E217" s="31">
        <f>'по 6-10'!E229+'по 0,4'!E226</f>
        <v>14</v>
      </c>
      <c r="F217" s="31">
        <f>'по 6-10'!F229+'по 0,4'!F226</f>
        <v>2</v>
      </c>
      <c r="G217" s="31">
        <f>'по 6-10'!G229+'по 0,4'!G226</f>
        <v>14</v>
      </c>
      <c r="H217" s="31">
        <f>'по 6-10'!H229+'по 0,4'!H226</f>
        <v>0</v>
      </c>
      <c r="I217" s="31">
        <f>'по 6-10'!I229+'по 0,4'!I226</f>
        <v>0</v>
      </c>
      <c r="J217" s="31">
        <f>'по 6-10'!J229+'по 0,4'!J226</f>
        <v>0</v>
      </c>
      <c r="K217" s="31">
        <f>'по 6-10'!K229+'по 0,4'!K226</f>
        <v>0</v>
      </c>
      <c r="L217" s="31">
        <f>'по 6-10'!L229+'по 0,4'!L226</f>
        <v>0</v>
      </c>
      <c r="M217" s="31">
        <f>'по 6-10'!M229+'по 0,4'!M226</f>
        <v>0</v>
      </c>
      <c r="N217" s="31">
        <f>'по 6-10'!N229+'по 0,4'!N226</f>
        <v>0</v>
      </c>
      <c r="O217" s="31">
        <f>'по 6-10'!O229+'по 0,4'!O226</f>
        <v>0</v>
      </c>
      <c r="P217" s="31">
        <f>'по 6-10'!P229+'по 0,4'!P226</f>
        <v>0</v>
      </c>
      <c r="Q217" s="31">
        <f>'по 6-10'!Q229+'по 0,4'!Q226</f>
        <v>0</v>
      </c>
    </row>
    <row r="218" spans="1:17" ht="12.75" customHeight="1" x14ac:dyDescent="0.2">
      <c r="A218" s="18"/>
      <c r="B218" s="48"/>
      <c r="C218" s="46" t="s">
        <v>293</v>
      </c>
      <c r="D218" s="31">
        <f>'по 6-10'!D230+'по 0,4'!D227</f>
        <v>0</v>
      </c>
      <c r="E218" s="31">
        <f>'по 6-10'!E230+'по 0,4'!E227</f>
        <v>0</v>
      </c>
      <c r="F218" s="31">
        <f>'по 6-10'!F230+'по 0,4'!F227</f>
        <v>0</v>
      </c>
      <c r="G218" s="31">
        <f>'по 6-10'!G230+'по 0,4'!G227</f>
        <v>0</v>
      </c>
      <c r="H218" s="31">
        <f>'по 6-10'!H230+'по 0,4'!H227</f>
        <v>0</v>
      </c>
      <c r="I218" s="31">
        <f>'по 6-10'!I230+'по 0,4'!I227</f>
        <v>0</v>
      </c>
      <c r="J218" s="31">
        <f>'по 6-10'!J230+'по 0,4'!J227</f>
        <v>0</v>
      </c>
      <c r="K218" s="31">
        <f>'по 6-10'!K230+'по 0,4'!K227</f>
        <v>0</v>
      </c>
      <c r="L218" s="31">
        <f>'по 6-10'!L230+'по 0,4'!L227</f>
        <v>0</v>
      </c>
      <c r="M218" s="31">
        <f>'по 6-10'!M230+'по 0,4'!M227</f>
        <v>0</v>
      </c>
      <c r="N218" s="31">
        <f>'по 6-10'!N230+'по 0,4'!N227</f>
        <v>0</v>
      </c>
      <c r="O218" s="31">
        <f>'по 6-10'!O230+'по 0,4'!O227</f>
        <v>0</v>
      </c>
      <c r="P218" s="31">
        <f>'по 6-10'!P230+'по 0,4'!P227</f>
        <v>0</v>
      </c>
      <c r="Q218" s="31">
        <f>'по 6-10'!Q230+'по 0,4'!Q227</f>
        <v>0</v>
      </c>
    </row>
    <row r="219" spans="1:17" ht="12.75" customHeight="1" x14ac:dyDescent="0.2">
      <c r="A219" s="18"/>
      <c r="B219" s="48"/>
      <c r="C219" s="46" t="s">
        <v>294</v>
      </c>
      <c r="D219" s="31">
        <f>'по 6-10'!D231+'по 0,4'!D228</f>
        <v>8</v>
      </c>
      <c r="E219" s="31">
        <f>'по 6-10'!E231+'по 0,4'!E228</f>
        <v>85</v>
      </c>
      <c r="F219" s="31">
        <f>'по 6-10'!F231+'по 0,4'!F228</f>
        <v>8</v>
      </c>
      <c r="G219" s="31">
        <f>'по 6-10'!G231+'по 0,4'!G228</f>
        <v>85</v>
      </c>
      <c r="H219" s="31">
        <f>'по 6-10'!H231+'по 0,4'!H228</f>
        <v>0</v>
      </c>
      <c r="I219" s="31">
        <f>'по 6-10'!I231+'по 0,4'!I228</f>
        <v>0</v>
      </c>
      <c r="J219" s="31">
        <f>'по 6-10'!J231+'по 0,4'!J228</f>
        <v>0</v>
      </c>
      <c r="K219" s="31">
        <f>'по 6-10'!K231+'по 0,4'!K228</f>
        <v>0</v>
      </c>
      <c r="L219" s="31">
        <f>'по 6-10'!L231+'по 0,4'!L228</f>
        <v>0</v>
      </c>
      <c r="M219" s="31">
        <f>'по 6-10'!M231+'по 0,4'!M228</f>
        <v>0</v>
      </c>
      <c r="N219" s="31">
        <f>'по 6-10'!N231+'по 0,4'!N228</f>
        <v>0</v>
      </c>
      <c r="O219" s="31">
        <f>'по 6-10'!O231+'по 0,4'!O228</f>
        <v>0</v>
      </c>
      <c r="P219" s="31">
        <f>'по 6-10'!P231+'по 0,4'!P228</f>
        <v>0</v>
      </c>
      <c r="Q219" s="31">
        <f>'по 6-10'!Q231+'по 0,4'!Q228</f>
        <v>0</v>
      </c>
    </row>
    <row r="220" spans="1:17" ht="12.75" customHeight="1" x14ac:dyDescent="0.2">
      <c r="A220" s="18"/>
      <c r="B220" s="48"/>
      <c r="C220" s="46" t="s">
        <v>295</v>
      </c>
      <c r="D220" s="31">
        <f>'по 6-10'!D232+'по 0,4'!D229</f>
        <v>3</v>
      </c>
      <c r="E220" s="31">
        <f>'по 6-10'!E232+'по 0,4'!E229</f>
        <v>35</v>
      </c>
      <c r="F220" s="31">
        <f>'по 6-10'!F232+'по 0,4'!F229</f>
        <v>3</v>
      </c>
      <c r="G220" s="31">
        <f>'по 6-10'!G232+'по 0,4'!G229</f>
        <v>35</v>
      </c>
      <c r="H220" s="31">
        <f>'по 6-10'!H232+'по 0,4'!H229</f>
        <v>0</v>
      </c>
      <c r="I220" s="31">
        <f>'по 6-10'!I232+'по 0,4'!I229</f>
        <v>0</v>
      </c>
      <c r="J220" s="31">
        <f>'по 6-10'!J232+'по 0,4'!J229</f>
        <v>0</v>
      </c>
      <c r="K220" s="31">
        <f>'по 6-10'!K232+'по 0,4'!K229</f>
        <v>0</v>
      </c>
      <c r="L220" s="31">
        <f>'по 6-10'!L232+'по 0,4'!L229</f>
        <v>0</v>
      </c>
      <c r="M220" s="31">
        <f>'по 6-10'!M232+'по 0,4'!M229</f>
        <v>0</v>
      </c>
      <c r="N220" s="31">
        <f>'по 6-10'!N232+'по 0,4'!N229</f>
        <v>0</v>
      </c>
      <c r="O220" s="31">
        <f>'по 6-10'!O232+'по 0,4'!O229</f>
        <v>0</v>
      </c>
      <c r="P220" s="31">
        <f>'по 6-10'!P232+'по 0,4'!P229</f>
        <v>0</v>
      </c>
      <c r="Q220" s="31">
        <f>'по 6-10'!Q232+'по 0,4'!Q229</f>
        <v>0</v>
      </c>
    </row>
    <row r="221" spans="1:17" ht="12.75" customHeight="1" x14ac:dyDescent="0.2">
      <c r="A221" s="18"/>
      <c r="B221" s="48"/>
      <c r="C221" s="46" t="s">
        <v>296</v>
      </c>
      <c r="D221" s="31">
        <f>'по 6-10'!D233+'по 0,4'!D230</f>
        <v>7</v>
      </c>
      <c r="E221" s="31">
        <f>'по 6-10'!E233+'по 0,4'!E230</f>
        <v>54</v>
      </c>
      <c r="F221" s="31">
        <f>'по 6-10'!F233+'по 0,4'!F230</f>
        <v>7</v>
      </c>
      <c r="G221" s="31">
        <f>'по 6-10'!G233+'по 0,4'!G230</f>
        <v>54</v>
      </c>
      <c r="H221" s="31">
        <f>'по 6-10'!H233+'по 0,4'!H230</f>
        <v>0</v>
      </c>
      <c r="I221" s="31">
        <f>'по 6-10'!I233+'по 0,4'!I230</f>
        <v>0</v>
      </c>
      <c r="J221" s="31">
        <f>'по 6-10'!J233+'по 0,4'!J230</f>
        <v>0</v>
      </c>
      <c r="K221" s="31">
        <f>'по 6-10'!K233+'по 0,4'!K230</f>
        <v>0</v>
      </c>
      <c r="L221" s="31">
        <f>'по 6-10'!L233+'по 0,4'!L230</f>
        <v>0</v>
      </c>
      <c r="M221" s="31">
        <f>'по 6-10'!M233+'по 0,4'!M230</f>
        <v>0</v>
      </c>
      <c r="N221" s="31">
        <f>'по 6-10'!N233+'по 0,4'!N230</f>
        <v>0</v>
      </c>
      <c r="O221" s="31">
        <f>'по 6-10'!O233+'по 0,4'!O230</f>
        <v>0</v>
      </c>
      <c r="P221" s="31">
        <f>'по 6-10'!P233+'по 0,4'!P230</f>
        <v>0</v>
      </c>
      <c r="Q221" s="31">
        <f>'по 6-10'!Q233+'по 0,4'!Q230</f>
        <v>0</v>
      </c>
    </row>
    <row r="222" spans="1:17" ht="12.75" customHeight="1" x14ac:dyDescent="0.2">
      <c r="A222" s="18"/>
      <c r="B222" s="48"/>
      <c r="C222" s="46" t="s">
        <v>297</v>
      </c>
      <c r="D222" s="31">
        <f>'по 6-10'!D234+'по 0,4'!D231</f>
        <v>4</v>
      </c>
      <c r="E222" s="31">
        <f>'по 6-10'!E234+'по 0,4'!E231</f>
        <v>41</v>
      </c>
      <c r="F222" s="31">
        <f>'по 6-10'!F234+'по 0,4'!F231</f>
        <v>4</v>
      </c>
      <c r="G222" s="31">
        <f>'по 6-10'!G234+'по 0,4'!G231</f>
        <v>41</v>
      </c>
      <c r="H222" s="31">
        <f>'по 6-10'!H234+'по 0,4'!H231</f>
        <v>0</v>
      </c>
      <c r="I222" s="31">
        <f>'по 6-10'!I234+'по 0,4'!I231</f>
        <v>0</v>
      </c>
      <c r="J222" s="31">
        <f>'по 6-10'!J234+'по 0,4'!J231</f>
        <v>0</v>
      </c>
      <c r="K222" s="31">
        <f>'по 6-10'!K234+'по 0,4'!K231</f>
        <v>0</v>
      </c>
      <c r="L222" s="31">
        <f>'по 6-10'!L234+'по 0,4'!L231</f>
        <v>0</v>
      </c>
      <c r="M222" s="31">
        <f>'по 6-10'!M234+'по 0,4'!M231</f>
        <v>0</v>
      </c>
      <c r="N222" s="31">
        <f>'по 6-10'!N234+'по 0,4'!N231</f>
        <v>0</v>
      </c>
      <c r="O222" s="31">
        <f>'по 6-10'!O234+'по 0,4'!O231</f>
        <v>0</v>
      </c>
      <c r="P222" s="31">
        <f>'по 6-10'!P234+'по 0,4'!P231</f>
        <v>0</v>
      </c>
      <c r="Q222" s="31">
        <f>'по 6-10'!Q234+'по 0,4'!Q231</f>
        <v>0</v>
      </c>
    </row>
    <row r="223" spans="1:17" ht="12.75" customHeight="1" x14ac:dyDescent="0.2">
      <c r="A223" s="18"/>
      <c r="B223" s="48"/>
      <c r="C223" s="46" t="s">
        <v>298</v>
      </c>
      <c r="D223" s="31">
        <f>'по 6-10'!D235+'по 0,4'!D232</f>
        <v>0</v>
      </c>
      <c r="E223" s="31">
        <f>'по 6-10'!E235+'по 0,4'!E232</f>
        <v>0</v>
      </c>
      <c r="F223" s="31">
        <f>'по 6-10'!F235+'по 0,4'!F232</f>
        <v>0</v>
      </c>
      <c r="G223" s="31">
        <f>'по 6-10'!G235+'по 0,4'!G232</f>
        <v>0</v>
      </c>
      <c r="H223" s="31">
        <f>'по 6-10'!H235+'по 0,4'!H232</f>
        <v>0</v>
      </c>
      <c r="I223" s="31">
        <f>'по 6-10'!I235+'по 0,4'!I232</f>
        <v>0</v>
      </c>
      <c r="J223" s="31">
        <f>'по 6-10'!J235+'по 0,4'!J232</f>
        <v>0</v>
      </c>
      <c r="K223" s="31">
        <f>'по 6-10'!K235+'по 0,4'!K232</f>
        <v>0</v>
      </c>
      <c r="L223" s="31">
        <f>'по 6-10'!L235+'по 0,4'!L232</f>
        <v>0</v>
      </c>
      <c r="M223" s="31">
        <f>'по 6-10'!M235+'по 0,4'!M232</f>
        <v>0</v>
      </c>
      <c r="N223" s="31">
        <f>'по 6-10'!N235+'по 0,4'!N232</f>
        <v>0</v>
      </c>
      <c r="O223" s="31">
        <f>'по 6-10'!O235+'по 0,4'!O232</f>
        <v>0</v>
      </c>
      <c r="P223" s="31">
        <f>'по 6-10'!P235+'по 0,4'!P232</f>
        <v>0</v>
      </c>
      <c r="Q223" s="31">
        <f>'по 6-10'!Q235+'по 0,4'!Q232</f>
        <v>0</v>
      </c>
    </row>
    <row r="224" spans="1:17" ht="12.75" customHeight="1" x14ac:dyDescent="0.2">
      <c r="A224" s="18"/>
      <c r="B224" s="48"/>
      <c r="C224" s="46" t="s">
        <v>299</v>
      </c>
      <c r="D224" s="31">
        <f>'по 6-10'!D236+'по 0,4'!D233</f>
        <v>0</v>
      </c>
      <c r="E224" s="31">
        <f>'по 6-10'!E236+'по 0,4'!E233</f>
        <v>0</v>
      </c>
      <c r="F224" s="31">
        <f>'по 6-10'!F236+'по 0,4'!F233</f>
        <v>0</v>
      </c>
      <c r="G224" s="31">
        <f>'по 6-10'!G236+'по 0,4'!G233</f>
        <v>0</v>
      </c>
      <c r="H224" s="31">
        <f>'по 6-10'!H236+'по 0,4'!H233</f>
        <v>0</v>
      </c>
      <c r="I224" s="31">
        <f>'по 6-10'!I236+'по 0,4'!I233</f>
        <v>0</v>
      </c>
      <c r="J224" s="31">
        <f>'по 6-10'!J236+'по 0,4'!J233</f>
        <v>0</v>
      </c>
      <c r="K224" s="31">
        <f>'по 6-10'!K236+'по 0,4'!K233</f>
        <v>0</v>
      </c>
      <c r="L224" s="31">
        <f>'по 6-10'!L236+'по 0,4'!L233</f>
        <v>0</v>
      </c>
      <c r="M224" s="31">
        <f>'по 6-10'!M236+'по 0,4'!M233</f>
        <v>0</v>
      </c>
      <c r="N224" s="31">
        <f>'по 6-10'!N236+'по 0,4'!N233</f>
        <v>0</v>
      </c>
      <c r="O224" s="31">
        <f>'по 6-10'!O236+'по 0,4'!O233</f>
        <v>0</v>
      </c>
      <c r="P224" s="31">
        <f>'по 6-10'!P236+'по 0,4'!P233</f>
        <v>0</v>
      </c>
      <c r="Q224" s="31">
        <f>'по 6-10'!Q236+'по 0,4'!Q233</f>
        <v>0</v>
      </c>
    </row>
    <row r="225" spans="1:17" ht="12.75" customHeight="1" x14ac:dyDescent="0.2">
      <c r="A225" s="18"/>
      <c r="B225" s="48"/>
      <c r="C225" s="46" t="s">
        <v>300</v>
      </c>
      <c r="D225" s="31">
        <f>'по 6-10'!D237+'по 0,4'!D234</f>
        <v>2</v>
      </c>
      <c r="E225" s="31">
        <f>'по 6-10'!E237+'по 0,4'!E234</f>
        <v>20</v>
      </c>
      <c r="F225" s="31">
        <f>'по 6-10'!F237+'по 0,4'!F234</f>
        <v>2</v>
      </c>
      <c r="G225" s="31">
        <f>'по 6-10'!G237+'по 0,4'!G234</f>
        <v>20</v>
      </c>
      <c r="H225" s="31">
        <f>'по 6-10'!H237+'по 0,4'!H234</f>
        <v>0</v>
      </c>
      <c r="I225" s="31">
        <f>'по 6-10'!I237+'по 0,4'!I234</f>
        <v>0</v>
      </c>
      <c r="J225" s="31">
        <f>'по 6-10'!J237+'по 0,4'!J234</f>
        <v>0</v>
      </c>
      <c r="K225" s="31">
        <f>'по 6-10'!K237+'по 0,4'!K234</f>
        <v>0</v>
      </c>
      <c r="L225" s="31">
        <f>'по 6-10'!L237+'по 0,4'!L234</f>
        <v>0</v>
      </c>
      <c r="M225" s="31">
        <f>'по 6-10'!M237+'по 0,4'!M234</f>
        <v>0</v>
      </c>
      <c r="N225" s="31">
        <f>'по 6-10'!N237+'по 0,4'!N234</f>
        <v>0</v>
      </c>
      <c r="O225" s="31">
        <f>'по 6-10'!O237+'по 0,4'!O234</f>
        <v>0</v>
      </c>
      <c r="P225" s="31">
        <f>'по 6-10'!P237+'по 0,4'!P234</f>
        <v>0</v>
      </c>
      <c r="Q225" s="31">
        <f>'по 6-10'!Q237+'по 0,4'!Q234</f>
        <v>0</v>
      </c>
    </row>
    <row r="226" spans="1:17" ht="12.75" customHeight="1" x14ac:dyDescent="0.2">
      <c r="A226" s="18"/>
      <c r="B226" s="48"/>
      <c r="C226" s="46" t="s">
        <v>301</v>
      </c>
      <c r="D226" s="31">
        <f>'по 6-10'!D238+'по 0,4'!D235</f>
        <v>7</v>
      </c>
      <c r="E226" s="31">
        <f>'по 6-10'!E238+'по 0,4'!E235</f>
        <v>90</v>
      </c>
      <c r="F226" s="31">
        <f>'по 6-10'!F238+'по 0,4'!F235</f>
        <v>6</v>
      </c>
      <c r="G226" s="31">
        <f>'по 6-10'!G238+'по 0,4'!G235</f>
        <v>90</v>
      </c>
      <c r="H226" s="31">
        <f>'по 6-10'!H238+'по 0,4'!H235</f>
        <v>0</v>
      </c>
      <c r="I226" s="31">
        <f>'по 6-10'!I238+'по 0,4'!I235</f>
        <v>0</v>
      </c>
      <c r="J226" s="31">
        <f>'по 6-10'!J238+'по 0,4'!J235</f>
        <v>0</v>
      </c>
      <c r="K226" s="31">
        <f>'по 6-10'!K238+'по 0,4'!K235</f>
        <v>0</v>
      </c>
      <c r="L226" s="31">
        <f>'по 6-10'!L238+'по 0,4'!L235</f>
        <v>0</v>
      </c>
      <c r="M226" s="31">
        <f>'по 6-10'!M238+'по 0,4'!M235</f>
        <v>0</v>
      </c>
      <c r="N226" s="31">
        <f>'по 6-10'!N238+'по 0,4'!N235</f>
        <v>0</v>
      </c>
      <c r="O226" s="31">
        <f>'по 6-10'!O238+'по 0,4'!O235</f>
        <v>0</v>
      </c>
      <c r="P226" s="31">
        <f>'по 6-10'!P238+'по 0,4'!P235</f>
        <v>0</v>
      </c>
      <c r="Q226" s="31">
        <f>'по 6-10'!Q238+'по 0,4'!Q235</f>
        <v>0</v>
      </c>
    </row>
    <row r="227" spans="1:17" ht="12.75" customHeight="1" x14ac:dyDescent="0.2">
      <c r="A227" s="18"/>
      <c r="B227" s="48"/>
      <c r="C227" s="46" t="s">
        <v>302</v>
      </c>
      <c r="D227" s="31">
        <f>'по 6-10'!D239+'по 0,4'!D236</f>
        <v>2</v>
      </c>
      <c r="E227" s="31">
        <f>'по 6-10'!E239+'по 0,4'!E236</f>
        <v>46</v>
      </c>
      <c r="F227" s="31">
        <f>'по 6-10'!F239+'по 0,4'!F236</f>
        <v>2</v>
      </c>
      <c r="G227" s="31">
        <f>'по 6-10'!G239+'по 0,4'!G236</f>
        <v>46</v>
      </c>
      <c r="H227" s="31">
        <f>'по 6-10'!H239+'по 0,4'!H236</f>
        <v>0</v>
      </c>
      <c r="I227" s="31">
        <f>'по 6-10'!I239+'по 0,4'!I236</f>
        <v>0</v>
      </c>
      <c r="J227" s="31">
        <f>'по 6-10'!J239+'по 0,4'!J236</f>
        <v>0</v>
      </c>
      <c r="K227" s="31">
        <f>'по 6-10'!K239+'по 0,4'!K236</f>
        <v>0</v>
      </c>
      <c r="L227" s="31">
        <f>'по 6-10'!L239+'по 0,4'!L236</f>
        <v>0</v>
      </c>
      <c r="M227" s="31">
        <f>'по 6-10'!M239+'по 0,4'!M236</f>
        <v>0</v>
      </c>
      <c r="N227" s="31">
        <f>'по 6-10'!N239+'по 0,4'!N236</f>
        <v>0</v>
      </c>
      <c r="O227" s="31">
        <f>'по 6-10'!O239+'по 0,4'!O236</f>
        <v>0</v>
      </c>
      <c r="P227" s="31">
        <f>'по 6-10'!P239+'по 0,4'!P236</f>
        <v>0</v>
      </c>
      <c r="Q227" s="31">
        <f>'по 6-10'!Q239+'по 0,4'!Q236</f>
        <v>0</v>
      </c>
    </row>
    <row r="228" spans="1:17" ht="12.75" customHeight="1" x14ac:dyDescent="0.2">
      <c r="A228" s="18"/>
      <c r="B228" s="48"/>
      <c r="C228" s="46" t="s">
        <v>357</v>
      </c>
      <c r="D228" s="31">
        <f>'по 6-10'!D240+'по 0,4'!D237</f>
        <v>1</v>
      </c>
      <c r="E228" s="31">
        <f>'по 6-10'!E240+'по 0,4'!E237</f>
        <v>6</v>
      </c>
      <c r="F228" s="31">
        <f>'по 6-10'!F240+'по 0,4'!F237</f>
        <v>1</v>
      </c>
      <c r="G228" s="31">
        <f>'по 6-10'!G240+'по 0,4'!G237</f>
        <v>6</v>
      </c>
      <c r="H228" s="31">
        <f>'по 6-10'!H240+'по 0,4'!H237</f>
        <v>0</v>
      </c>
      <c r="I228" s="31">
        <f>'по 6-10'!I240+'по 0,4'!I237</f>
        <v>0</v>
      </c>
      <c r="J228" s="31">
        <f>'по 6-10'!J240+'по 0,4'!J237</f>
        <v>0</v>
      </c>
      <c r="K228" s="31">
        <f>'по 6-10'!K240+'по 0,4'!K237</f>
        <v>0</v>
      </c>
      <c r="L228" s="31">
        <f>'по 6-10'!L240+'по 0,4'!L237</f>
        <v>0</v>
      </c>
      <c r="M228" s="31">
        <f>'по 6-10'!M240+'по 0,4'!M237</f>
        <v>0</v>
      </c>
      <c r="N228" s="31">
        <f>'по 6-10'!N240+'по 0,4'!N237</f>
        <v>0</v>
      </c>
      <c r="O228" s="31">
        <f>'по 6-10'!O240+'по 0,4'!O237</f>
        <v>0</v>
      </c>
      <c r="P228" s="31">
        <f>'по 6-10'!P240+'по 0,4'!P237</f>
        <v>0</v>
      </c>
      <c r="Q228" s="31">
        <f>'по 6-10'!Q240+'по 0,4'!Q237</f>
        <v>0</v>
      </c>
    </row>
    <row r="229" spans="1:17" ht="12.75" customHeight="1" x14ac:dyDescent="0.2">
      <c r="A229" s="18"/>
      <c r="B229" s="48"/>
      <c r="C229" s="46" t="s">
        <v>303</v>
      </c>
      <c r="D229" s="31">
        <f>'по 6-10'!D241+'по 0,4'!D238</f>
        <v>5</v>
      </c>
      <c r="E229" s="31">
        <f>'по 6-10'!E241+'по 0,4'!E238</f>
        <v>68</v>
      </c>
      <c r="F229" s="31">
        <f>'по 6-10'!F241+'по 0,4'!F238</f>
        <v>5</v>
      </c>
      <c r="G229" s="31">
        <f>'по 6-10'!G241+'по 0,4'!G238</f>
        <v>68</v>
      </c>
      <c r="H229" s="31">
        <f>'по 6-10'!H241+'по 0,4'!H238</f>
        <v>0</v>
      </c>
      <c r="I229" s="31">
        <f>'по 6-10'!I241+'по 0,4'!I238</f>
        <v>0</v>
      </c>
      <c r="J229" s="31">
        <f>'по 6-10'!J241+'по 0,4'!J238</f>
        <v>0</v>
      </c>
      <c r="K229" s="31">
        <f>'по 6-10'!K241+'по 0,4'!K238</f>
        <v>0</v>
      </c>
      <c r="L229" s="31">
        <f>'по 6-10'!L241+'по 0,4'!L238</f>
        <v>0</v>
      </c>
      <c r="M229" s="31">
        <f>'по 6-10'!M241+'по 0,4'!M238</f>
        <v>0</v>
      </c>
      <c r="N229" s="31">
        <f>'по 6-10'!N241+'по 0,4'!N238</f>
        <v>0</v>
      </c>
      <c r="O229" s="31">
        <f>'по 6-10'!O241+'по 0,4'!O238</f>
        <v>0</v>
      </c>
      <c r="P229" s="31">
        <f>'по 6-10'!P241+'по 0,4'!P238</f>
        <v>0</v>
      </c>
      <c r="Q229" s="31">
        <f>'по 6-10'!Q241+'по 0,4'!Q238</f>
        <v>0</v>
      </c>
    </row>
    <row r="230" spans="1:17" ht="12.75" customHeight="1" x14ac:dyDescent="0.2">
      <c r="A230" s="18"/>
      <c r="B230" s="18"/>
      <c r="C230" s="20" t="s">
        <v>30</v>
      </c>
      <c r="D230" s="64">
        <f>SUM(D191:D229)</f>
        <v>177</v>
      </c>
      <c r="E230" s="64">
        <f t="shared" ref="E230:Q230" si="6">SUM(E191:E229)</f>
        <v>3435</v>
      </c>
      <c r="F230" s="64">
        <f t="shared" si="6"/>
        <v>174</v>
      </c>
      <c r="G230" s="64">
        <f t="shared" si="6"/>
        <v>2685</v>
      </c>
      <c r="H230" s="64">
        <f t="shared" si="6"/>
        <v>0</v>
      </c>
      <c r="I230" s="64">
        <f t="shared" si="6"/>
        <v>0</v>
      </c>
      <c r="J230" s="64">
        <f t="shared" si="6"/>
        <v>0</v>
      </c>
      <c r="K230" s="64">
        <f t="shared" si="6"/>
        <v>0</v>
      </c>
      <c r="L230" s="64">
        <f t="shared" si="6"/>
        <v>0</v>
      </c>
      <c r="M230" s="64">
        <f t="shared" si="6"/>
        <v>0</v>
      </c>
      <c r="N230" s="64">
        <f t="shared" si="6"/>
        <v>0</v>
      </c>
      <c r="O230" s="64">
        <f t="shared" si="6"/>
        <v>0</v>
      </c>
      <c r="P230" s="64">
        <f t="shared" si="6"/>
        <v>0</v>
      </c>
      <c r="Q230" s="64">
        <f t="shared" si="6"/>
        <v>0</v>
      </c>
    </row>
    <row r="231" spans="1:17" ht="25.5" customHeight="1" x14ac:dyDescent="0.2">
      <c r="A231" s="14"/>
      <c r="B231" s="15"/>
      <c r="C231" s="23" t="s">
        <v>119</v>
      </c>
      <c r="D231" s="36">
        <f t="shared" ref="D231:Q231" si="7">SUM(D230+D189+D181+D171+D139+D89+D52)</f>
        <v>874</v>
      </c>
      <c r="E231" s="36">
        <f t="shared" si="7"/>
        <v>18548.04</v>
      </c>
      <c r="F231" s="36">
        <f t="shared" si="7"/>
        <v>852</v>
      </c>
      <c r="G231" s="36">
        <f t="shared" si="7"/>
        <v>14607.04</v>
      </c>
      <c r="H231" s="36">
        <f t="shared" si="7"/>
        <v>0</v>
      </c>
      <c r="I231" s="36">
        <f t="shared" si="7"/>
        <v>0</v>
      </c>
      <c r="J231" s="36">
        <f t="shared" si="7"/>
        <v>0</v>
      </c>
      <c r="K231" s="36">
        <f t="shared" si="7"/>
        <v>0</v>
      </c>
      <c r="L231" s="36">
        <f t="shared" si="7"/>
        <v>0</v>
      </c>
      <c r="M231" s="36">
        <f t="shared" si="7"/>
        <v>0</v>
      </c>
      <c r="N231" s="36">
        <f t="shared" si="7"/>
        <v>0</v>
      </c>
      <c r="O231" s="36">
        <f t="shared" si="7"/>
        <v>0</v>
      </c>
      <c r="P231" s="36">
        <f t="shared" si="7"/>
        <v>0</v>
      </c>
      <c r="Q231" s="36">
        <f t="shared" si="7"/>
        <v>0</v>
      </c>
    </row>
    <row r="232" spans="1:17" x14ac:dyDescent="0.2">
      <c r="A232" s="10" t="s">
        <v>10</v>
      </c>
      <c r="B232" s="86" t="s">
        <v>11</v>
      </c>
      <c r="C232" s="87"/>
      <c r="D232" s="37">
        <f t="shared" ref="D232" si="8">SUM(D231:D231)</f>
        <v>874</v>
      </c>
      <c r="E232" s="38">
        <f t="shared" ref="E232:Q232" si="9">SUM(E231:E231)</f>
        <v>18548.04</v>
      </c>
      <c r="F232" s="37">
        <f t="shared" si="9"/>
        <v>852</v>
      </c>
      <c r="G232" s="38">
        <f t="shared" si="9"/>
        <v>14607.04</v>
      </c>
      <c r="H232" s="38">
        <f t="shared" si="9"/>
        <v>0</v>
      </c>
      <c r="I232" s="38">
        <f t="shared" si="9"/>
        <v>0</v>
      </c>
      <c r="J232" s="38">
        <f t="shared" si="9"/>
        <v>0</v>
      </c>
      <c r="K232" s="38">
        <f t="shared" si="9"/>
        <v>0</v>
      </c>
      <c r="L232" s="38">
        <f t="shared" si="9"/>
        <v>0</v>
      </c>
      <c r="M232" s="38">
        <f t="shared" si="9"/>
        <v>0</v>
      </c>
      <c r="N232" s="38">
        <f t="shared" si="9"/>
        <v>0</v>
      </c>
      <c r="O232" s="38">
        <f t="shared" si="9"/>
        <v>0</v>
      </c>
      <c r="P232" s="38">
        <f t="shared" si="9"/>
        <v>0</v>
      </c>
      <c r="Q232" s="38">
        <f t="shared" si="9"/>
        <v>0</v>
      </c>
    </row>
    <row r="234" spans="1:17" x14ac:dyDescent="0.2">
      <c r="B234" t="s">
        <v>386</v>
      </c>
      <c r="G234" s="58"/>
    </row>
  </sheetData>
  <autoFilter ref="C9:C232"/>
  <customSheetViews>
    <customSheetView guid="{753B3957-E553-497C-BC26-F0B3906FC70B}" showAutoFilter="1" topLeftCell="B193">
      <selection activeCell="D232" sqref="D232:G232"/>
      <pageMargins left="0.75" right="0.75" top="1" bottom="1" header="0.5" footer="0.5"/>
      <pageSetup paperSize="9" scale="90" orientation="landscape" r:id="rId1"/>
      <headerFooter alignWithMargins="0"/>
      <autoFilter ref="C9:C232"/>
    </customSheetView>
    <customSheetView guid="{A743F9C7-8B89-4E8F-B91F-1FFB859064F2}" showAutoFilter="1" topLeftCell="B51">
      <selection activeCell="C60" sqref="C60"/>
      <pageMargins left="0.75" right="0.75" top="1" bottom="1" header="0.5" footer="0.5"/>
      <pageSetup paperSize="9" scale="90" orientation="landscape" r:id="rId2"/>
      <headerFooter alignWithMargins="0"/>
      <autoFilter ref="C21:C244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2"/>
  <sheetViews>
    <sheetView topLeftCell="C1" zoomScale="85" zoomScaleNormal="85" workbookViewId="0">
      <pane ySplit="19" topLeftCell="A90" activePane="bottomLeft" state="frozen"/>
      <selection activeCell="C1" sqref="C1"/>
      <selection pane="bottomLeft" activeCell="I103" sqref="I103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5"/>
      <c r="J1" s="85"/>
      <c r="K1" s="85"/>
      <c r="L1" s="85"/>
      <c r="M1" s="17" t="s">
        <v>16</v>
      </c>
      <c r="N1" s="17"/>
    </row>
    <row r="2" spans="2:15" ht="15.75" hidden="1" x14ac:dyDescent="0.25">
      <c r="B2" t="s">
        <v>0</v>
      </c>
      <c r="I2" s="85"/>
      <c r="J2" s="85"/>
      <c r="K2" s="85"/>
      <c r="L2" s="85"/>
      <c r="M2" s="17" t="s">
        <v>12</v>
      </c>
      <c r="N2" s="17"/>
      <c r="O2" s="17"/>
    </row>
    <row r="3" spans="2:15" ht="15.75" hidden="1" x14ac:dyDescent="0.25">
      <c r="I3" s="85"/>
      <c r="J3" s="85"/>
      <c r="K3" s="85"/>
      <c r="L3" s="85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85"/>
      <c r="M4" s="17" t="s">
        <v>14</v>
      </c>
      <c r="N4" s="17"/>
      <c r="O4" s="17"/>
    </row>
    <row r="5" spans="2:15" ht="15.75" hidden="1" x14ac:dyDescent="0.25">
      <c r="I5" s="85"/>
      <c r="J5" s="85"/>
      <c r="K5" s="85"/>
      <c r="L5" s="85"/>
      <c r="M5" s="17" t="s">
        <v>15</v>
      </c>
      <c r="N5" s="17"/>
      <c r="O5" s="17"/>
    </row>
    <row r="6" spans="2:15" ht="15.75" hidden="1" x14ac:dyDescent="0.25">
      <c r="I6" s="85"/>
      <c r="J6" s="85"/>
      <c r="K6" s="85"/>
      <c r="L6" s="85"/>
      <c r="O6" s="17"/>
    </row>
    <row r="7" spans="2:15" ht="15.75" hidden="1" x14ac:dyDescent="0.25">
      <c r="I7" s="85"/>
      <c r="J7" s="85"/>
      <c r="K7" s="85"/>
      <c r="L7" s="85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</row>
    <row r="11" spans="2:15" ht="15.75" hidden="1" x14ac:dyDescent="0.25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2:15" ht="15.75" hidden="1" x14ac:dyDescent="0.25">
      <c r="B12" s="83"/>
      <c r="C12" s="83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</row>
    <row r="14" spans="2:15" ht="16.5" thickBot="1" x14ac:dyDescent="0.3">
      <c r="B14" s="101" t="s">
        <v>378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2:15" x14ac:dyDescent="0.2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66" t="s">
        <v>17</v>
      </c>
      <c r="E19" s="66"/>
      <c r="F19" s="66" t="s">
        <v>4</v>
      </c>
      <c r="G19" s="57"/>
      <c r="H19" s="79" t="s">
        <v>5</v>
      </c>
      <c r="I19" s="73"/>
      <c r="J19" s="79" t="s">
        <v>6</v>
      </c>
      <c r="K19" s="73"/>
      <c r="L19" s="72" t="s">
        <v>18</v>
      </c>
      <c r="M19" s="73"/>
      <c r="N19" s="72" t="s">
        <v>19</v>
      </c>
      <c r="O19" s="73"/>
      <c r="P19" s="72" t="s">
        <v>20</v>
      </c>
      <c r="Q19" s="73"/>
    </row>
    <row r="20" spans="1:17" ht="13.5" thickTop="1" x14ac:dyDescent="0.2">
      <c r="A20" s="4">
        <v>1</v>
      </c>
      <c r="B20" s="5">
        <v>2</v>
      </c>
      <c r="C20" s="6">
        <v>3</v>
      </c>
      <c r="D20" s="67">
        <v>4</v>
      </c>
      <c r="E20" s="56"/>
      <c r="F20" s="74">
        <v>5</v>
      </c>
      <c r="G20" s="78"/>
      <c r="H20" s="76">
        <v>6</v>
      </c>
      <c r="I20" s="78"/>
      <c r="J20" s="76">
        <v>7</v>
      </c>
      <c r="K20" s="78"/>
      <c r="L20" s="77">
        <v>8</v>
      </c>
      <c r="M20" s="78"/>
      <c r="N20" s="77">
        <v>9</v>
      </c>
      <c r="O20" s="78"/>
      <c r="P20" s="77">
        <v>10</v>
      </c>
      <c r="Q20" s="78"/>
    </row>
    <row r="21" spans="1:17" ht="12.75" customHeight="1" x14ac:dyDescent="0.2">
      <c r="A21" s="7"/>
      <c r="B21" s="7"/>
      <c r="C21" s="7"/>
      <c r="D21" s="70" t="s">
        <v>7</v>
      </c>
      <c r="E21" s="70" t="s">
        <v>8</v>
      </c>
      <c r="F21" s="70" t="s">
        <v>7</v>
      </c>
      <c r="G21" s="70" t="s">
        <v>8</v>
      </c>
      <c r="H21" s="70" t="s">
        <v>7</v>
      </c>
      <c r="I21" s="70" t="s">
        <v>8</v>
      </c>
      <c r="J21" s="70" t="s">
        <v>7</v>
      </c>
      <c r="K21" s="70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358</v>
      </c>
      <c r="C22" s="90" t="s">
        <v>146</v>
      </c>
      <c r="D22" s="69"/>
      <c r="E22" s="70"/>
      <c r="F22" s="70"/>
      <c r="G22" s="70"/>
      <c r="H22" s="70"/>
      <c r="I22" s="70"/>
      <c r="J22" s="70"/>
      <c r="K22" s="70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305</v>
      </c>
      <c r="D23" s="31"/>
      <c r="E23" s="31"/>
      <c r="F23" s="31"/>
      <c r="G23" s="31"/>
      <c r="H23" s="62"/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306</v>
      </c>
      <c r="D24" s="59"/>
      <c r="E24" s="59"/>
      <c r="F24" s="59"/>
      <c r="G24" s="59"/>
      <c r="H24" s="62"/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307</v>
      </c>
      <c r="D25" s="59"/>
      <c r="E25" s="59"/>
      <c r="F25" s="59"/>
      <c r="G25" s="59"/>
      <c r="H25" s="62"/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308</v>
      </c>
      <c r="D26" s="59"/>
      <c r="E26" s="59"/>
      <c r="F26" s="59"/>
      <c r="G26" s="59"/>
      <c r="H26" s="62"/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309</v>
      </c>
      <c r="D27" s="59"/>
      <c r="E27" s="59"/>
      <c r="F27" s="59"/>
      <c r="G27" s="59"/>
      <c r="H27" s="62"/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310</v>
      </c>
      <c r="D28" s="59"/>
      <c r="E28" s="59"/>
      <c r="F28" s="59"/>
      <c r="G28" s="59"/>
      <c r="H28" s="62"/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311</v>
      </c>
      <c r="D29" s="60">
        <v>3</v>
      </c>
      <c r="E29" s="60">
        <v>409</v>
      </c>
      <c r="F29" s="60">
        <v>2</v>
      </c>
      <c r="G29" s="60">
        <v>5</v>
      </c>
      <c r="H29" s="62"/>
      <c r="I29" s="70"/>
      <c r="J29" s="70"/>
      <c r="K29" s="70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312</v>
      </c>
      <c r="D30" s="31">
        <v>4</v>
      </c>
      <c r="E30" s="31">
        <f>710+80</f>
        <v>790</v>
      </c>
      <c r="F30" s="31">
        <v>4</v>
      </c>
      <c r="G30" s="31">
        <v>790</v>
      </c>
      <c r="H30" s="62"/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313</v>
      </c>
      <c r="D31" s="31"/>
      <c r="E31" s="31"/>
      <c r="F31" s="31"/>
      <c r="G31" s="31"/>
      <c r="H31" s="62"/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314</v>
      </c>
      <c r="D32" s="59">
        <v>4</v>
      </c>
      <c r="E32" s="59">
        <f>210+140+120+90</f>
        <v>560</v>
      </c>
      <c r="F32" s="59">
        <v>4</v>
      </c>
      <c r="G32" s="59">
        <v>560</v>
      </c>
      <c r="H32" s="62"/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315</v>
      </c>
      <c r="D33" s="59">
        <v>4</v>
      </c>
      <c r="E33" s="59">
        <f>90+150+10</f>
        <v>250</v>
      </c>
      <c r="F33" s="59">
        <v>2</v>
      </c>
      <c r="G33" s="59">
        <v>20</v>
      </c>
      <c r="H33" s="62"/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316</v>
      </c>
      <c r="D34" s="59">
        <v>2</v>
      </c>
      <c r="E34" s="59">
        <v>114</v>
      </c>
      <c r="F34" s="59">
        <v>2</v>
      </c>
      <c r="G34" s="59">
        <v>114</v>
      </c>
      <c r="H34" s="62"/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317</v>
      </c>
      <c r="D35" s="59">
        <v>4</v>
      </c>
      <c r="E35" s="59">
        <f>250+160+60+25</f>
        <v>495</v>
      </c>
      <c r="F35" s="59">
        <v>2</v>
      </c>
      <c r="G35" s="59">
        <v>85</v>
      </c>
      <c r="H35" s="62"/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318</v>
      </c>
      <c r="D36" s="60">
        <v>6</v>
      </c>
      <c r="E36" s="60">
        <f>600+60+5+120</f>
        <v>785</v>
      </c>
      <c r="F36" s="60">
        <v>5</v>
      </c>
      <c r="G36" s="60">
        <v>665</v>
      </c>
      <c r="H36" s="62"/>
      <c r="I36" s="70"/>
      <c r="J36" s="70"/>
      <c r="K36" s="70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319</v>
      </c>
      <c r="D37" s="59">
        <v>1</v>
      </c>
      <c r="E37" s="59">
        <v>15</v>
      </c>
      <c r="F37" s="59">
        <v>1</v>
      </c>
      <c r="G37" s="59">
        <v>15</v>
      </c>
      <c r="H37" s="62"/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320</v>
      </c>
      <c r="D38" s="59">
        <v>4</v>
      </c>
      <c r="E38" s="59">
        <v>80</v>
      </c>
      <c r="F38" s="59">
        <v>4</v>
      </c>
      <c r="G38" s="59">
        <v>80</v>
      </c>
      <c r="H38" s="62"/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321</v>
      </c>
      <c r="D39" s="31">
        <v>2</v>
      </c>
      <c r="E39" s="31">
        <v>400</v>
      </c>
      <c r="F39" s="31">
        <v>2</v>
      </c>
      <c r="G39" s="31">
        <v>400</v>
      </c>
      <c r="H39" s="62"/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322</v>
      </c>
      <c r="D40" s="31">
        <v>3</v>
      </c>
      <c r="E40" s="31">
        <f>20+15</f>
        <v>35</v>
      </c>
      <c r="F40" s="31">
        <v>3</v>
      </c>
      <c r="G40" s="31">
        <f>20+15</f>
        <v>35</v>
      </c>
      <c r="H40" s="62"/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323</v>
      </c>
      <c r="D41" s="31">
        <v>4</v>
      </c>
      <c r="E41" s="31">
        <v>42</v>
      </c>
      <c r="F41" s="31">
        <v>4</v>
      </c>
      <c r="G41" s="31">
        <v>42</v>
      </c>
      <c r="H41" s="62"/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324</v>
      </c>
      <c r="D42" s="31">
        <v>1</v>
      </c>
      <c r="E42" s="31">
        <v>15</v>
      </c>
      <c r="F42" s="31">
        <v>1</v>
      </c>
      <c r="G42" s="31">
        <v>15</v>
      </c>
      <c r="H42" s="62"/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325</v>
      </c>
      <c r="D43" s="31">
        <v>11</v>
      </c>
      <c r="E43" s="31">
        <v>305</v>
      </c>
      <c r="F43" s="31">
        <v>11</v>
      </c>
      <c r="G43" s="31">
        <v>305</v>
      </c>
      <c r="H43" s="62"/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326</v>
      </c>
      <c r="D44" s="31"/>
      <c r="E44" s="31"/>
      <c r="F44" s="31"/>
      <c r="G44" s="31"/>
      <c r="H44" s="62"/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327</v>
      </c>
      <c r="D45" s="59">
        <v>2</v>
      </c>
      <c r="E45" s="59">
        <v>65</v>
      </c>
      <c r="F45" s="59">
        <v>2</v>
      </c>
      <c r="G45" s="59">
        <v>65</v>
      </c>
      <c r="H45" s="62"/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328</v>
      </c>
      <c r="D46" s="59"/>
      <c r="E46" s="59"/>
      <c r="F46" s="59"/>
      <c r="G46" s="59"/>
      <c r="H46" s="62"/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329</v>
      </c>
      <c r="D47" s="59"/>
      <c r="E47" s="59"/>
      <c r="F47" s="59"/>
      <c r="G47" s="59"/>
      <c r="H47" s="62"/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330</v>
      </c>
      <c r="D48" s="59">
        <v>3</v>
      </c>
      <c r="E48" s="59">
        <v>445</v>
      </c>
      <c r="F48" s="59">
        <v>1</v>
      </c>
      <c r="G48" s="59">
        <v>15</v>
      </c>
      <c r="H48" s="62"/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331</v>
      </c>
      <c r="D49" s="60"/>
      <c r="E49" s="60"/>
      <c r="F49" s="60"/>
      <c r="G49" s="60"/>
      <c r="H49" s="62"/>
      <c r="I49" s="70"/>
      <c r="J49" s="70"/>
      <c r="K49" s="70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332</v>
      </c>
      <c r="D50" s="59"/>
      <c r="E50" s="59"/>
      <c r="F50" s="59"/>
      <c r="G50" s="59"/>
      <c r="H50" s="62"/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333</v>
      </c>
      <c r="D51" s="59">
        <v>4</v>
      </c>
      <c r="E51" s="59">
        <f>88+400</f>
        <v>488</v>
      </c>
      <c r="F51" s="59">
        <v>4</v>
      </c>
      <c r="G51" s="59">
        <v>488</v>
      </c>
      <c r="H51" s="62"/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334</v>
      </c>
      <c r="D52" s="59"/>
      <c r="E52" s="59"/>
      <c r="F52" s="59"/>
      <c r="G52" s="59"/>
      <c r="H52" s="62"/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335</v>
      </c>
      <c r="D53" s="59"/>
      <c r="E53" s="59"/>
      <c r="F53" s="59"/>
      <c r="G53" s="59"/>
      <c r="H53" s="62"/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336</v>
      </c>
      <c r="D54" s="59">
        <v>1</v>
      </c>
      <c r="E54" s="59">
        <v>260</v>
      </c>
      <c r="F54" s="59">
        <v>1</v>
      </c>
      <c r="G54" s="59">
        <v>260</v>
      </c>
      <c r="H54" s="62"/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337</v>
      </c>
      <c r="D55" s="31"/>
      <c r="E55" s="31"/>
      <c r="F55" s="31"/>
      <c r="G55" s="31"/>
      <c r="H55" s="62"/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338</v>
      </c>
      <c r="D56" s="31"/>
      <c r="E56" s="31"/>
      <c r="F56" s="31"/>
      <c r="G56" s="31"/>
      <c r="H56" s="62"/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339</v>
      </c>
      <c r="D57" s="31"/>
      <c r="E57" s="31"/>
      <c r="F57" s="31"/>
      <c r="G57" s="31"/>
      <c r="H57" s="62"/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340</v>
      </c>
      <c r="D58" s="31"/>
      <c r="E58" s="31"/>
      <c r="F58" s="31"/>
      <c r="G58" s="31"/>
      <c r="H58" s="62"/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341</v>
      </c>
      <c r="D59" s="70"/>
      <c r="E59" s="70"/>
      <c r="F59" s="70"/>
      <c r="G59" s="70"/>
      <c r="H59" s="62"/>
      <c r="I59" s="70"/>
      <c r="J59" s="70"/>
      <c r="K59" s="70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342</v>
      </c>
      <c r="D60" s="31">
        <v>1</v>
      </c>
      <c r="E60" s="31">
        <v>15</v>
      </c>
      <c r="F60" s="31">
        <v>1</v>
      </c>
      <c r="G60" s="31">
        <v>15</v>
      </c>
      <c r="H60" s="62"/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343</v>
      </c>
      <c r="D61" s="31"/>
      <c r="E61" s="31"/>
      <c r="F61" s="31"/>
      <c r="G61" s="31"/>
      <c r="H61" s="62"/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344</v>
      </c>
      <c r="D62" s="31"/>
      <c r="E62" s="31"/>
      <c r="F62" s="31"/>
      <c r="G62" s="31"/>
      <c r="H62" s="62"/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377</v>
      </c>
      <c r="D63" s="31">
        <v>1</v>
      </c>
      <c r="E63" s="31">
        <v>100</v>
      </c>
      <c r="F63" s="31"/>
      <c r="G63" s="31"/>
      <c r="H63" s="62"/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19" t="s">
        <v>30</v>
      </c>
      <c r="D64" s="31">
        <f t="shared" ref="D64:Q64" si="0">SUM(D23:D63)</f>
        <v>65</v>
      </c>
      <c r="E64" s="31">
        <f t="shared" si="0"/>
        <v>5668</v>
      </c>
      <c r="F64" s="31">
        <f t="shared" si="0"/>
        <v>56</v>
      </c>
      <c r="G64" s="31">
        <f t="shared" si="0"/>
        <v>3974</v>
      </c>
      <c r="H64" s="31">
        <f t="shared" si="0"/>
        <v>0</v>
      </c>
      <c r="I64" s="31">
        <f t="shared" si="0"/>
        <v>0</v>
      </c>
      <c r="J64" s="31">
        <f t="shared" si="0"/>
        <v>0</v>
      </c>
      <c r="K64" s="31">
        <f t="shared" si="0"/>
        <v>0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90" t="s">
        <v>148</v>
      </c>
      <c r="D65" s="69"/>
      <c r="E65" s="31"/>
      <c r="F65" s="31"/>
      <c r="G65" s="31"/>
      <c r="H65" s="62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48"/>
      <c r="C66" s="18" t="s">
        <v>349</v>
      </c>
      <c r="D66" s="31">
        <v>3</v>
      </c>
      <c r="E66" s="31">
        <f>18+520</f>
        <v>538</v>
      </c>
      <c r="F66" s="31">
        <v>2</v>
      </c>
      <c r="G66" s="31">
        <v>18</v>
      </c>
      <c r="H66" s="62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48"/>
      <c r="C67" s="18" t="s">
        <v>149</v>
      </c>
      <c r="D67" s="31">
        <v>1</v>
      </c>
      <c r="E67" s="31">
        <v>90</v>
      </c>
      <c r="F67" s="31">
        <v>1</v>
      </c>
      <c r="G67" s="31">
        <v>90</v>
      </c>
      <c r="H67" s="62"/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48"/>
      <c r="C68" s="18" t="s">
        <v>150</v>
      </c>
      <c r="D68" s="31"/>
      <c r="E68" s="31"/>
      <c r="F68" s="31"/>
      <c r="G68" s="31"/>
      <c r="H68" s="62"/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48"/>
      <c r="C69" s="18" t="s">
        <v>151</v>
      </c>
      <c r="D69" s="31"/>
      <c r="E69" s="31"/>
      <c r="F69" s="31"/>
      <c r="G69" s="31"/>
      <c r="H69" s="62"/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48"/>
      <c r="C70" s="18" t="s">
        <v>152</v>
      </c>
      <c r="D70" s="31">
        <v>1</v>
      </c>
      <c r="E70" s="31">
        <v>100</v>
      </c>
      <c r="F70" s="31">
        <v>1</v>
      </c>
      <c r="G70" s="31">
        <v>100</v>
      </c>
      <c r="H70" s="62"/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48"/>
      <c r="C71" s="18" t="s">
        <v>385</v>
      </c>
      <c r="D71" s="31">
        <v>2</v>
      </c>
      <c r="E71" s="31">
        <v>400</v>
      </c>
      <c r="F71" s="31">
        <v>2</v>
      </c>
      <c r="G71" s="31">
        <v>400</v>
      </c>
      <c r="H71" s="62"/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48"/>
      <c r="C72" s="18" t="s">
        <v>153</v>
      </c>
      <c r="D72" s="31"/>
      <c r="E72" s="31"/>
      <c r="F72" s="31"/>
      <c r="G72" s="31"/>
      <c r="H72" s="62"/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48"/>
      <c r="C73" s="18" t="s">
        <v>155</v>
      </c>
      <c r="D73" s="31">
        <v>1</v>
      </c>
      <c r="E73" s="31">
        <v>14</v>
      </c>
      <c r="F73" s="31">
        <v>1</v>
      </c>
      <c r="G73" s="31">
        <v>14</v>
      </c>
      <c r="H73" s="62"/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48"/>
      <c r="C74" s="18" t="s">
        <v>147</v>
      </c>
      <c r="D74" s="31"/>
      <c r="E74" s="31"/>
      <c r="F74" s="31"/>
      <c r="G74" s="31"/>
      <c r="H74" s="62"/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48"/>
      <c r="C75" s="18" t="s">
        <v>156</v>
      </c>
      <c r="D75" s="31">
        <v>1</v>
      </c>
      <c r="E75" s="31">
        <v>8</v>
      </c>
      <c r="F75" s="31">
        <v>1</v>
      </c>
      <c r="G75" s="31">
        <v>8</v>
      </c>
      <c r="H75" s="62"/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48"/>
      <c r="C76" s="18" t="s">
        <v>157</v>
      </c>
      <c r="D76" s="31">
        <v>1</v>
      </c>
      <c r="E76" s="31">
        <v>10</v>
      </c>
      <c r="F76" s="31">
        <v>1</v>
      </c>
      <c r="G76" s="31">
        <v>10</v>
      </c>
      <c r="H76" s="62"/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48"/>
      <c r="C77" s="18" t="s">
        <v>158</v>
      </c>
      <c r="D77" s="59">
        <v>2</v>
      </c>
      <c r="E77" s="59">
        <v>155</v>
      </c>
      <c r="F77" s="59">
        <v>1</v>
      </c>
      <c r="G77" s="59">
        <v>80</v>
      </c>
      <c r="H77" s="62"/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48"/>
      <c r="C78" s="18" t="s">
        <v>159</v>
      </c>
      <c r="D78" s="59">
        <v>2</v>
      </c>
      <c r="E78" s="59">
        <v>23</v>
      </c>
      <c r="F78" s="59">
        <v>2</v>
      </c>
      <c r="G78" s="59">
        <v>23</v>
      </c>
      <c r="H78" s="62"/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48"/>
      <c r="C79" s="18" t="s">
        <v>160</v>
      </c>
      <c r="D79" s="59"/>
      <c r="E79" s="59"/>
      <c r="F79" s="59"/>
      <c r="G79" s="59"/>
      <c r="H79" s="62"/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48"/>
      <c r="C80" s="18" t="s">
        <v>161</v>
      </c>
      <c r="D80" s="59">
        <v>3</v>
      </c>
      <c r="E80" s="59">
        <v>45</v>
      </c>
      <c r="F80" s="59">
        <v>3</v>
      </c>
      <c r="G80" s="59">
        <v>45</v>
      </c>
      <c r="H80" s="62"/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48"/>
      <c r="C81" s="18" t="s">
        <v>162</v>
      </c>
      <c r="D81" s="59"/>
      <c r="E81" s="59"/>
      <c r="F81" s="59"/>
      <c r="G81" s="59"/>
      <c r="H81" s="62"/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48"/>
      <c r="C82" s="18" t="s">
        <v>163</v>
      </c>
      <c r="D82" s="59">
        <v>1</v>
      </c>
      <c r="E82" s="59">
        <v>10</v>
      </c>
      <c r="F82" s="59"/>
      <c r="G82" s="59"/>
      <c r="H82" s="62"/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48"/>
      <c r="C83" s="18" t="s">
        <v>350</v>
      </c>
      <c r="D83" s="31"/>
      <c r="E83" s="31"/>
      <c r="F83" s="31"/>
      <c r="G83" s="31"/>
      <c r="H83" s="62"/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48"/>
      <c r="C84" s="18" t="s">
        <v>171</v>
      </c>
      <c r="D84" s="31">
        <v>3</v>
      </c>
      <c r="E84" s="31">
        <v>235</v>
      </c>
      <c r="F84" s="31">
        <v>1</v>
      </c>
      <c r="G84" s="31">
        <v>15</v>
      </c>
      <c r="H84" s="62"/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48"/>
      <c r="C85" s="18" t="s">
        <v>164</v>
      </c>
      <c r="D85" s="31">
        <v>3</v>
      </c>
      <c r="E85" s="31">
        <v>33</v>
      </c>
      <c r="F85" s="31">
        <v>3</v>
      </c>
      <c r="G85" s="31">
        <v>33</v>
      </c>
      <c r="H85" s="62"/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48"/>
      <c r="C86" s="18" t="s">
        <v>355</v>
      </c>
      <c r="D86" s="31"/>
      <c r="E86" s="31"/>
      <c r="F86" s="31"/>
      <c r="G86" s="31"/>
      <c r="H86" s="62"/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48"/>
      <c r="C87" s="18" t="s">
        <v>165</v>
      </c>
      <c r="D87" s="31"/>
      <c r="E87" s="31"/>
      <c r="F87" s="31"/>
      <c r="G87" s="31"/>
      <c r="H87" s="62"/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48"/>
      <c r="C88" s="18" t="s">
        <v>166</v>
      </c>
      <c r="D88" s="31"/>
      <c r="E88" s="31"/>
      <c r="F88" s="31"/>
      <c r="G88" s="31"/>
      <c r="H88" s="62"/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48"/>
      <c r="C89" s="18" t="s">
        <v>351</v>
      </c>
      <c r="D89" s="31"/>
      <c r="E89" s="31"/>
      <c r="F89" s="31"/>
      <c r="G89" s="31"/>
      <c r="H89" s="62"/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48"/>
      <c r="C90" s="18" t="s">
        <v>352</v>
      </c>
      <c r="D90" s="31"/>
      <c r="E90" s="31"/>
      <c r="F90" s="31"/>
      <c r="G90" s="31"/>
      <c r="H90" s="62"/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48"/>
      <c r="C91" s="18" t="s">
        <v>167</v>
      </c>
      <c r="D91" s="31"/>
      <c r="E91" s="31"/>
      <c r="F91" s="31"/>
      <c r="G91" s="31"/>
      <c r="H91" s="62"/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48"/>
      <c r="C92" s="18" t="s">
        <v>353</v>
      </c>
      <c r="D92" s="31">
        <v>2</v>
      </c>
      <c r="E92" s="31">
        <v>262</v>
      </c>
      <c r="F92" s="31">
        <v>1</v>
      </c>
      <c r="G92" s="31">
        <v>12</v>
      </c>
      <c r="H92" s="62"/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48"/>
      <c r="C93" s="18" t="s">
        <v>168</v>
      </c>
      <c r="D93" s="31"/>
      <c r="E93" s="31"/>
      <c r="F93" s="31"/>
      <c r="G93" s="31"/>
      <c r="H93" s="62"/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48"/>
      <c r="C94" s="18" t="s">
        <v>169</v>
      </c>
      <c r="D94" s="31"/>
      <c r="E94" s="31"/>
      <c r="F94" s="31"/>
      <c r="G94" s="31"/>
      <c r="H94" s="62"/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48"/>
      <c r="C95" s="18" t="s">
        <v>356</v>
      </c>
      <c r="D95" s="31"/>
      <c r="E95" s="31"/>
      <c r="F95" s="31"/>
      <c r="G95" s="31"/>
      <c r="H95" s="62"/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48"/>
      <c r="C96" s="18" t="s">
        <v>170</v>
      </c>
      <c r="D96" s="31"/>
      <c r="E96" s="31"/>
      <c r="F96" s="31"/>
      <c r="G96" s="31"/>
      <c r="H96" s="62"/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48"/>
      <c r="C97" s="18" t="s">
        <v>354</v>
      </c>
      <c r="D97" s="31"/>
      <c r="E97" s="31"/>
      <c r="F97" s="31"/>
      <c r="G97" s="31"/>
      <c r="H97" s="62"/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48"/>
      <c r="C98" s="18" t="s">
        <v>172</v>
      </c>
      <c r="D98" s="31"/>
      <c r="E98" s="31"/>
      <c r="F98" s="31"/>
      <c r="G98" s="31"/>
      <c r="H98" s="62"/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48"/>
      <c r="C99" s="18" t="s">
        <v>173</v>
      </c>
      <c r="D99" s="31">
        <v>1</v>
      </c>
      <c r="E99" s="31">
        <v>10</v>
      </c>
      <c r="F99" s="31">
        <v>1</v>
      </c>
      <c r="G99" s="31">
        <v>10</v>
      </c>
      <c r="H99" s="62"/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48"/>
      <c r="C100" s="46" t="s">
        <v>174</v>
      </c>
      <c r="D100" s="31"/>
      <c r="E100" s="31"/>
      <c r="F100" s="31"/>
      <c r="G100" s="31"/>
      <c r="H100" s="62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22.5" customHeight="1" x14ac:dyDescent="0.2">
      <c r="A101" s="18"/>
      <c r="B101" s="18"/>
      <c r="C101" s="19" t="s">
        <v>30</v>
      </c>
      <c r="D101" s="31">
        <f t="shared" ref="D101:Q101" si="1">SUM(D66:D100)</f>
        <v>27</v>
      </c>
      <c r="E101" s="31">
        <f t="shared" si="1"/>
        <v>1933</v>
      </c>
      <c r="F101" s="31">
        <f t="shared" si="1"/>
        <v>21</v>
      </c>
      <c r="G101" s="31">
        <f t="shared" si="1"/>
        <v>858</v>
      </c>
      <c r="H101" s="31">
        <f t="shared" si="1"/>
        <v>0</v>
      </c>
      <c r="I101" s="31">
        <f t="shared" si="1"/>
        <v>0</v>
      </c>
      <c r="J101" s="31">
        <f t="shared" si="1"/>
        <v>0</v>
      </c>
      <c r="K101" s="31">
        <f t="shared" si="1"/>
        <v>0</v>
      </c>
      <c r="L101" s="31">
        <f t="shared" si="1"/>
        <v>0</v>
      </c>
      <c r="M101" s="31">
        <f t="shared" si="1"/>
        <v>0</v>
      </c>
      <c r="N101" s="31">
        <f t="shared" si="1"/>
        <v>0</v>
      </c>
      <c r="O101" s="31">
        <f t="shared" si="1"/>
        <v>0</v>
      </c>
      <c r="P101" s="31">
        <f t="shared" si="1"/>
        <v>0</v>
      </c>
      <c r="Q101" s="31">
        <f t="shared" si="1"/>
        <v>0</v>
      </c>
    </row>
    <row r="102" spans="1:17" ht="15" x14ac:dyDescent="0.25">
      <c r="A102" s="18"/>
      <c r="B102" s="18"/>
      <c r="C102" s="50" t="s">
        <v>223</v>
      </c>
      <c r="D102" s="31"/>
      <c r="E102" s="31"/>
      <c r="F102" s="31"/>
      <c r="G102" s="31"/>
      <c r="H102" s="62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48"/>
      <c r="C103" s="46" t="s">
        <v>175</v>
      </c>
      <c r="D103" s="59">
        <v>9</v>
      </c>
      <c r="E103" s="59">
        <f>270+60</f>
        <v>330</v>
      </c>
      <c r="F103" s="59">
        <v>6</v>
      </c>
      <c r="G103" s="59">
        <f>73+60</f>
        <v>133</v>
      </c>
      <c r="H103" s="62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48"/>
      <c r="C104" s="46" t="s">
        <v>176</v>
      </c>
      <c r="D104" s="31">
        <v>2</v>
      </c>
      <c r="E104" s="31">
        <v>57</v>
      </c>
      <c r="F104" s="31">
        <v>2</v>
      </c>
      <c r="G104" s="31">
        <v>57</v>
      </c>
      <c r="H104" s="62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48"/>
      <c r="C105" s="46" t="s">
        <v>177</v>
      </c>
      <c r="D105" s="31">
        <v>4</v>
      </c>
      <c r="E105" s="31">
        <v>19.100000000000001</v>
      </c>
      <c r="F105" s="31">
        <v>4</v>
      </c>
      <c r="G105" s="31">
        <v>19.100000000000001</v>
      </c>
      <c r="H105" s="62"/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48"/>
      <c r="C106" s="46" t="s">
        <v>178</v>
      </c>
      <c r="D106" s="31">
        <v>1</v>
      </c>
      <c r="E106" s="31">
        <v>15</v>
      </c>
      <c r="F106" s="31">
        <v>1</v>
      </c>
      <c r="G106" s="31">
        <v>15</v>
      </c>
      <c r="H106" s="62"/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48"/>
      <c r="C107" s="46" t="s">
        <v>179</v>
      </c>
      <c r="D107" s="31">
        <v>1</v>
      </c>
      <c r="E107" s="31">
        <v>180</v>
      </c>
      <c r="F107" s="31">
        <v>1</v>
      </c>
      <c r="G107" s="31">
        <v>180</v>
      </c>
      <c r="H107" s="62"/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48"/>
      <c r="C108" s="46" t="s">
        <v>180</v>
      </c>
      <c r="D108" s="31">
        <v>3</v>
      </c>
      <c r="E108" s="31">
        <f>35+36.54</f>
        <v>71.539999999999992</v>
      </c>
      <c r="F108" s="31">
        <v>3</v>
      </c>
      <c r="G108" s="31">
        <v>71.540000000000006</v>
      </c>
      <c r="H108" s="62"/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48"/>
      <c r="C109" s="46" t="s">
        <v>181</v>
      </c>
      <c r="D109" s="31">
        <v>2</v>
      </c>
      <c r="E109" s="31">
        <v>20</v>
      </c>
      <c r="F109" s="31">
        <v>2</v>
      </c>
      <c r="G109" s="31">
        <v>20</v>
      </c>
      <c r="H109" s="62"/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48"/>
      <c r="C110" s="46" t="s">
        <v>182</v>
      </c>
      <c r="D110" s="31">
        <v>16</v>
      </c>
      <c r="E110" s="31">
        <v>267.3</v>
      </c>
      <c r="F110" s="31">
        <v>16</v>
      </c>
      <c r="G110" s="31">
        <v>267.3</v>
      </c>
      <c r="H110" s="62"/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48"/>
      <c r="C111" s="46" t="s">
        <v>183</v>
      </c>
      <c r="D111" s="31">
        <v>1</v>
      </c>
      <c r="E111" s="31">
        <v>50</v>
      </c>
      <c r="F111" s="31">
        <v>1</v>
      </c>
      <c r="G111" s="31">
        <v>50</v>
      </c>
      <c r="H111" s="62"/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48"/>
      <c r="C112" s="46" t="s">
        <v>184</v>
      </c>
      <c r="D112" s="31">
        <v>1</v>
      </c>
      <c r="E112" s="31">
        <v>12</v>
      </c>
      <c r="F112" s="31">
        <v>1</v>
      </c>
      <c r="G112" s="31">
        <v>12</v>
      </c>
      <c r="H112" s="62"/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48"/>
      <c r="C113" s="46" t="s">
        <v>185</v>
      </c>
      <c r="D113" s="31">
        <v>1</v>
      </c>
      <c r="E113" s="31">
        <v>120</v>
      </c>
      <c r="F113" s="31">
        <v>1</v>
      </c>
      <c r="G113" s="31">
        <v>120</v>
      </c>
      <c r="H113" s="62"/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48"/>
      <c r="C114" s="46" t="s">
        <v>187</v>
      </c>
      <c r="D114" s="59"/>
      <c r="E114" s="59"/>
      <c r="F114" s="59"/>
      <c r="G114" s="59"/>
      <c r="H114" s="62"/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48"/>
      <c r="C115" s="46" t="s">
        <v>188</v>
      </c>
      <c r="D115" s="59">
        <v>3</v>
      </c>
      <c r="E115" s="59">
        <v>190</v>
      </c>
      <c r="F115" s="59">
        <v>2</v>
      </c>
      <c r="G115" s="59">
        <v>25</v>
      </c>
      <c r="H115" s="62"/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48"/>
      <c r="C116" s="46" t="s">
        <v>189</v>
      </c>
      <c r="D116" s="59">
        <v>1</v>
      </c>
      <c r="E116" s="59">
        <v>120</v>
      </c>
      <c r="F116" s="59">
        <v>1</v>
      </c>
      <c r="G116" s="59">
        <v>120</v>
      </c>
      <c r="H116" s="62"/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48"/>
      <c r="C117" s="46" t="s">
        <v>190</v>
      </c>
      <c r="D117" s="59"/>
      <c r="E117" s="59"/>
      <c r="F117" s="59"/>
      <c r="G117" s="59"/>
      <c r="H117" s="62"/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48"/>
      <c r="C118" s="46" t="s">
        <v>191</v>
      </c>
      <c r="D118" s="59"/>
      <c r="E118" s="59"/>
      <c r="F118" s="59"/>
      <c r="G118" s="59"/>
      <c r="H118" s="62"/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48"/>
      <c r="C119" s="46" t="s">
        <v>192</v>
      </c>
      <c r="D119" s="59"/>
      <c r="E119" s="59"/>
      <c r="F119" s="59"/>
      <c r="G119" s="59"/>
      <c r="H119" s="62"/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48"/>
      <c r="C120" s="46" t="s">
        <v>193</v>
      </c>
      <c r="D120" s="59"/>
      <c r="E120" s="59"/>
      <c r="F120" s="59"/>
      <c r="G120" s="59"/>
      <c r="H120" s="62"/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48"/>
      <c r="C121" s="46" t="s">
        <v>194</v>
      </c>
      <c r="D121" s="59">
        <v>4</v>
      </c>
      <c r="E121" s="59">
        <v>87</v>
      </c>
      <c r="F121" s="59">
        <v>4</v>
      </c>
      <c r="G121" s="59">
        <v>87</v>
      </c>
      <c r="H121" s="62"/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48"/>
      <c r="C122" s="46" t="s">
        <v>195</v>
      </c>
      <c r="D122" s="59"/>
      <c r="E122" s="59"/>
      <c r="F122" s="59"/>
      <c r="G122" s="59"/>
      <c r="H122" s="62"/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48"/>
      <c r="C123" s="46" t="s">
        <v>196</v>
      </c>
      <c r="D123" s="59"/>
      <c r="E123" s="59"/>
      <c r="F123" s="59"/>
      <c r="G123" s="59"/>
      <c r="H123" s="62"/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48"/>
      <c r="C124" s="46" t="s">
        <v>197</v>
      </c>
      <c r="D124" s="31">
        <v>2</v>
      </c>
      <c r="E124" s="31">
        <v>10</v>
      </c>
      <c r="F124" s="31">
        <v>2</v>
      </c>
      <c r="G124" s="31">
        <v>10</v>
      </c>
      <c r="H124" s="62"/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48"/>
      <c r="C125" s="46" t="s">
        <v>198</v>
      </c>
      <c r="D125" s="31"/>
      <c r="E125" s="31"/>
      <c r="F125" s="31"/>
      <c r="G125" s="31"/>
      <c r="H125" s="62"/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48"/>
      <c r="C126" s="46" t="s">
        <v>199</v>
      </c>
      <c r="D126" s="31"/>
      <c r="E126" s="31"/>
      <c r="F126" s="31"/>
      <c r="G126" s="31"/>
      <c r="H126" s="62"/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48"/>
      <c r="C127" s="46" t="s">
        <v>200</v>
      </c>
      <c r="D127" s="31"/>
      <c r="E127" s="31"/>
      <c r="F127" s="31"/>
      <c r="G127" s="31"/>
      <c r="H127" s="62"/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48"/>
      <c r="C128" s="46" t="s">
        <v>201</v>
      </c>
      <c r="D128" s="31">
        <v>2</v>
      </c>
      <c r="E128" s="31">
        <v>85</v>
      </c>
      <c r="F128" s="31">
        <v>2</v>
      </c>
      <c r="G128" s="31">
        <v>85</v>
      </c>
      <c r="H128" s="62"/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48"/>
      <c r="C129" s="46" t="s">
        <v>202</v>
      </c>
      <c r="D129" s="31">
        <v>2</v>
      </c>
      <c r="E129" s="31">
        <v>28</v>
      </c>
      <c r="F129" s="31">
        <v>2</v>
      </c>
      <c r="G129" s="31">
        <v>28</v>
      </c>
      <c r="H129" s="62"/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48"/>
      <c r="C130" s="46" t="s">
        <v>203</v>
      </c>
      <c r="D130" s="31"/>
      <c r="E130" s="31"/>
      <c r="F130" s="31"/>
      <c r="G130" s="31"/>
      <c r="H130" s="62"/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48"/>
      <c r="C131" s="46" t="s">
        <v>204</v>
      </c>
      <c r="D131" s="31"/>
      <c r="E131" s="31"/>
      <c r="F131" s="31"/>
      <c r="G131" s="31"/>
      <c r="H131" s="62"/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48"/>
      <c r="C132" s="46" t="s">
        <v>205</v>
      </c>
      <c r="D132" s="31"/>
      <c r="E132" s="31"/>
      <c r="F132" s="31"/>
      <c r="G132" s="31"/>
      <c r="H132" s="62"/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48"/>
      <c r="C133" s="46" t="s">
        <v>206</v>
      </c>
      <c r="D133" s="31"/>
      <c r="E133" s="31"/>
      <c r="F133" s="31"/>
      <c r="G133" s="31"/>
      <c r="H133" s="62"/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48"/>
      <c r="C134" s="46" t="s">
        <v>207</v>
      </c>
      <c r="D134" s="31"/>
      <c r="E134" s="31"/>
      <c r="F134" s="31"/>
      <c r="G134" s="31"/>
      <c r="H134" s="62"/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48"/>
      <c r="C135" s="46" t="s">
        <v>186</v>
      </c>
      <c r="D135" s="31">
        <v>1</v>
      </c>
      <c r="E135" s="31">
        <v>15</v>
      </c>
      <c r="F135" s="31">
        <v>1</v>
      </c>
      <c r="G135" s="31">
        <v>15</v>
      </c>
      <c r="H135" s="62"/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48"/>
      <c r="C136" s="46" t="s">
        <v>208</v>
      </c>
      <c r="D136" s="70"/>
      <c r="E136" s="70"/>
      <c r="F136" s="70"/>
      <c r="G136" s="70"/>
      <c r="H136" s="62"/>
      <c r="I136" s="70"/>
      <c r="J136" s="70"/>
      <c r="K136" s="70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48"/>
      <c r="C137" s="46" t="s">
        <v>209</v>
      </c>
      <c r="D137" s="59">
        <v>2</v>
      </c>
      <c r="E137" s="59">
        <v>28</v>
      </c>
      <c r="F137" s="59">
        <v>2</v>
      </c>
      <c r="G137" s="31">
        <v>28</v>
      </c>
      <c r="H137" s="62"/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48"/>
      <c r="C138" s="46" t="s">
        <v>210</v>
      </c>
      <c r="D138" s="59">
        <v>1</v>
      </c>
      <c r="E138" s="59">
        <v>95</v>
      </c>
      <c r="F138" s="59">
        <v>1</v>
      </c>
      <c r="G138" s="31">
        <v>95</v>
      </c>
      <c r="H138" s="62"/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48"/>
      <c r="C139" s="46" t="s">
        <v>211</v>
      </c>
      <c r="D139" s="59"/>
      <c r="E139" s="59"/>
      <c r="F139" s="59"/>
      <c r="G139" s="31"/>
      <c r="H139" s="62"/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48"/>
      <c r="C140" s="46" t="s">
        <v>212</v>
      </c>
      <c r="D140" s="59">
        <v>2</v>
      </c>
      <c r="E140" s="59">
        <v>20</v>
      </c>
      <c r="F140" s="59">
        <v>2</v>
      </c>
      <c r="G140" s="31">
        <v>20</v>
      </c>
      <c r="H140" s="62"/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48"/>
      <c r="C141" s="46" t="s">
        <v>213</v>
      </c>
      <c r="D141" s="59"/>
      <c r="E141" s="59"/>
      <c r="F141" s="59"/>
      <c r="G141" s="31"/>
      <c r="H141" s="62"/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48"/>
      <c r="C142" s="46" t="s">
        <v>214</v>
      </c>
      <c r="D142" s="59"/>
      <c r="E142" s="59"/>
      <c r="F142" s="59"/>
      <c r="G142" s="31"/>
      <c r="H142" s="62"/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48"/>
      <c r="C143" s="46" t="s">
        <v>215</v>
      </c>
      <c r="D143" s="59">
        <v>3</v>
      </c>
      <c r="E143" s="59">
        <v>160</v>
      </c>
      <c r="F143" s="59">
        <v>3</v>
      </c>
      <c r="G143" s="31">
        <v>160</v>
      </c>
      <c r="H143" s="62"/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48"/>
      <c r="C144" s="51" t="s">
        <v>216</v>
      </c>
      <c r="D144" s="59"/>
      <c r="E144" s="59"/>
      <c r="F144" s="59"/>
      <c r="G144" s="31"/>
      <c r="H144" s="62"/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48"/>
      <c r="C145" s="52" t="s">
        <v>217</v>
      </c>
      <c r="D145" s="59"/>
      <c r="E145" s="59"/>
      <c r="F145" s="59"/>
      <c r="G145" s="31"/>
      <c r="H145" s="62"/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48"/>
      <c r="C146" s="46" t="s">
        <v>218</v>
      </c>
      <c r="D146" s="59"/>
      <c r="E146" s="59"/>
      <c r="F146" s="59"/>
      <c r="G146" s="31"/>
      <c r="H146" s="62"/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48"/>
      <c r="C147" s="46" t="s">
        <v>219</v>
      </c>
      <c r="D147" s="59"/>
      <c r="E147" s="59"/>
      <c r="F147" s="59"/>
      <c r="G147" s="31"/>
      <c r="H147" s="62"/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48"/>
      <c r="C148" s="46" t="s">
        <v>220</v>
      </c>
      <c r="D148" s="60"/>
      <c r="E148" s="60"/>
      <c r="F148" s="60"/>
      <c r="G148" s="70"/>
      <c r="H148" s="62"/>
      <c r="I148" s="70"/>
      <c r="J148" s="70"/>
      <c r="K148" s="70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48"/>
      <c r="C149" s="46" t="s">
        <v>221</v>
      </c>
      <c r="D149" s="59"/>
      <c r="E149" s="59"/>
      <c r="F149" s="59"/>
      <c r="G149" s="31"/>
      <c r="H149" s="62"/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48"/>
      <c r="C150" s="46" t="s">
        <v>222</v>
      </c>
      <c r="D150" s="31"/>
      <c r="E150" s="31"/>
      <c r="F150" s="31"/>
      <c r="G150" s="31"/>
      <c r="H150" s="62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8.75" customHeight="1" x14ac:dyDescent="0.2">
      <c r="A151" s="18"/>
      <c r="B151" s="48"/>
      <c r="C151" s="19" t="s">
        <v>30</v>
      </c>
      <c r="D151" s="31">
        <f>SUM(D103:D150)</f>
        <v>64</v>
      </c>
      <c r="E151" s="31">
        <f t="shared" ref="E151:Q151" si="2">SUM(E103:E150)</f>
        <v>1979.94</v>
      </c>
      <c r="F151" s="31">
        <f t="shared" si="2"/>
        <v>60</v>
      </c>
      <c r="G151" s="31">
        <f t="shared" si="2"/>
        <v>1617.94</v>
      </c>
      <c r="H151" s="31">
        <f t="shared" si="2"/>
        <v>0</v>
      </c>
      <c r="I151" s="31">
        <f t="shared" si="2"/>
        <v>0</v>
      </c>
      <c r="J151" s="31">
        <f t="shared" si="2"/>
        <v>0</v>
      </c>
      <c r="K151" s="31">
        <f t="shared" si="2"/>
        <v>0</v>
      </c>
      <c r="L151" s="31">
        <f t="shared" si="2"/>
        <v>0</v>
      </c>
      <c r="M151" s="31">
        <f t="shared" si="2"/>
        <v>0</v>
      </c>
      <c r="N151" s="31">
        <f t="shared" si="2"/>
        <v>0</v>
      </c>
      <c r="O151" s="31">
        <f t="shared" si="2"/>
        <v>0</v>
      </c>
      <c r="P151" s="31">
        <f t="shared" si="2"/>
        <v>0</v>
      </c>
      <c r="Q151" s="31">
        <f t="shared" si="2"/>
        <v>0</v>
      </c>
    </row>
    <row r="152" spans="1:17" ht="15" x14ac:dyDescent="0.25">
      <c r="A152" s="18"/>
      <c r="B152" s="18"/>
      <c r="C152" s="90" t="s">
        <v>250</v>
      </c>
      <c r="D152" s="31"/>
      <c r="E152" s="31"/>
      <c r="F152" s="31"/>
      <c r="G152" s="31"/>
      <c r="H152" s="62"/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224</v>
      </c>
      <c r="D153" s="31">
        <v>5</v>
      </c>
      <c r="E153" s="31">
        <f>54+150</f>
        <v>204</v>
      </c>
      <c r="F153" s="31">
        <v>5</v>
      </c>
      <c r="G153" s="31">
        <v>204</v>
      </c>
      <c r="H153" s="62"/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225</v>
      </c>
      <c r="D154" s="31">
        <v>3</v>
      </c>
      <c r="E154" s="31">
        <v>21</v>
      </c>
      <c r="F154" s="31">
        <v>3</v>
      </c>
      <c r="G154" s="31">
        <v>21</v>
      </c>
      <c r="H154" s="62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345</v>
      </c>
      <c r="D155" s="31">
        <v>3</v>
      </c>
      <c r="E155" s="31">
        <v>15</v>
      </c>
      <c r="F155" s="31">
        <v>3</v>
      </c>
      <c r="G155" s="31">
        <v>15</v>
      </c>
      <c r="H155" s="62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226</v>
      </c>
      <c r="D156" s="31"/>
      <c r="E156" s="31"/>
      <c r="F156" s="31"/>
      <c r="G156" s="31"/>
      <c r="H156" s="62"/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227</v>
      </c>
      <c r="D157" s="31"/>
      <c r="E157" s="31"/>
      <c r="F157" s="31"/>
      <c r="G157" s="31"/>
      <c r="H157" s="62"/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228</v>
      </c>
      <c r="D158" s="31"/>
      <c r="E158" s="31"/>
      <c r="F158" s="31"/>
      <c r="G158" s="31"/>
      <c r="H158" s="62"/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229</v>
      </c>
      <c r="D159" s="70"/>
      <c r="E159" s="70"/>
      <c r="F159" s="70"/>
      <c r="G159" s="70"/>
      <c r="H159" s="62"/>
      <c r="I159" s="70"/>
      <c r="J159" s="70"/>
      <c r="K159" s="70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230</v>
      </c>
      <c r="D160" s="31"/>
      <c r="E160" s="31"/>
      <c r="F160" s="31"/>
      <c r="G160" s="31"/>
      <c r="H160" s="62"/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231</v>
      </c>
      <c r="D161" s="31"/>
      <c r="E161" s="31"/>
      <c r="F161" s="31"/>
      <c r="G161" s="31"/>
      <c r="H161" s="62"/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232</v>
      </c>
      <c r="D162" s="59">
        <v>1</v>
      </c>
      <c r="E162" s="59">
        <v>30</v>
      </c>
      <c r="F162" s="59">
        <v>1</v>
      </c>
      <c r="G162" s="59">
        <v>30</v>
      </c>
      <c r="H162" s="62"/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233</v>
      </c>
      <c r="D163" s="59"/>
      <c r="E163" s="59"/>
      <c r="F163" s="59"/>
      <c r="G163" s="59"/>
      <c r="H163" s="62"/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234</v>
      </c>
      <c r="D164" s="59"/>
      <c r="E164" s="59"/>
      <c r="F164" s="59"/>
      <c r="G164" s="59"/>
      <c r="H164" s="62"/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235</v>
      </c>
      <c r="D165" s="59">
        <v>1</v>
      </c>
      <c r="E165" s="59">
        <v>50</v>
      </c>
      <c r="F165" s="59">
        <v>1</v>
      </c>
      <c r="G165" s="59">
        <v>50</v>
      </c>
      <c r="H165" s="62"/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346</v>
      </c>
      <c r="D166" s="59"/>
      <c r="E166" s="59"/>
      <c r="F166" s="59"/>
      <c r="G166" s="59"/>
      <c r="H166" s="62"/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236</v>
      </c>
      <c r="D167" s="59">
        <v>2</v>
      </c>
      <c r="E167" s="59">
        <v>70</v>
      </c>
      <c r="F167" s="59">
        <v>2</v>
      </c>
      <c r="G167" s="59">
        <v>70</v>
      </c>
      <c r="H167" s="62"/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237</v>
      </c>
      <c r="D168" s="59"/>
      <c r="E168" s="59"/>
      <c r="F168" s="59"/>
      <c r="G168" s="59"/>
      <c r="H168" s="62"/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238</v>
      </c>
      <c r="D169" s="59"/>
      <c r="E169" s="59"/>
      <c r="F169" s="59"/>
      <c r="G169" s="59"/>
      <c r="H169" s="62"/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239</v>
      </c>
      <c r="D170" s="59"/>
      <c r="E170" s="59"/>
      <c r="F170" s="59"/>
      <c r="G170" s="59"/>
      <c r="H170" s="62"/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240</v>
      </c>
      <c r="D171" s="60"/>
      <c r="E171" s="60"/>
      <c r="F171" s="60"/>
      <c r="G171" s="60"/>
      <c r="H171" s="62"/>
      <c r="I171" s="70"/>
      <c r="J171" s="70"/>
      <c r="K171" s="70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241</v>
      </c>
      <c r="D172" s="59"/>
      <c r="E172" s="59"/>
      <c r="F172" s="59"/>
      <c r="G172" s="59"/>
      <c r="H172" s="62"/>
      <c r="I172" s="70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242</v>
      </c>
      <c r="D173" s="59"/>
      <c r="E173" s="59"/>
      <c r="F173" s="59"/>
      <c r="G173" s="59"/>
      <c r="H173" s="62"/>
      <c r="I173" s="70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347</v>
      </c>
      <c r="D174" s="59"/>
      <c r="E174" s="59"/>
      <c r="F174" s="59"/>
      <c r="G174" s="59"/>
      <c r="H174" s="62"/>
      <c r="I174" s="70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243</v>
      </c>
      <c r="D175" s="59"/>
      <c r="E175" s="59"/>
      <c r="F175" s="59"/>
      <c r="G175" s="59"/>
      <c r="H175" s="62"/>
      <c r="I175" s="70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348</v>
      </c>
      <c r="D176" s="59">
        <v>4</v>
      </c>
      <c r="E176" s="59">
        <v>255</v>
      </c>
      <c r="F176" s="59">
        <v>4</v>
      </c>
      <c r="G176" s="59">
        <v>255</v>
      </c>
      <c r="H176" s="62"/>
      <c r="I176" s="70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244</v>
      </c>
      <c r="D177" s="59"/>
      <c r="E177" s="59"/>
      <c r="F177" s="59"/>
      <c r="G177" s="59"/>
      <c r="H177" s="62"/>
      <c r="I177" s="70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245</v>
      </c>
      <c r="D178" s="31"/>
      <c r="E178" s="31"/>
      <c r="F178" s="31"/>
      <c r="G178" s="31"/>
      <c r="H178" s="62"/>
      <c r="I178" s="70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246</v>
      </c>
      <c r="D179" s="31"/>
      <c r="E179" s="31"/>
      <c r="F179" s="31"/>
      <c r="G179" s="31"/>
      <c r="H179" s="62"/>
      <c r="I179" s="70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247</v>
      </c>
      <c r="D180" s="31"/>
      <c r="E180" s="31"/>
      <c r="F180" s="31"/>
      <c r="G180" s="31"/>
      <c r="H180" s="62"/>
      <c r="I180" s="70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249</v>
      </c>
      <c r="D181" s="31"/>
      <c r="E181" s="31"/>
      <c r="F181" s="31"/>
      <c r="G181" s="31"/>
      <c r="H181" s="62"/>
      <c r="I181" s="70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49" t="s">
        <v>248</v>
      </c>
      <c r="D182" s="31">
        <v>2</v>
      </c>
      <c r="E182" s="31">
        <v>30</v>
      </c>
      <c r="F182" s="31">
        <v>2</v>
      </c>
      <c r="G182" s="31">
        <v>30</v>
      </c>
      <c r="H182" s="62"/>
      <c r="I182" s="70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">
      <c r="A183" s="18"/>
      <c r="B183" s="18"/>
      <c r="C183" s="19" t="s">
        <v>30</v>
      </c>
      <c r="D183" s="31">
        <f>SUM(D153:D182)</f>
        <v>21</v>
      </c>
      <c r="E183" s="31">
        <f t="shared" ref="E183:Q183" si="3">SUM(E153:E182)</f>
        <v>675</v>
      </c>
      <c r="F183" s="31">
        <f t="shared" si="3"/>
        <v>21</v>
      </c>
      <c r="G183" s="31">
        <f t="shared" si="3"/>
        <v>675</v>
      </c>
      <c r="H183" s="31"/>
      <c r="I183" s="31">
        <f t="shared" si="3"/>
        <v>0</v>
      </c>
      <c r="J183" s="31">
        <f t="shared" si="3"/>
        <v>0</v>
      </c>
      <c r="K183" s="31">
        <f t="shared" si="3"/>
        <v>0</v>
      </c>
      <c r="L183" s="31">
        <f t="shared" si="3"/>
        <v>0</v>
      </c>
      <c r="M183" s="31">
        <f t="shared" si="3"/>
        <v>0</v>
      </c>
      <c r="N183" s="31">
        <f t="shared" si="3"/>
        <v>0</v>
      </c>
      <c r="O183" s="31">
        <f t="shared" si="3"/>
        <v>0</v>
      </c>
      <c r="P183" s="31">
        <f t="shared" si="3"/>
        <v>0</v>
      </c>
      <c r="Q183" s="31">
        <f t="shared" si="3"/>
        <v>0</v>
      </c>
    </row>
    <row r="184" spans="1:17" ht="15" x14ac:dyDescent="0.25">
      <c r="A184" s="18"/>
      <c r="B184" s="18"/>
      <c r="C184" s="53" t="s">
        <v>259</v>
      </c>
      <c r="D184" s="31"/>
      <c r="E184" s="31"/>
      <c r="F184" s="31"/>
      <c r="G184" s="31"/>
      <c r="H184" s="62"/>
      <c r="I184" s="70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48"/>
      <c r="C185" s="52" t="s">
        <v>251</v>
      </c>
      <c r="D185" s="31">
        <v>1</v>
      </c>
      <c r="E185" s="31">
        <v>20</v>
      </c>
      <c r="F185" s="31">
        <v>1</v>
      </c>
      <c r="G185" s="31">
        <v>20</v>
      </c>
      <c r="H185" s="62"/>
      <c r="I185" s="70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48"/>
      <c r="C186" s="46" t="s">
        <v>252</v>
      </c>
      <c r="D186" s="31"/>
      <c r="E186" s="31"/>
      <c r="F186" s="31"/>
      <c r="G186" s="31"/>
      <c r="H186" s="62"/>
      <c r="I186" s="70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48"/>
      <c r="C187" s="46" t="s">
        <v>253</v>
      </c>
      <c r="D187" s="31">
        <v>1</v>
      </c>
      <c r="E187" s="31">
        <v>4</v>
      </c>
      <c r="F187" s="31">
        <v>1</v>
      </c>
      <c r="G187" s="31">
        <v>4</v>
      </c>
      <c r="H187" s="62"/>
      <c r="I187" s="70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48"/>
      <c r="C188" s="46" t="s">
        <v>254</v>
      </c>
      <c r="D188" s="31"/>
      <c r="E188" s="31"/>
      <c r="F188" s="31"/>
      <c r="G188" s="31"/>
      <c r="H188" s="62"/>
      <c r="I188" s="70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48"/>
      <c r="C189" s="46" t="s">
        <v>255</v>
      </c>
      <c r="D189" s="31">
        <v>1</v>
      </c>
      <c r="E189" s="31">
        <v>8</v>
      </c>
      <c r="F189" s="31">
        <v>1</v>
      </c>
      <c r="G189" s="31">
        <v>8</v>
      </c>
      <c r="H189" s="62"/>
      <c r="I189" s="70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48"/>
      <c r="C190" s="46" t="s">
        <v>256</v>
      </c>
      <c r="D190" s="31"/>
      <c r="E190" s="31"/>
      <c r="F190" s="31"/>
      <c r="G190" s="31"/>
      <c r="H190" s="62"/>
      <c r="I190" s="70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48"/>
      <c r="C191" s="46" t="s">
        <v>257</v>
      </c>
      <c r="D191" s="31"/>
      <c r="E191" s="31"/>
      <c r="F191" s="31"/>
      <c r="G191" s="31"/>
      <c r="H191" s="62"/>
      <c r="I191" s="70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48"/>
      <c r="C192" s="46" t="s">
        <v>258</v>
      </c>
      <c r="D192" s="31"/>
      <c r="E192" s="31"/>
      <c r="F192" s="31"/>
      <c r="G192" s="31"/>
      <c r="H192" s="62"/>
      <c r="I192" s="70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">
      <c r="A193" s="18"/>
      <c r="B193" s="48"/>
      <c r="C193" s="19" t="s">
        <v>30</v>
      </c>
      <c r="D193" s="31">
        <f>SUM(D185:D192)</f>
        <v>3</v>
      </c>
      <c r="E193" s="31">
        <f t="shared" ref="E193:Q193" si="4">SUM(E185:E192)</f>
        <v>32</v>
      </c>
      <c r="F193" s="31">
        <f t="shared" si="4"/>
        <v>3</v>
      </c>
      <c r="G193" s="31">
        <f t="shared" si="4"/>
        <v>32</v>
      </c>
      <c r="H193" s="31"/>
      <c r="I193" s="31">
        <f t="shared" si="4"/>
        <v>0</v>
      </c>
      <c r="J193" s="31">
        <f t="shared" si="4"/>
        <v>0</v>
      </c>
      <c r="K193" s="31">
        <f t="shared" si="4"/>
        <v>0</v>
      </c>
      <c r="L193" s="31">
        <f t="shared" si="4"/>
        <v>0</v>
      </c>
      <c r="M193" s="31">
        <f t="shared" si="4"/>
        <v>0</v>
      </c>
      <c r="N193" s="31">
        <f t="shared" si="4"/>
        <v>0</v>
      </c>
      <c r="O193" s="31">
        <f t="shared" si="4"/>
        <v>0</v>
      </c>
      <c r="P193" s="31">
        <f t="shared" si="4"/>
        <v>0</v>
      </c>
      <c r="Q193" s="31">
        <f t="shared" si="4"/>
        <v>0</v>
      </c>
    </row>
    <row r="194" spans="1:17" ht="15" x14ac:dyDescent="0.25">
      <c r="A194" s="18"/>
      <c r="B194" s="48"/>
      <c r="C194" s="55" t="s">
        <v>265</v>
      </c>
      <c r="D194" s="31"/>
      <c r="E194" s="31"/>
      <c r="F194" s="31"/>
      <c r="G194" s="31"/>
      <c r="H194" s="62"/>
      <c r="I194" s="70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48"/>
      <c r="C195" s="46" t="s">
        <v>260</v>
      </c>
      <c r="D195" s="31">
        <v>2</v>
      </c>
      <c r="E195" s="31">
        <v>150</v>
      </c>
      <c r="F195" s="31">
        <v>2</v>
      </c>
      <c r="G195" s="31">
        <v>150</v>
      </c>
      <c r="H195" s="62"/>
      <c r="I195" s="70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48"/>
      <c r="C196" s="46" t="s">
        <v>261</v>
      </c>
      <c r="D196" s="31"/>
      <c r="E196" s="31"/>
      <c r="F196" s="31"/>
      <c r="G196" s="31"/>
      <c r="H196" s="62"/>
      <c r="I196" s="70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48"/>
      <c r="C197" s="46" t="s">
        <v>262</v>
      </c>
      <c r="D197" s="31"/>
      <c r="E197" s="31"/>
      <c r="F197" s="31"/>
      <c r="G197" s="31"/>
      <c r="H197" s="62"/>
      <c r="I197" s="70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48"/>
      <c r="C198" s="46" t="s">
        <v>263</v>
      </c>
      <c r="D198" s="31"/>
      <c r="E198" s="31"/>
      <c r="F198" s="31"/>
      <c r="G198" s="31"/>
      <c r="H198" s="62"/>
      <c r="I198" s="70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48"/>
      <c r="C199" s="46" t="s">
        <v>154</v>
      </c>
      <c r="D199" s="31">
        <v>2</v>
      </c>
      <c r="E199" s="31">
        <v>25</v>
      </c>
      <c r="F199" s="31">
        <v>2</v>
      </c>
      <c r="G199" s="31">
        <v>25</v>
      </c>
      <c r="H199" s="62"/>
      <c r="I199" s="70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48"/>
      <c r="C200" s="46" t="s">
        <v>264</v>
      </c>
      <c r="D200" s="31">
        <v>1</v>
      </c>
      <c r="E200" s="31">
        <v>60</v>
      </c>
      <c r="F200" s="31"/>
      <c r="G200" s="31"/>
      <c r="H200" s="62"/>
      <c r="I200" s="70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">
      <c r="A201" s="18"/>
      <c r="B201" s="18"/>
      <c r="C201" s="54" t="s">
        <v>30</v>
      </c>
      <c r="D201" s="31">
        <f>SUM(D195:D200)</f>
        <v>5</v>
      </c>
      <c r="E201" s="31">
        <f t="shared" ref="E201:Q201" si="5">SUM(E195:E200)</f>
        <v>235</v>
      </c>
      <c r="F201" s="31">
        <f t="shared" si="5"/>
        <v>4</v>
      </c>
      <c r="G201" s="31">
        <f t="shared" si="5"/>
        <v>175</v>
      </c>
      <c r="H201" s="31"/>
      <c r="I201" s="31">
        <f t="shared" si="5"/>
        <v>0</v>
      </c>
      <c r="J201" s="31">
        <f t="shared" si="5"/>
        <v>0</v>
      </c>
      <c r="K201" s="31">
        <f t="shared" si="5"/>
        <v>0</v>
      </c>
      <c r="L201" s="31">
        <f t="shared" si="5"/>
        <v>0</v>
      </c>
      <c r="M201" s="31">
        <f t="shared" si="5"/>
        <v>0</v>
      </c>
      <c r="N201" s="31">
        <f t="shared" si="5"/>
        <v>0</v>
      </c>
      <c r="O201" s="31">
        <f t="shared" si="5"/>
        <v>0</v>
      </c>
      <c r="P201" s="31">
        <f t="shared" si="5"/>
        <v>0</v>
      </c>
      <c r="Q201" s="31">
        <f t="shared" si="5"/>
        <v>0</v>
      </c>
    </row>
    <row r="202" spans="1:17" ht="15" x14ac:dyDescent="0.25">
      <c r="A202" s="18"/>
      <c r="B202" s="18"/>
      <c r="C202" s="47" t="s">
        <v>304</v>
      </c>
      <c r="D202" s="31"/>
      <c r="E202" s="31"/>
      <c r="F202" s="31"/>
      <c r="G202" s="31"/>
      <c r="H202" s="62"/>
      <c r="I202" s="70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48"/>
      <c r="C203" s="46" t="s">
        <v>266</v>
      </c>
      <c r="D203" s="31">
        <v>1</v>
      </c>
      <c r="E203" s="31">
        <v>45</v>
      </c>
      <c r="F203" s="31">
        <v>1</v>
      </c>
      <c r="G203" s="31">
        <v>45</v>
      </c>
      <c r="H203" s="62"/>
      <c r="I203" s="70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48"/>
      <c r="C204" s="46" t="s">
        <v>267</v>
      </c>
      <c r="D204" s="31"/>
      <c r="E204" s="31"/>
      <c r="F204" s="31"/>
      <c r="G204" s="31"/>
      <c r="H204" s="62"/>
      <c r="I204" s="70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48"/>
      <c r="C205" s="52" t="s">
        <v>268</v>
      </c>
      <c r="D205" s="31">
        <v>1</v>
      </c>
      <c r="E205" s="31">
        <v>12</v>
      </c>
      <c r="F205" s="31">
        <v>1</v>
      </c>
      <c r="G205" s="31">
        <v>12</v>
      </c>
      <c r="H205" s="62"/>
      <c r="I205" s="70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48"/>
      <c r="C206" s="46" t="s">
        <v>269</v>
      </c>
      <c r="D206" s="31">
        <v>1</v>
      </c>
      <c r="E206" s="31">
        <v>10</v>
      </c>
      <c r="F206" s="31">
        <v>1</v>
      </c>
      <c r="G206" s="31">
        <v>10</v>
      </c>
      <c r="H206" s="62"/>
      <c r="I206" s="70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48"/>
      <c r="C207" s="46" t="s">
        <v>270</v>
      </c>
      <c r="D207" s="31">
        <v>12</v>
      </c>
      <c r="E207" s="31">
        <f>275+90+75+70+30+70+70</f>
        <v>680</v>
      </c>
      <c r="F207" s="31">
        <v>12</v>
      </c>
      <c r="G207" s="31">
        <v>680</v>
      </c>
      <c r="H207" s="62"/>
      <c r="I207" s="70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48"/>
      <c r="C208" s="46" t="s">
        <v>271</v>
      </c>
      <c r="D208" s="31">
        <v>1</v>
      </c>
      <c r="E208" s="31">
        <v>15</v>
      </c>
      <c r="F208" s="31">
        <v>1</v>
      </c>
      <c r="G208" s="31">
        <v>15</v>
      </c>
      <c r="H208" s="62"/>
      <c r="I208" s="70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48"/>
      <c r="C209" s="46" t="s">
        <v>272</v>
      </c>
      <c r="D209" s="31">
        <v>2</v>
      </c>
      <c r="E209" s="31">
        <v>160</v>
      </c>
      <c r="F209" s="31">
        <v>2</v>
      </c>
      <c r="G209" s="31">
        <v>160</v>
      </c>
      <c r="H209" s="62"/>
      <c r="I209" s="70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48"/>
      <c r="C210" s="46" t="s">
        <v>273</v>
      </c>
      <c r="D210" s="31">
        <v>1</v>
      </c>
      <c r="E210" s="31">
        <v>10</v>
      </c>
      <c r="F210" s="31">
        <v>1</v>
      </c>
      <c r="G210" s="31">
        <v>10</v>
      </c>
      <c r="H210" s="62"/>
      <c r="I210" s="70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48"/>
      <c r="C211" s="46" t="s">
        <v>274</v>
      </c>
      <c r="D211" s="31"/>
      <c r="E211" s="31"/>
      <c r="F211" s="31"/>
      <c r="G211" s="31"/>
      <c r="H211" s="62"/>
      <c r="I211" s="70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48"/>
      <c r="C212" s="46" t="s">
        <v>275</v>
      </c>
      <c r="D212" s="31">
        <v>1</v>
      </c>
      <c r="E212" s="31">
        <v>5</v>
      </c>
      <c r="F212" s="31">
        <v>1</v>
      </c>
      <c r="G212" s="31">
        <v>5</v>
      </c>
      <c r="H212" s="62"/>
      <c r="I212" s="70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48"/>
      <c r="C213" s="46" t="s">
        <v>276</v>
      </c>
      <c r="D213" s="31">
        <v>1</v>
      </c>
      <c r="E213" s="31">
        <v>15</v>
      </c>
      <c r="F213" s="31">
        <v>1</v>
      </c>
      <c r="G213" s="31">
        <v>15</v>
      </c>
      <c r="H213" s="62"/>
      <c r="I213" s="70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48"/>
      <c r="C214" s="46" t="s">
        <v>277</v>
      </c>
      <c r="D214" s="31">
        <v>1</v>
      </c>
      <c r="E214" s="31">
        <v>10</v>
      </c>
      <c r="F214" s="31">
        <v>1</v>
      </c>
      <c r="G214" s="31">
        <v>10</v>
      </c>
      <c r="H214" s="62"/>
      <c r="I214" s="70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48"/>
      <c r="C215" s="46" t="s">
        <v>278</v>
      </c>
      <c r="D215" s="31"/>
      <c r="E215" s="31"/>
      <c r="F215" s="31"/>
      <c r="G215" s="31"/>
      <c r="H215" s="62"/>
      <c r="I215" s="70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48"/>
      <c r="C216" s="46" t="s">
        <v>279</v>
      </c>
      <c r="D216" s="31"/>
      <c r="E216" s="31"/>
      <c r="F216" s="31"/>
      <c r="G216" s="31"/>
      <c r="H216" s="62"/>
      <c r="I216" s="70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48"/>
      <c r="C217" s="46" t="s">
        <v>280</v>
      </c>
      <c r="D217" s="31"/>
      <c r="E217" s="31"/>
      <c r="F217" s="31"/>
      <c r="G217" s="31"/>
      <c r="H217" s="62"/>
      <c r="I217" s="70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48"/>
      <c r="C218" s="46" t="s">
        <v>281</v>
      </c>
      <c r="D218" s="31">
        <v>3</v>
      </c>
      <c r="E218" s="31">
        <v>30</v>
      </c>
      <c r="F218" s="31">
        <v>3</v>
      </c>
      <c r="G218" s="31">
        <v>30</v>
      </c>
      <c r="H218" s="62"/>
      <c r="I218" s="70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48"/>
      <c r="C219" s="46" t="s">
        <v>282</v>
      </c>
      <c r="D219" s="31"/>
      <c r="E219" s="31"/>
      <c r="F219" s="31"/>
      <c r="G219" s="31"/>
      <c r="H219" s="62"/>
      <c r="I219" s="70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48"/>
      <c r="C220" s="46" t="s">
        <v>283</v>
      </c>
      <c r="D220" s="31"/>
      <c r="E220" s="31"/>
      <c r="F220" s="31"/>
      <c r="G220" s="31"/>
      <c r="H220" s="62"/>
      <c r="I220" s="70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48"/>
      <c r="C221" s="46" t="s">
        <v>284</v>
      </c>
      <c r="D221" s="31">
        <v>3</v>
      </c>
      <c r="E221" s="31">
        <v>45</v>
      </c>
      <c r="F221" s="31">
        <v>3</v>
      </c>
      <c r="G221" s="31">
        <v>45</v>
      </c>
      <c r="H221" s="62"/>
      <c r="I221" s="70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48"/>
      <c r="C222" s="46" t="s">
        <v>285</v>
      </c>
      <c r="D222" s="31"/>
      <c r="E222" s="31"/>
      <c r="F222" s="31"/>
      <c r="G222" s="31"/>
      <c r="H222" s="62"/>
      <c r="I222" s="70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48"/>
      <c r="C223" s="46" t="s">
        <v>286</v>
      </c>
      <c r="D223" s="31"/>
      <c r="E223" s="31"/>
      <c r="F223" s="31"/>
      <c r="G223" s="31"/>
      <c r="H223" s="62"/>
      <c r="I223" s="70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48"/>
      <c r="C224" s="46" t="s">
        <v>287</v>
      </c>
      <c r="D224" s="31"/>
      <c r="E224" s="31"/>
      <c r="F224" s="31"/>
      <c r="G224" s="31"/>
      <c r="H224" s="62"/>
      <c r="I224" s="70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48"/>
      <c r="C225" s="46" t="s">
        <v>288</v>
      </c>
      <c r="D225" s="31"/>
      <c r="E225" s="31"/>
      <c r="F225" s="31"/>
      <c r="G225" s="31"/>
      <c r="H225" s="62"/>
      <c r="I225" s="70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48"/>
      <c r="C226" s="46" t="s">
        <v>289</v>
      </c>
      <c r="D226" s="31">
        <v>1</v>
      </c>
      <c r="E226" s="31">
        <v>300</v>
      </c>
      <c r="F226" s="31"/>
      <c r="G226" s="31"/>
      <c r="H226" s="62"/>
      <c r="I226" s="70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48"/>
      <c r="C227" s="46" t="s">
        <v>290</v>
      </c>
      <c r="D227" s="31">
        <v>1</v>
      </c>
      <c r="E227" s="31">
        <v>70</v>
      </c>
      <c r="F227" s="31">
        <v>1</v>
      </c>
      <c r="G227" s="31">
        <v>70</v>
      </c>
      <c r="H227" s="62"/>
      <c r="I227" s="70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48"/>
      <c r="C228" s="46" t="s">
        <v>291</v>
      </c>
      <c r="D228" s="31">
        <v>2</v>
      </c>
      <c r="E228" s="31">
        <v>455</v>
      </c>
      <c r="F228" s="31">
        <v>1</v>
      </c>
      <c r="G228" s="31">
        <v>5</v>
      </c>
      <c r="H228" s="62"/>
      <c r="I228" s="70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48"/>
      <c r="C229" s="46" t="s">
        <v>292</v>
      </c>
      <c r="D229" s="31"/>
      <c r="E229" s="31"/>
      <c r="F229" s="31"/>
      <c r="G229" s="31"/>
      <c r="H229" s="62"/>
      <c r="I229" s="70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48"/>
      <c r="C230" s="46" t="s">
        <v>293</v>
      </c>
      <c r="D230" s="31"/>
      <c r="E230" s="31"/>
      <c r="F230" s="31"/>
      <c r="G230" s="31"/>
      <c r="H230" s="62"/>
      <c r="I230" s="70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48"/>
      <c r="C231" s="46" t="s">
        <v>294</v>
      </c>
      <c r="D231" s="31"/>
      <c r="E231" s="31"/>
      <c r="F231" s="31"/>
      <c r="G231" s="31"/>
      <c r="H231" s="62"/>
      <c r="I231" s="70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48"/>
      <c r="C232" s="46" t="s">
        <v>295</v>
      </c>
      <c r="D232" s="31">
        <v>1</v>
      </c>
      <c r="E232" s="31">
        <v>10</v>
      </c>
      <c r="F232" s="31">
        <v>1</v>
      </c>
      <c r="G232" s="31">
        <v>10</v>
      </c>
      <c r="H232" s="62"/>
      <c r="I232" s="70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48"/>
      <c r="C233" s="46" t="s">
        <v>296</v>
      </c>
      <c r="D233" s="31">
        <v>1</v>
      </c>
      <c r="E233" s="31">
        <v>15</v>
      </c>
      <c r="F233" s="31">
        <v>1</v>
      </c>
      <c r="G233" s="31">
        <v>15</v>
      </c>
      <c r="H233" s="62"/>
      <c r="I233" s="70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48"/>
      <c r="C234" s="46" t="s">
        <v>297</v>
      </c>
      <c r="D234" s="31"/>
      <c r="E234" s="31"/>
      <c r="F234" s="31"/>
      <c r="G234" s="31"/>
      <c r="H234" s="62"/>
      <c r="I234" s="70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48"/>
      <c r="C235" s="46" t="s">
        <v>298</v>
      </c>
      <c r="D235" s="31"/>
      <c r="E235" s="31"/>
      <c r="F235" s="31"/>
      <c r="G235" s="31"/>
      <c r="H235" s="62"/>
      <c r="I235" s="70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48"/>
      <c r="C236" s="46" t="s">
        <v>299</v>
      </c>
      <c r="D236" s="31"/>
      <c r="E236" s="31"/>
      <c r="F236" s="31"/>
      <c r="G236" s="31"/>
      <c r="H236" s="62"/>
      <c r="I236" s="70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48"/>
      <c r="C237" s="46" t="s">
        <v>300</v>
      </c>
      <c r="D237" s="31"/>
      <c r="E237" s="31"/>
      <c r="F237" s="31"/>
      <c r="G237" s="31"/>
      <c r="H237" s="62"/>
      <c r="I237" s="70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48"/>
      <c r="C238" s="46" t="s">
        <v>301</v>
      </c>
      <c r="D238" s="31">
        <v>1</v>
      </c>
      <c r="E238" s="31">
        <v>12</v>
      </c>
      <c r="F238" s="31">
        <v>1</v>
      </c>
      <c r="G238" s="31">
        <v>12</v>
      </c>
      <c r="H238" s="62"/>
      <c r="I238" s="70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48"/>
      <c r="C239" s="46" t="s">
        <v>302</v>
      </c>
      <c r="D239" s="31">
        <v>1</v>
      </c>
      <c r="E239" s="31">
        <v>40</v>
      </c>
      <c r="F239" s="31">
        <v>1</v>
      </c>
      <c r="G239" s="31">
        <v>40</v>
      </c>
      <c r="H239" s="62"/>
      <c r="I239" s="70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48"/>
      <c r="C240" s="46" t="s">
        <v>357</v>
      </c>
      <c r="D240" s="31"/>
      <c r="E240" s="31"/>
      <c r="F240" s="31"/>
      <c r="G240" s="31"/>
      <c r="H240" s="62"/>
      <c r="I240" s="70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48"/>
      <c r="C241" s="46" t="s">
        <v>303</v>
      </c>
      <c r="D241" s="31">
        <v>1</v>
      </c>
      <c r="E241" s="31">
        <v>30</v>
      </c>
      <c r="F241" s="31">
        <v>1</v>
      </c>
      <c r="G241" s="31">
        <v>30</v>
      </c>
      <c r="H241" s="62"/>
      <c r="I241" s="70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">
      <c r="A242" s="18"/>
      <c r="B242" s="18"/>
      <c r="C242" s="19" t="s">
        <v>30</v>
      </c>
      <c r="D242" s="31">
        <f>SUM(D203:D241)</f>
        <v>37</v>
      </c>
      <c r="E242" s="31">
        <f t="shared" ref="E242:Q242" si="6">SUM(E203:E241)</f>
        <v>1969</v>
      </c>
      <c r="F242" s="31">
        <f t="shared" si="6"/>
        <v>35</v>
      </c>
      <c r="G242" s="31">
        <f t="shared" si="6"/>
        <v>1219</v>
      </c>
      <c r="H242" s="31">
        <f t="shared" si="6"/>
        <v>0</v>
      </c>
      <c r="I242" s="31">
        <f t="shared" si="6"/>
        <v>0</v>
      </c>
      <c r="J242" s="31">
        <f t="shared" si="6"/>
        <v>0</v>
      </c>
      <c r="K242" s="31">
        <f t="shared" si="6"/>
        <v>0</v>
      </c>
      <c r="L242" s="31">
        <f t="shared" si="6"/>
        <v>0</v>
      </c>
      <c r="M242" s="31">
        <f t="shared" si="6"/>
        <v>0</v>
      </c>
      <c r="N242" s="31">
        <f t="shared" si="6"/>
        <v>0</v>
      </c>
      <c r="O242" s="31">
        <f t="shared" si="6"/>
        <v>0</v>
      </c>
      <c r="P242" s="31">
        <f t="shared" si="6"/>
        <v>0</v>
      </c>
      <c r="Q242" s="31">
        <f t="shared" si="6"/>
        <v>0</v>
      </c>
    </row>
    <row r="243" spans="1:17" ht="25.5" customHeight="1" x14ac:dyDescent="0.2">
      <c r="A243" s="14"/>
      <c r="B243" s="15"/>
      <c r="C243" s="23" t="s">
        <v>119</v>
      </c>
      <c r="D243" s="36">
        <f t="shared" ref="D243:Q243" si="7">SUM(D242+D201+D193+D183+D151+D101+D64)</f>
        <v>222</v>
      </c>
      <c r="E243" s="36">
        <f t="shared" si="7"/>
        <v>12491.94</v>
      </c>
      <c r="F243" s="36">
        <f t="shared" si="7"/>
        <v>200</v>
      </c>
      <c r="G243" s="36">
        <f t="shared" si="7"/>
        <v>8550.94</v>
      </c>
      <c r="H243" s="36">
        <f t="shared" si="7"/>
        <v>0</v>
      </c>
      <c r="I243" s="36">
        <f t="shared" si="7"/>
        <v>0</v>
      </c>
      <c r="J243" s="36">
        <f t="shared" si="7"/>
        <v>0</v>
      </c>
      <c r="K243" s="36">
        <f t="shared" si="7"/>
        <v>0</v>
      </c>
      <c r="L243" s="36">
        <f t="shared" si="7"/>
        <v>0</v>
      </c>
      <c r="M243" s="36">
        <f t="shared" si="7"/>
        <v>0</v>
      </c>
      <c r="N243" s="36">
        <f t="shared" si="7"/>
        <v>0</v>
      </c>
      <c r="O243" s="36">
        <f t="shared" si="7"/>
        <v>0</v>
      </c>
      <c r="P243" s="36">
        <f t="shared" si="7"/>
        <v>0</v>
      </c>
      <c r="Q243" s="36">
        <f t="shared" si="7"/>
        <v>0</v>
      </c>
    </row>
    <row r="244" spans="1:17" x14ac:dyDescent="0.2">
      <c r="A244" s="10" t="s">
        <v>10</v>
      </c>
      <c r="B244" s="86" t="s">
        <v>11</v>
      </c>
      <c r="D244" s="37">
        <f t="shared" ref="D244" si="8">SUM(D243:D243)</f>
        <v>222</v>
      </c>
      <c r="E244" s="38">
        <f t="shared" ref="E244:Q244" si="9">SUM(E243:E243)</f>
        <v>12491.94</v>
      </c>
      <c r="F244" s="38">
        <f t="shared" si="9"/>
        <v>200</v>
      </c>
      <c r="G244" s="38">
        <f t="shared" si="9"/>
        <v>8550.94</v>
      </c>
      <c r="H244" s="38">
        <f t="shared" si="9"/>
        <v>0</v>
      </c>
      <c r="I244" s="38">
        <f t="shared" si="9"/>
        <v>0</v>
      </c>
      <c r="J244" s="38">
        <f t="shared" si="9"/>
        <v>0</v>
      </c>
      <c r="K244" s="38">
        <f t="shared" si="9"/>
        <v>0</v>
      </c>
      <c r="L244" s="38">
        <f t="shared" si="9"/>
        <v>0</v>
      </c>
      <c r="M244" s="38">
        <f t="shared" si="9"/>
        <v>0</v>
      </c>
      <c r="N244" s="38">
        <f t="shared" si="9"/>
        <v>0</v>
      </c>
      <c r="O244" s="38">
        <f t="shared" si="9"/>
        <v>0</v>
      </c>
      <c r="P244" s="38">
        <f t="shared" si="9"/>
        <v>0</v>
      </c>
      <c r="Q244" s="38">
        <f t="shared" si="9"/>
        <v>0</v>
      </c>
    </row>
    <row r="246" spans="1:17" x14ac:dyDescent="0.2">
      <c r="G246" s="58"/>
    </row>
    <row r="247" spans="1:17" x14ac:dyDescent="0.2">
      <c r="B247" t="s">
        <v>138</v>
      </c>
    </row>
    <row r="248" spans="1:17" x14ac:dyDescent="0.2">
      <c r="I248" s="30" t="s">
        <v>139</v>
      </c>
    </row>
    <row r="249" spans="1:17" x14ac:dyDescent="0.2">
      <c r="F249" s="35"/>
      <c r="H249" s="39"/>
      <c r="I249" s="71"/>
      <c r="J249"/>
      <c r="K249" s="40"/>
    </row>
    <row r="250" spans="1:17" x14ac:dyDescent="0.2">
      <c r="H250" s="39"/>
      <c r="I250" s="71"/>
      <c r="J250"/>
      <c r="K250" s="40"/>
    </row>
    <row r="251" spans="1:17" x14ac:dyDescent="0.2">
      <c r="H251" s="39"/>
      <c r="I251" s="71"/>
      <c r="J251"/>
      <c r="K251" s="40"/>
    </row>
    <row r="252" spans="1:17" x14ac:dyDescent="0.2">
      <c r="H252" s="41"/>
      <c r="I252" s="88"/>
      <c r="J252"/>
      <c r="K252" s="25"/>
    </row>
    <row r="253" spans="1:17" x14ac:dyDescent="0.2">
      <c r="D253" s="61"/>
      <c r="E253" s="61"/>
      <c r="F253" s="61"/>
      <c r="G253" s="61"/>
      <c r="H253" s="41"/>
      <c r="I253" s="88"/>
      <c r="J253"/>
      <c r="K253" s="42"/>
    </row>
    <row r="254" spans="1:17" x14ac:dyDescent="0.2">
      <c r="H254" s="41"/>
      <c r="I254" s="88"/>
      <c r="J254"/>
      <c r="K254" s="27"/>
    </row>
    <row r="255" spans="1:17" x14ac:dyDescent="0.2">
      <c r="H255" s="41"/>
      <c r="I255" s="88"/>
      <c r="J255"/>
      <c r="K255" s="27"/>
    </row>
    <row r="256" spans="1:17" x14ac:dyDescent="0.2">
      <c r="H256" s="41"/>
      <c r="I256" s="88"/>
      <c r="J256"/>
      <c r="K256" s="27"/>
    </row>
    <row r="257" spans="8:11" x14ac:dyDescent="0.2">
      <c r="H257" s="43"/>
      <c r="I257" s="89"/>
      <c r="J257"/>
      <c r="K257" s="44"/>
    </row>
    <row r="258" spans="8:11" x14ac:dyDescent="0.2">
      <c r="H258" s="26"/>
      <c r="I258" s="45"/>
      <c r="J258" s="45"/>
      <c r="K258" s="27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70"/>
      <c r="J261"/>
      <c r="K261" s="27"/>
    </row>
    <row r="262" spans="8:11" x14ac:dyDescent="0.2">
      <c r="H262" s="26"/>
      <c r="I262" s="70"/>
      <c r="J262"/>
      <c r="K262" s="27"/>
    </row>
  </sheetData>
  <customSheetViews>
    <customSheetView guid="{753B3957-E553-497C-BC26-F0B3906FC70B}" scale="85" hiddenRows="1" topLeftCell="C1">
      <pane ySplit="19" topLeftCell="A90" activePane="bottomLeft" state="frozen"/>
      <selection pane="bottomLeft" activeCell="I103" sqref="I103"/>
      <pageMargins left="0.75" right="0.75" top="1" bottom="1" header="0.5" footer="0.5"/>
      <pageSetup paperSize="9" scale="90" orientation="landscape" r:id="rId1"/>
      <headerFooter alignWithMargins="0"/>
    </customSheetView>
    <customSheetView guid="{A743F9C7-8B89-4E8F-B91F-1FFB859064F2}" scale="85" hiddenRows="1" topLeftCell="C1">
      <pane ySplit="19" topLeftCell="A90" activePane="bottomLeft" state="frozen"/>
      <selection pane="bottomLeft" activeCell="G100" sqref="G100"/>
      <pageMargins left="0.75" right="0.75" top="1" bottom="1" header="0.5" footer="0.5"/>
      <pageSetup paperSize="9" scale="90" orientation="landscape" r:id="rId2"/>
      <headerFooter alignWithMargins="0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9"/>
  <sheetViews>
    <sheetView topLeftCell="C1" zoomScale="85" zoomScaleNormal="85" workbookViewId="0">
      <pane ySplit="16" topLeftCell="A28" activePane="bottomLeft" state="frozen"/>
      <selection activeCell="C1" sqref="C1"/>
      <selection pane="bottomLeft" activeCell="D38" sqref="D38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85"/>
      <c r="J1" s="85"/>
      <c r="K1" s="85"/>
      <c r="L1" s="85"/>
      <c r="M1" s="17" t="s">
        <v>16</v>
      </c>
      <c r="N1" s="17"/>
    </row>
    <row r="2" spans="1:17" ht="15.75" hidden="1" x14ac:dyDescent="0.25">
      <c r="B2" t="s">
        <v>0</v>
      </c>
      <c r="I2" s="85"/>
      <c r="J2" s="85"/>
      <c r="K2" s="85"/>
      <c r="L2" s="85"/>
      <c r="M2" s="17" t="s">
        <v>12</v>
      </c>
      <c r="N2" s="17"/>
      <c r="O2" s="17"/>
    </row>
    <row r="3" spans="1:17" ht="15.75" hidden="1" x14ac:dyDescent="0.25">
      <c r="I3" s="85"/>
      <c r="J3" s="85"/>
      <c r="K3" s="85"/>
      <c r="L3" s="85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85"/>
      <c r="M4" s="17" t="s">
        <v>14</v>
      </c>
      <c r="N4" s="17"/>
      <c r="O4" s="17"/>
    </row>
    <row r="5" spans="1:17" ht="15.75" hidden="1" x14ac:dyDescent="0.25">
      <c r="I5" s="85"/>
      <c r="J5" s="85"/>
      <c r="K5" s="85"/>
      <c r="L5" s="85"/>
      <c r="M5" s="17" t="s">
        <v>15</v>
      </c>
      <c r="N5" s="17"/>
      <c r="O5" s="17"/>
    </row>
    <row r="6" spans="1:17" ht="15.75" hidden="1" x14ac:dyDescent="0.25">
      <c r="I6" s="85"/>
      <c r="J6" s="85"/>
      <c r="K6" s="85"/>
      <c r="L6" s="85"/>
      <c r="O6" s="17"/>
    </row>
    <row r="7" spans="1:17" ht="15.75" hidden="1" x14ac:dyDescent="0.25">
      <c r="I7" s="85"/>
      <c r="J7" s="85"/>
      <c r="K7" s="85"/>
      <c r="L7" s="85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</row>
    <row r="11" spans="1:17" ht="15.75" hidden="1" x14ac:dyDescent="0.25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7" ht="15.75" hidden="1" x14ac:dyDescent="0.25">
      <c r="B12" s="83"/>
      <c r="C12" s="83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</row>
    <row r="14" spans="1:17" ht="16.5" thickBot="1" x14ac:dyDescent="0.3">
      <c r="B14" s="101" t="s">
        <v>378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66" t="s">
        <v>17</v>
      </c>
      <c r="E16" s="66"/>
      <c r="F16" s="66" t="s">
        <v>4</v>
      </c>
      <c r="G16" s="57"/>
      <c r="H16" s="79" t="s">
        <v>5</v>
      </c>
      <c r="I16" s="73"/>
      <c r="J16" s="79" t="s">
        <v>6</v>
      </c>
      <c r="K16" s="73"/>
      <c r="L16" s="72" t="s">
        <v>18</v>
      </c>
      <c r="M16" s="73"/>
      <c r="N16" s="72" t="s">
        <v>19</v>
      </c>
      <c r="O16" s="73"/>
      <c r="P16" s="72" t="s">
        <v>20</v>
      </c>
      <c r="Q16" s="73"/>
    </row>
    <row r="17" spans="1:17" ht="13.5" thickTop="1" x14ac:dyDescent="0.2">
      <c r="A17" s="4">
        <v>1</v>
      </c>
      <c r="B17" s="5">
        <v>2</v>
      </c>
      <c r="C17" s="6">
        <v>3</v>
      </c>
      <c r="D17" s="67">
        <v>4</v>
      </c>
      <c r="E17" s="56"/>
      <c r="F17" s="74">
        <v>5</v>
      </c>
      <c r="G17" s="78"/>
      <c r="H17" s="76">
        <v>6</v>
      </c>
      <c r="I17" s="78"/>
      <c r="J17" s="76">
        <v>7</v>
      </c>
      <c r="K17" s="78"/>
      <c r="L17" s="77">
        <v>8</v>
      </c>
      <c r="M17" s="78"/>
      <c r="N17" s="77">
        <v>9</v>
      </c>
      <c r="O17" s="78"/>
      <c r="P17" s="77">
        <v>10</v>
      </c>
      <c r="Q17" s="78"/>
    </row>
    <row r="18" spans="1:17" ht="12.75" customHeight="1" x14ac:dyDescent="0.2">
      <c r="A18" s="7"/>
      <c r="B18" s="7"/>
      <c r="C18" s="7"/>
      <c r="D18" s="70" t="s">
        <v>7</v>
      </c>
      <c r="E18" s="70" t="s">
        <v>8</v>
      </c>
      <c r="F18" s="70" t="s">
        <v>7</v>
      </c>
      <c r="G18" s="70" t="s">
        <v>8</v>
      </c>
      <c r="H18" s="70" t="s">
        <v>7</v>
      </c>
      <c r="I18" s="70" t="s">
        <v>8</v>
      </c>
      <c r="J18" s="70" t="s">
        <v>7</v>
      </c>
      <c r="K18" s="70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358</v>
      </c>
      <c r="C19" s="90" t="s">
        <v>146</v>
      </c>
      <c r="D19" s="69"/>
      <c r="E19" s="70"/>
      <c r="F19" s="70"/>
      <c r="G19" s="70"/>
      <c r="H19" s="70"/>
      <c r="I19" s="70"/>
      <c r="J19" s="70"/>
      <c r="K19" s="70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305</v>
      </c>
      <c r="D20" s="31"/>
      <c r="E20" s="31"/>
      <c r="F20" s="31"/>
      <c r="G20" s="31"/>
      <c r="H20" s="63"/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306</v>
      </c>
      <c r="D21" s="31"/>
      <c r="E21" s="31"/>
      <c r="F21" s="31"/>
      <c r="G21" s="31"/>
      <c r="H21" s="63"/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307</v>
      </c>
      <c r="D22" s="31"/>
      <c r="E22" s="31"/>
      <c r="F22" s="31"/>
      <c r="G22" s="31"/>
      <c r="H22" s="63"/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308</v>
      </c>
      <c r="D23" s="31"/>
      <c r="E23" s="31"/>
      <c r="F23" s="31"/>
      <c r="G23" s="31"/>
      <c r="H23" s="63"/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309</v>
      </c>
      <c r="D24" s="31"/>
      <c r="E24" s="31"/>
      <c r="F24" s="31"/>
      <c r="G24" s="31"/>
      <c r="H24" s="63"/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310</v>
      </c>
      <c r="D25" s="31"/>
      <c r="E25" s="31"/>
      <c r="F25" s="31"/>
      <c r="G25" s="31"/>
      <c r="H25" s="63"/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311</v>
      </c>
      <c r="D26" s="70"/>
      <c r="E26" s="70"/>
      <c r="F26" s="70"/>
      <c r="G26" s="70"/>
      <c r="H26" s="63"/>
      <c r="I26" s="70"/>
      <c r="J26" s="70"/>
      <c r="K26" s="70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312</v>
      </c>
      <c r="D27" s="31">
        <v>1</v>
      </c>
      <c r="E27" s="31">
        <v>2</v>
      </c>
      <c r="F27" s="31">
        <v>1</v>
      </c>
      <c r="G27" s="31">
        <v>2</v>
      </c>
      <c r="H27" s="63"/>
      <c r="I27" s="24"/>
      <c r="J27" s="31"/>
      <c r="K27" s="31"/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313</v>
      </c>
      <c r="D28" s="31">
        <v>3</v>
      </c>
      <c r="E28" s="31">
        <v>22</v>
      </c>
      <c r="F28" s="31">
        <v>3</v>
      </c>
      <c r="G28" s="31">
        <v>22</v>
      </c>
      <c r="H28" s="63"/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314</v>
      </c>
      <c r="D29" s="31">
        <v>15</v>
      </c>
      <c r="E29" s="31">
        <f>84+34</f>
        <v>118</v>
      </c>
      <c r="F29" s="31">
        <v>15</v>
      </c>
      <c r="G29" s="31">
        <v>118</v>
      </c>
      <c r="H29" s="63"/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315</v>
      </c>
      <c r="D30" s="31">
        <v>5</v>
      </c>
      <c r="E30" s="31">
        <v>42</v>
      </c>
      <c r="F30" s="31">
        <v>5</v>
      </c>
      <c r="G30" s="31">
        <v>42</v>
      </c>
      <c r="H30" s="63"/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316</v>
      </c>
      <c r="D31" s="31">
        <v>4</v>
      </c>
      <c r="E31" s="31">
        <v>37</v>
      </c>
      <c r="F31" s="31">
        <v>4</v>
      </c>
      <c r="G31" s="31">
        <v>37</v>
      </c>
      <c r="H31" s="63"/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317</v>
      </c>
      <c r="D32" s="31">
        <v>1</v>
      </c>
      <c r="E32" s="31">
        <v>15</v>
      </c>
      <c r="F32" s="31">
        <v>1</v>
      </c>
      <c r="G32" s="31">
        <v>15</v>
      </c>
      <c r="H32" s="63"/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318</v>
      </c>
      <c r="D33" s="70">
        <v>38</v>
      </c>
      <c r="E33" s="70">
        <f>149+17.5+22+20+9+13+24</f>
        <v>254.5</v>
      </c>
      <c r="F33" s="70">
        <v>38</v>
      </c>
      <c r="G33" s="100">
        <v>254.5</v>
      </c>
      <c r="H33" s="63"/>
      <c r="I33" s="70"/>
      <c r="J33" s="70"/>
      <c r="K33" s="70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319</v>
      </c>
      <c r="D34" s="31">
        <v>12</v>
      </c>
      <c r="E34" s="31">
        <v>58</v>
      </c>
      <c r="F34" s="31">
        <v>12</v>
      </c>
      <c r="G34" s="31">
        <v>58</v>
      </c>
      <c r="H34" s="63"/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320</v>
      </c>
      <c r="D35" s="31">
        <v>6</v>
      </c>
      <c r="E35" s="31">
        <v>36</v>
      </c>
      <c r="F35" s="31">
        <v>6</v>
      </c>
      <c r="G35" s="31">
        <v>36</v>
      </c>
      <c r="H35" s="63"/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321</v>
      </c>
      <c r="D36" s="31">
        <v>16</v>
      </c>
      <c r="E36" s="31">
        <v>98</v>
      </c>
      <c r="F36" s="31">
        <v>16</v>
      </c>
      <c r="G36" s="31">
        <v>98</v>
      </c>
      <c r="H36" s="63"/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322</v>
      </c>
      <c r="D37" s="31">
        <v>2</v>
      </c>
      <c r="E37" s="31">
        <v>11</v>
      </c>
      <c r="F37" s="31">
        <v>2</v>
      </c>
      <c r="G37" s="31">
        <v>11</v>
      </c>
      <c r="H37" s="63"/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323</v>
      </c>
      <c r="D38" s="31">
        <v>22</v>
      </c>
      <c r="E38" s="31">
        <v>202</v>
      </c>
      <c r="F38" s="31">
        <v>22</v>
      </c>
      <c r="G38" s="31">
        <v>202</v>
      </c>
      <c r="H38" s="63"/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324</v>
      </c>
      <c r="D39" s="31">
        <v>1</v>
      </c>
      <c r="E39" s="31">
        <v>10</v>
      </c>
      <c r="F39" s="31">
        <v>1</v>
      </c>
      <c r="G39" s="31">
        <v>10</v>
      </c>
      <c r="H39" s="63"/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325</v>
      </c>
      <c r="D40" s="31">
        <v>7</v>
      </c>
      <c r="E40" s="31">
        <v>60</v>
      </c>
      <c r="F40" s="31">
        <v>7</v>
      </c>
      <c r="G40" s="31">
        <v>60</v>
      </c>
      <c r="H40" s="63"/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326</v>
      </c>
      <c r="D41" s="31">
        <v>2</v>
      </c>
      <c r="E41" s="31">
        <v>20</v>
      </c>
      <c r="F41" s="31">
        <v>2</v>
      </c>
      <c r="G41" s="31">
        <v>20</v>
      </c>
      <c r="H41" s="63"/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327</v>
      </c>
      <c r="D42" s="31"/>
      <c r="E42" s="31"/>
      <c r="F42" s="31"/>
      <c r="G42" s="31"/>
      <c r="H42" s="63"/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328</v>
      </c>
      <c r="D43" s="31"/>
      <c r="E43" s="31"/>
      <c r="F43" s="31"/>
      <c r="G43" s="31"/>
      <c r="H43" s="63"/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329</v>
      </c>
      <c r="D44" s="31"/>
      <c r="E44" s="31"/>
      <c r="F44" s="31"/>
      <c r="G44" s="31"/>
      <c r="H44" s="63"/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330</v>
      </c>
      <c r="D45" s="31">
        <v>9</v>
      </c>
      <c r="E45" s="31">
        <v>103</v>
      </c>
      <c r="F45" s="31">
        <v>9</v>
      </c>
      <c r="G45" s="31">
        <v>103</v>
      </c>
      <c r="H45" s="63"/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331</v>
      </c>
      <c r="D46" s="70">
        <v>2</v>
      </c>
      <c r="E46" s="70">
        <v>20</v>
      </c>
      <c r="F46" s="70">
        <v>2</v>
      </c>
      <c r="G46" s="70">
        <v>20</v>
      </c>
      <c r="H46" s="63"/>
      <c r="I46" s="70"/>
      <c r="J46" s="70"/>
      <c r="K46" s="70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332</v>
      </c>
      <c r="D47" s="31">
        <v>1</v>
      </c>
      <c r="E47" s="31">
        <v>15</v>
      </c>
      <c r="F47" s="31">
        <v>1</v>
      </c>
      <c r="G47" s="31">
        <v>15</v>
      </c>
      <c r="H47" s="63"/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333</v>
      </c>
      <c r="D48" s="31"/>
      <c r="E48" s="31"/>
      <c r="F48" s="31"/>
      <c r="G48" s="31"/>
      <c r="H48" s="63"/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334</v>
      </c>
      <c r="D49" s="31"/>
      <c r="E49" s="31"/>
      <c r="F49" s="31"/>
      <c r="G49" s="31"/>
      <c r="H49" s="63"/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335</v>
      </c>
      <c r="D50" s="31"/>
      <c r="E50" s="31"/>
      <c r="F50" s="31"/>
      <c r="G50" s="31"/>
      <c r="H50" s="63"/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336</v>
      </c>
      <c r="D51" s="31">
        <v>1</v>
      </c>
      <c r="E51" s="31">
        <v>20</v>
      </c>
      <c r="F51" s="31">
        <v>1</v>
      </c>
      <c r="G51" s="31">
        <v>20</v>
      </c>
      <c r="H51" s="63"/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337</v>
      </c>
      <c r="D52" s="31">
        <v>1</v>
      </c>
      <c r="E52" s="31">
        <v>5</v>
      </c>
      <c r="F52" s="31">
        <v>1</v>
      </c>
      <c r="G52" s="31">
        <v>5</v>
      </c>
      <c r="H52" s="63"/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338</v>
      </c>
      <c r="D53" s="31"/>
      <c r="E53" s="31"/>
      <c r="F53" s="31"/>
      <c r="G53" s="31"/>
      <c r="H53" s="63"/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339</v>
      </c>
      <c r="D54" s="31">
        <v>3</v>
      </c>
      <c r="E54" s="31">
        <v>23</v>
      </c>
      <c r="F54" s="31">
        <v>3</v>
      </c>
      <c r="G54" s="31">
        <v>23</v>
      </c>
      <c r="H54" s="63"/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340</v>
      </c>
      <c r="D55" s="31">
        <v>10</v>
      </c>
      <c r="E55" s="31">
        <v>69</v>
      </c>
      <c r="F55" s="31">
        <v>10</v>
      </c>
      <c r="G55" s="31">
        <v>69</v>
      </c>
      <c r="H55" s="63"/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341</v>
      </c>
      <c r="D56" s="99">
        <v>3</v>
      </c>
      <c r="E56" s="99">
        <v>24</v>
      </c>
      <c r="F56" s="99">
        <v>3</v>
      </c>
      <c r="G56" s="99">
        <v>24</v>
      </c>
      <c r="H56" s="63"/>
      <c r="I56" s="70"/>
      <c r="J56" s="70"/>
      <c r="K56" s="70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342</v>
      </c>
      <c r="D57" s="31">
        <v>2</v>
      </c>
      <c r="E57" s="31">
        <v>20</v>
      </c>
      <c r="F57" s="31">
        <v>2</v>
      </c>
      <c r="G57" s="31">
        <v>20</v>
      </c>
      <c r="H57" s="63"/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343</v>
      </c>
      <c r="D58" s="31"/>
      <c r="E58" s="31"/>
      <c r="F58" s="31"/>
      <c r="G58" s="31"/>
      <c r="H58" s="63"/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344</v>
      </c>
      <c r="D59" s="31">
        <v>1</v>
      </c>
      <c r="E59" s="31">
        <v>7</v>
      </c>
      <c r="F59" s="31">
        <v>1</v>
      </c>
      <c r="G59" s="31">
        <v>7</v>
      </c>
      <c r="H59" s="63"/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377</v>
      </c>
      <c r="D60" s="31"/>
      <c r="E60" s="31"/>
      <c r="F60" s="31"/>
      <c r="G60" s="31"/>
      <c r="H60" s="63"/>
      <c r="I60" s="24"/>
      <c r="J60" s="31"/>
      <c r="K60" s="31"/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168</v>
      </c>
      <c r="E61" s="31">
        <f t="shared" si="0"/>
        <v>1291.5</v>
      </c>
      <c r="F61" s="31">
        <f t="shared" si="0"/>
        <v>168</v>
      </c>
      <c r="G61" s="31">
        <f t="shared" si="0"/>
        <v>1291.5</v>
      </c>
      <c r="H61" s="31"/>
      <c r="I61" s="31">
        <f t="shared" si="0"/>
        <v>0</v>
      </c>
      <c r="J61" s="31">
        <f t="shared" si="0"/>
        <v>0</v>
      </c>
      <c r="K61" s="31">
        <f t="shared" si="0"/>
        <v>0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90" t="s">
        <v>148</v>
      </c>
      <c r="D62" s="69"/>
      <c r="E62" s="31"/>
      <c r="F62" s="31"/>
      <c r="G62" s="31"/>
      <c r="H62" s="63"/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48"/>
      <c r="C63" s="18" t="s">
        <v>349</v>
      </c>
      <c r="D63" s="31">
        <v>38</v>
      </c>
      <c r="E63" s="31">
        <v>418</v>
      </c>
      <c r="F63" s="31">
        <v>38</v>
      </c>
      <c r="G63" s="31">
        <v>418</v>
      </c>
      <c r="H63" s="63"/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48"/>
      <c r="C64" s="18" t="s">
        <v>149</v>
      </c>
      <c r="D64" s="31">
        <v>23</v>
      </c>
      <c r="E64" s="31">
        <f>243+25+15+64+20+10+15</f>
        <v>392</v>
      </c>
      <c r="F64" s="31">
        <v>23</v>
      </c>
      <c r="G64" s="31">
        <v>392</v>
      </c>
      <c r="H64" s="63"/>
      <c r="I64" s="24"/>
      <c r="J64" s="31"/>
      <c r="K64" s="31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48"/>
      <c r="C65" s="18" t="s">
        <v>150</v>
      </c>
      <c r="D65" s="31">
        <v>3</v>
      </c>
      <c r="E65" s="31">
        <v>30</v>
      </c>
      <c r="F65" s="31">
        <v>3</v>
      </c>
      <c r="G65" s="31">
        <v>30</v>
      </c>
      <c r="H65" s="63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48"/>
      <c r="C66" s="18" t="s">
        <v>151</v>
      </c>
      <c r="D66" s="31"/>
      <c r="E66" s="31"/>
      <c r="F66" s="31"/>
      <c r="G66" s="31"/>
      <c r="H66" s="63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48"/>
      <c r="C67" s="18" t="s">
        <v>152</v>
      </c>
      <c r="D67" s="31"/>
      <c r="E67" s="31"/>
      <c r="F67" s="31"/>
      <c r="G67" s="31"/>
      <c r="H67" s="63"/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48"/>
      <c r="C68" s="18" t="s">
        <v>385</v>
      </c>
      <c r="D68" s="31"/>
      <c r="E68" s="31"/>
      <c r="F68" s="31"/>
      <c r="G68" s="31"/>
      <c r="H68" s="63"/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48"/>
      <c r="C69" s="18" t="s">
        <v>153</v>
      </c>
      <c r="D69" s="31">
        <v>4</v>
      </c>
      <c r="E69" s="31">
        <v>28</v>
      </c>
      <c r="F69" s="31">
        <v>4</v>
      </c>
      <c r="G69" s="31">
        <v>28</v>
      </c>
      <c r="H69" s="63"/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48"/>
      <c r="C70" s="18" t="s">
        <v>155</v>
      </c>
      <c r="D70" s="31"/>
      <c r="E70" s="31"/>
      <c r="F70" s="31"/>
      <c r="G70" s="31"/>
      <c r="H70" s="63"/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48"/>
      <c r="C71" s="18" t="s">
        <v>147</v>
      </c>
      <c r="D71" s="31"/>
      <c r="E71" s="31"/>
      <c r="F71" s="31"/>
      <c r="G71" s="31"/>
      <c r="H71" s="63"/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48"/>
      <c r="C72" s="18" t="s">
        <v>156</v>
      </c>
      <c r="D72" s="31">
        <v>2</v>
      </c>
      <c r="E72" s="31">
        <v>20</v>
      </c>
      <c r="F72" s="31">
        <v>2</v>
      </c>
      <c r="G72" s="31">
        <v>20</v>
      </c>
      <c r="H72" s="63"/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48"/>
      <c r="C73" s="18" t="s">
        <v>157</v>
      </c>
      <c r="D73" s="31"/>
      <c r="E73" s="31"/>
      <c r="F73" s="31"/>
      <c r="G73" s="31"/>
      <c r="H73" s="63"/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48"/>
      <c r="C74" s="18" t="s">
        <v>158</v>
      </c>
      <c r="D74" s="31">
        <v>2</v>
      </c>
      <c r="E74" s="31">
        <v>24</v>
      </c>
      <c r="F74" s="31">
        <v>2</v>
      </c>
      <c r="G74" s="31">
        <v>24</v>
      </c>
      <c r="H74" s="63"/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48"/>
      <c r="C75" s="18" t="s">
        <v>159</v>
      </c>
      <c r="D75" s="31"/>
      <c r="E75" s="31"/>
      <c r="F75" s="31"/>
      <c r="G75" s="31"/>
      <c r="H75" s="63"/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48"/>
      <c r="C76" s="18" t="s">
        <v>160</v>
      </c>
      <c r="D76" s="31"/>
      <c r="E76" s="31"/>
      <c r="F76" s="31"/>
      <c r="G76" s="31"/>
      <c r="H76" s="63"/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48"/>
      <c r="C77" s="18" t="s">
        <v>161</v>
      </c>
      <c r="D77" s="31">
        <v>4</v>
      </c>
      <c r="E77" s="31">
        <v>43.5</v>
      </c>
      <c r="F77" s="31">
        <v>4</v>
      </c>
      <c r="G77" s="31">
        <v>43.5</v>
      </c>
      <c r="H77" s="63"/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48"/>
      <c r="C78" s="18" t="s">
        <v>162</v>
      </c>
      <c r="D78" s="31"/>
      <c r="E78" s="31"/>
      <c r="F78" s="31"/>
      <c r="G78" s="31"/>
      <c r="H78" s="63"/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48"/>
      <c r="C79" s="18" t="s">
        <v>163</v>
      </c>
      <c r="D79" s="31"/>
      <c r="E79" s="31"/>
      <c r="F79" s="31"/>
      <c r="G79" s="31"/>
      <c r="H79" s="63"/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48"/>
      <c r="C80" s="18" t="s">
        <v>350</v>
      </c>
      <c r="D80" s="31">
        <v>1</v>
      </c>
      <c r="E80" s="31">
        <v>5</v>
      </c>
      <c r="F80" s="31">
        <v>1</v>
      </c>
      <c r="G80" s="31">
        <v>5</v>
      </c>
      <c r="H80" s="63"/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48"/>
      <c r="C81" s="18" t="s">
        <v>171</v>
      </c>
      <c r="D81" s="31"/>
      <c r="E81" s="31"/>
      <c r="F81" s="31"/>
      <c r="G81" s="31"/>
      <c r="H81" s="63"/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48"/>
      <c r="C82" s="18" t="s">
        <v>164</v>
      </c>
      <c r="D82" s="31">
        <v>3</v>
      </c>
      <c r="E82" s="31">
        <v>32</v>
      </c>
      <c r="F82" s="31">
        <v>3</v>
      </c>
      <c r="G82" s="31">
        <v>32</v>
      </c>
      <c r="H82" s="63"/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48"/>
      <c r="C83" s="18" t="s">
        <v>355</v>
      </c>
      <c r="D83" s="31"/>
      <c r="E83" s="31"/>
      <c r="F83" s="31"/>
      <c r="G83" s="31"/>
      <c r="H83" s="63"/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48"/>
      <c r="C84" s="18" t="s">
        <v>165</v>
      </c>
      <c r="D84" s="31">
        <v>1</v>
      </c>
      <c r="E84" s="31">
        <v>5</v>
      </c>
      <c r="F84" s="31">
        <v>1</v>
      </c>
      <c r="G84" s="31">
        <v>5</v>
      </c>
      <c r="H84" s="63"/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48"/>
      <c r="C85" s="18" t="s">
        <v>166</v>
      </c>
      <c r="D85" s="31">
        <v>2</v>
      </c>
      <c r="E85" s="31">
        <v>11</v>
      </c>
      <c r="F85" s="31">
        <v>2</v>
      </c>
      <c r="G85" s="31">
        <v>11</v>
      </c>
      <c r="H85" s="63"/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48"/>
      <c r="C86" s="18" t="s">
        <v>351</v>
      </c>
      <c r="D86" s="31"/>
      <c r="E86" s="31"/>
      <c r="F86" s="31"/>
      <c r="G86" s="31"/>
      <c r="H86" s="63"/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48"/>
      <c r="C87" s="18" t="s">
        <v>352</v>
      </c>
      <c r="D87" s="31"/>
      <c r="E87" s="31"/>
      <c r="F87" s="31"/>
      <c r="G87" s="31"/>
      <c r="H87" s="63"/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48"/>
      <c r="C88" s="18" t="s">
        <v>167</v>
      </c>
      <c r="D88" s="31"/>
      <c r="E88" s="31"/>
      <c r="F88" s="31"/>
      <c r="G88" s="31"/>
      <c r="H88" s="63"/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48"/>
      <c r="C89" s="18" t="s">
        <v>353</v>
      </c>
      <c r="D89" s="31">
        <v>7</v>
      </c>
      <c r="E89" s="31">
        <v>60</v>
      </c>
      <c r="F89" s="31">
        <v>7</v>
      </c>
      <c r="G89" s="31">
        <v>60</v>
      </c>
      <c r="H89" s="63"/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48"/>
      <c r="C90" s="18" t="s">
        <v>168</v>
      </c>
      <c r="D90" s="31">
        <v>2</v>
      </c>
      <c r="E90" s="31">
        <v>10</v>
      </c>
      <c r="F90" s="31">
        <v>2</v>
      </c>
      <c r="G90" s="31">
        <v>10</v>
      </c>
      <c r="H90" s="63"/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48"/>
      <c r="C91" s="18" t="s">
        <v>169</v>
      </c>
      <c r="D91" s="31"/>
      <c r="E91" s="31"/>
      <c r="F91" s="31"/>
      <c r="G91" s="31"/>
      <c r="H91" s="63"/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48"/>
      <c r="C92" s="18" t="s">
        <v>356</v>
      </c>
      <c r="D92" s="31"/>
      <c r="E92" s="31"/>
      <c r="F92" s="31"/>
      <c r="G92" s="31"/>
      <c r="H92" s="63"/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48"/>
      <c r="C93" s="18" t="s">
        <v>170</v>
      </c>
      <c r="D93" s="31"/>
      <c r="E93" s="31"/>
      <c r="F93" s="31"/>
      <c r="G93" s="31"/>
      <c r="H93" s="63"/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48"/>
      <c r="C94" s="18" t="s">
        <v>354</v>
      </c>
      <c r="D94" s="31"/>
      <c r="E94" s="31"/>
      <c r="F94" s="31"/>
      <c r="G94" s="31"/>
      <c r="H94" s="63"/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48"/>
      <c r="C95" s="18" t="s">
        <v>172</v>
      </c>
      <c r="D95" s="31">
        <v>2</v>
      </c>
      <c r="E95" s="31">
        <v>10</v>
      </c>
      <c r="F95" s="31">
        <v>2</v>
      </c>
      <c r="G95" s="31">
        <v>10</v>
      </c>
      <c r="H95" s="63"/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48"/>
      <c r="C96" s="18" t="s">
        <v>173</v>
      </c>
      <c r="D96" s="31"/>
      <c r="E96" s="31"/>
      <c r="F96" s="31"/>
      <c r="G96" s="31"/>
      <c r="H96" s="63"/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48"/>
      <c r="C97" s="46" t="s">
        <v>174</v>
      </c>
      <c r="D97" s="31"/>
      <c r="E97" s="31"/>
      <c r="F97" s="31"/>
      <c r="G97" s="31"/>
      <c r="H97" s="63"/>
      <c r="I97" s="24"/>
      <c r="J97" s="31"/>
      <c r="K97" s="31"/>
      <c r="L97" s="8"/>
      <c r="M97" s="8"/>
      <c r="N97" s="8"/>
      <c r="O97" s="8"/>
      <c r="P97" s="8"/>
      <c r="Q97" s="8"/>
    </row>
    <row r="98" spans="1:17" ht="22.5" customHeight="1" x14ac:dyDescent="0.2">
      <c r="A98" s="18"/>
      <c r="B98" s="18"/>
      <c r="C98" s="19" t="s">
        <v>30</v>
      </c>
      <c r="D98" s="31">
        <f t="shared" ref="D98:Q98" si="1">SUM(D63:D97)</f>
        <v>94</v>
      </c>
      <c r="E98" s="31">
        <f t="shared" si="1"/>
        <v>1088.5</v>
      </c>
      <c r="F98" s="31">
        <f t="shared" si="1"/>
        <v>94</v>
      </c>
      <c r="G98" s="31">
        <f t="shared" si="1"/>
        <v>1088.5</v>
      </c>
      <c r="H98" s="31"/>
      <c r="I98" s="31">
        <f t="shared" si="1"/>
        <v>0</v>
      </c>
      <c r="J98" s="31">
        <f t="shared" si="1"/>
        <v>0</v>
      </c>
      <c r="K98" s="31">
        <f t="shared" si="1"/>
        <v>0</v>
      </c>
      <c r="L98" s="31">
        <f t="shared" si="1"/>
        <v>0</v>
      </c>
      <c r="M98" s="31">
        <f t="shared" si="1"/>
        <v>0</v>
      </c>
      <c r="N98" s="31">
        <f t="shared" si="1"/>
        <v>0</v>
      </c>
      <c r="O98" s="31">
        <f t="shared" si="1"/>
        <v>0</v>
      </c>
      <c r="P98" s="31">
        <f t="shared" si="1"/>
        <v>0</v>
      </c>
      <c r="Q98" s="31">
        <f t="shared" si="1"/>
        <v>0</v>
      </c>
    </row>
    <row r="99" spans="1:17" ht="15" x14ac:dyDescent="0.25">
      <c r="A99" s="18"/>
      <c r="B99" s="18"/>
      <c r="C99" s="50" t="s">
        <v>223</v>
      </c>
      <c r="D99" s="31"/>
      <c r="E99" s="31"/>
      <c r="F99" s="31"/>
      <c r="G99" s="31"/>
      <c r="H99" s="63"/>
      <c r="I99" s="24"/>
      <c r="J99" s="31"/>
      <c r="K99" s="31"/>
      <c r="L99" s="8"/>
      <c r="M99" s="8"/>
      <c r="N99" s="8"/>
      <c r="O99" s="8"/>
      <c r="P99" s="8"/>
      <c r="Q99" s="8"/>
    </row>
    <row r="100" spans="1:17" ht="15" x14ac:dyDescent="0.25">
      <c r="A100" s="18"/>
      <c r="B100" s="48"/>
      <c r="C100" s="46" t="s">
        <v>175</v>
      </c>
      <c r="D100" s="31">
        <v>13</v>
      </c>
      <c r="E100" s="31">
        <v>278</v>
      </c>
      <c r="F100" s="31">
        <v>13</v>
      </c>
      <c r="G100" s="31">
        <v>278</v>
      </c>
      <c r="H100" s="63"/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48"/>
      <c r="C101" s="46" t="s">
        <v>176</v>
      </c>
      <c r="D101" s="31">
        <v>17</v>
      </c>
      <c r="E101" s="31">
        <f>92+13.5+10+28</f>
        <v>143.5</v>
      </c>
      <c r="F101" s="31">
        <v>17</v>
      </c>
      <c r="G101" s="31">
        <v>143.5</v>
      </c>
      <c r="H101" s="63"/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48"/>
      <c r="C102" s="46" t="s">
        <v>177</v>
      </c>
      <c r="D102" s="31">
        <v>2</v>
      </c>
      <c r="E102" s="31">
        <v>15.1</v>
      </c>
      <c r="F102" s="31">
        <v>2</v>
      </c>
      <c r="G102" s="31">
        <v>15.1</v>
      </c>
      <c r="H102" s="63"/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48"/>
      <c r="C103" s="46" t="s">
        <v>178</v>
      </c>
      <c r="D103" s="31">
        <v>9</v>
      </c>
      <c r="E103" s="31">
        <f>47.5+35</f>
        <v>82.5</v>
      </c>
      <c r="F103" s="31">
        <v>9</v>
      </c>
      <c r="G103" s="31">
        <v>82.5</v>
      </c>
      <c r="H103" s="63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48"/>
      <c r="C104" s="46" t="s">
        <v>179</v>
      </c>
      <c r="D104" s="31">
        <v>10</v>
      </c>
      <c r="E104" s="31">
        <v>117</v>
      </c>
      <c r="F104" s="31">
        <v>10</v>
      </c>
      <c r="G104" s="31">
        <v>117</v>
      </c>
      <c r="H104" s="63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48"/>
      <c r="C105" s="46" t="s">
        <v>180</v>
      </c>
      <c r="D105" s="31">
        <v>5</v>
      </c>
      <c r="E105" s="31">
        <v>37</v>
      </c>
      <c r="F105" s="31">
        <v>5</v>
      </c>
      <c r="G105" s="31">
        <v>37</v>
      </c>
      <c r="H105" s="63"/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48"/>
      <c r="C106" s="46" t="s">
        <v>181</v>
      </c>
      <c r="D106" s="31">
        <v>5</v>
      </c>
      <c r="E106" s="31">
        <v>22</v>
      </c>
      <c r="F106" s="31">
        <v>5</v>
      </c>
      <c r="G106" s="31">
        <v>22</v>
      </c>
      <c r="H106" s="63"/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48"/>
      <c r="C107" s="46" t="s">
        <v>182</v>
      </c>
      <c r="D107" s="31">
        <v>2</v>
      </c>
      <c r="E107" s="31">
        <v>10</v>
      </c>
      <c r="F107" s="31">
        <v>2</v>
      </c>
      <c r="G107" s="31">
        <v>10</v>
      </c>
      <c r="H107" s="63"/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48"/>
      <c r="C108" s="46" t="s">
        <v>183</v>
      </c>
      <c r="D108" s="31">
        <v>6</v>
      </c>
      <c r="E108" s="31">
        <v>42.5</v>
      </c>
      <c r="F108" s="31">
        <v>6</v>
      </c>
      <c r="G108" s="31">
        <v>42.5</v>
      </c>
      <c r="H108" s="63"/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48"/>
      <c r="C109" s="46" t="s">
        <v>184</v>
      </c>
      <c r="D109" s="31">
        <v>2</v>
      </c>
      <c r="E109" s="31">
        <v>7</v>
      </c>
      <c r="F109" s="31">
        <v>2</v>
      </c>
      <c r="G109" s="31">
        <v>7</v>
      </c>
      <c r="H109" s="63"/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48"/>
      <c r="C110" s="46" t="s">
        <v>185</v>
      </c>
      <c r="D110" s="31">
        <v>7</v>
      </c>
      <c r="E110" s="31">
        <v>66</v>
      </c>
      <c r="F110" s="31">
        <v>7</v>
      </c>
      <c r="G110" s="31">
        <v>66</v>
      </c>
      <c r="H110" s="63"/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48"/>
      <c r="C111" s="46" t="s">
        <v>187</v>
      </c>
      <c r="D111" s="31"/>
      <c r="E111" s="31"/>
      <c r="F111" s="31"/>
      <c r="G111" s="31"/>
      <c r="H111" s="63"/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48"/>
      <c r="C112" s="46" t="s">
        <v>188</v>
      </c>
      <c r="D112" s="31">
        <v>11</v>
      </c>
      <c r="E112" s="31">
        <f>144+18</f>
        <v>162</v>
      </c>
      <c r="F112" s="31">
        <v>11</v>
      </c>
      <c r="G112" s="31">
        <v>162</v>
      </c>
      <c r="H112" s="63"/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48"/>
      <c r="C113" s="46" t="s">
        <v>189</v>
      </c>
      <c r="D113" s="31">
        <v>3</v>
      </c>
      <c r="E113" s="31">
        <v>10</v>
      </c>
      <c r="F113" s="31">
        <v>3</v>
      </c>
      <c r="G113" s="31">
        <v>10</v>
      </c>
      <c r="H113" s="63"/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48"/>
      <c r="C114" s="46" t="s">
        <v>190</v>
      </c>
      <c r="D114" s="31">
        <v>1</v>
      </c>
      <c r="E114" s="31">
        <v>8</v>
      </c>
      <c r="F114" s="31">
        <v>1</v>
      </c>
      <c r="G114" s="31">
        <v>8</v>
      </c>
      <c r="H114" s="63"/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48"/>
      <c r="C115" s="46" t="s">
        <v>191</v>
      </c>
      <c r="D115" s="31"/>
      <c r="E115" s="31"/>
      <c r="F115" s="31"/>
      <c r="G115" s="31"/>
      <c r="H115" s="63"/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48"/>
      <c r="C116" s="46" t="s">
        <v>192</v>
      </c>
      <c r="D116" s="59"/>
      <c r="E116" s="59"/>
      <c r="F116" s="59"/>
      <c r="G116" s="59"/>
      <c r="H116" s="63"/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48"/>
      <c r="C117" s="46" t="s">
        <v>193</v>
      </c>
      <c r="D117" s="59"/>
      <c r="E117" s="59"/>
      <c r="F117" s="59"/>
      <c r="G117" s="59"/>
      <c r="H117" s="63"/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48"/>
      <c r="C118" s="46" t="s">
        <v>194</v>
      </c>
      <c r="D118" s="59">
        <v>10</v>
      </c>
      <c r="E118" s="59">
        <v>15</v>
      </c>
      <c r="F118" s="59">
        <v>10</v>
      </c>
      <c r="G118" s="59">
        <v>15</v>
      </c>
      <c r="H118" s="63"/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48"/>
      <c r="C119" s="46" t="s">
        <v>195</v>
      </c>
      <c r="D119" s="59">
        <v>2</v>
      </c>
      <c r="E119" s="59">
        <v>10</v>
      </c>
      <c r="F119" s="59">
        <v>2</v>
      </c>
      <c r="G119" s="59">
        <v>10</v>
      </c>
      <c r="H119" s="63"/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48"/>
      <c r="C120" s="46" t="s">
        <v>196</v>
      </c>
      <c r="D120" s="59">
        <v>4</v>
      </c>
      <c r="E120" s="59">
        <v>37</v>
      </c>
      <c r="F120" s="59">
        <v>4</v>
      </c>
      <c r="G120" s="59">
        <v>37</v>
      </c>
      <c r="H120" s="63"/>
      <c r="I120" s="24"/>
      <c r="J120" s="59"/>
      <c r="K120" s="59"/>
      <c r="L120" s="8"/>
      <c r="M120" s="8"/>
      <c r="N120" s="8"/>
      <c r="O120" s="8"/>
      <c r="P120" s="8"/>
      <c r="Q120" s="8"/>
    </row>
    <row r="121" spans="1:17" ht="12.75" customHeight="1" x14ac:dyDescent="0.25">
      <c r="A121" s="18"/>
      <c r="B121" s="48"/>
      <c r="C121" s="46" t="s">
        <v>197</v>
      </c>
      <c r="D121" s="59"/>
      <c r="E121" s="59"/>
      <c r="F121" s="59"/>
      <c r="G121" s="59"/>
      <c r="H121" s="63"/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2.75" customHeight="1" x14ac:dyDescent="0.25">
      <c r="A122" s="18"/>
      <c r="B122" s="48"/>
      <c r="C122" s="46" t="s">
        <v>198</v>
      </c>
      <c r="D122" s="59">
        <v>3</v>
      </c>
      <c r="E122" s="59">
        <v>8</v>
      </c>
      <c r="F122" s="59">
        <v>3</v>
      </c>
      <c r="G122" s="59">
        <v>8</v>
      </c>
      <c r="H122" s="63"/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48"/>
      <c r="C123" s="46" t="s">
        <v>199</v>
      </c>
      <c r="D123" s="59"/>
      <c r="E123" s="59"/>
      <c r="F123" s="59"/>
      <c r="G123" s="59"/>
      <c r="H123" s="63"/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48"/>
      <c r="C124" s="46" t="s">
        <v>200</v>
      </c>
      <c r="D124" s="59">
        <v>1</v>
      </c>
      <c r="E124" s="59">
        <v>12</v>
      </c>
      <c r="F124" s="59">
        <v>1</v>
      </c>
      <c r="G124" s="59">
        <v>12</v>
      </c>
      <c r="H124" s="63"/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48"/>
      <c r="C125" s="46" t="s">
        <v>201</v>
      </c>
      <c r="D125" s="59"/>
      <c r="E125" s="59"/>
      <c r="F125" s="59"/>
      <c r="G125" s="59"/>
      <c r="H125" s="63"/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48"/>
      <c r="C126" s="46" t="s">
        <v>202</v>
      </c>
      <c r="D126" s="59">
        <v>1</v>
      </c>
      <c r="E126" s="59">
        <v>5</v>
      </c>
      <c r="F126" s="59">
        <v>1</v>
      </c>
      <c r="G126" s="59">
        <v>5</v>
      </c>
      <c r="H126" s="63"/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48"/>
      <c r="C127" s="46" t="s">
        <v>203</v>
      </c>
      <c r="D127" s="59"/>
      <c r="E127" s="59"/>
      <c r="F127" s="59"/>
      <c r="G127" s="59"/>
      <c r="H127" s="63"/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48"/>
      <c r="C128" s="46" t="s">
        <v>204</v>
      </c>
      <c r="D128" s="59"/>
      <c r="E128" s="59"/>
      <c r="F128" s="59"/>
      <c r="G128" s="59"/>
      <c r="H128" s="63"/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48"/>
      <c r="C129" s="46" t="s">
        <v>205</v>
      </c>
      <c r="D129" s="59">
        <v>1</v>
      </c>
      <c r="E129" s="59">
        <v>1.5</v>
      </c>
      <c r="F129" s="59">
        <v>1</v>
      </c>
      <c r="G129" s="59">
        <v>1.5</v>
      </c>
      <c r="H129" s="63"/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48"/>
      <c r="C130" s="46" t="s">
        <v>206</v>
      </c>
      <c r="D130" s="59">
        <v>1</v>
      </c>
      <c r="E130" s="59">
        <v>1.5</v>
      </c>
      <c r="F130" s="59">
        <v>1</v>
      </c>
      <c r="G130" s="59">
        <v>1.5</v>
      </c>
      <c r="H130" s="63"/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48"/>
      <c r="C131" s="46" t="s">
        <v>207</v>
      </c>
      <c r="D131" s="59">
        <v>3</v>
      </c>
      <c r="E131" s="59">
        <v>8</v>
      </c>
      <c r="F131" s="59">
        <v>3</v>
      </c>
      <c r="G131" s="59">
        <v>8</v>
      </c>
      <c r="H131" s="63"/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48"/>
      <c r="C132" s="46" t="s">
        <v>186</v>
      </c>
      <c r="D132" s="59">
        <v>2</v>
      </c>
      <c r="E132" s="59">
        <v>5</v>
      </c>
      <c r="F132" s="59">
        <v>2</v>
      </c>
      <c r="G132" s="59">
        <v>5</v>
      </c>
      <c r="H132" s="63"/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48"/>
      <c r="C133" s="46" t="s">
        <v>208</v>
      </c>
      <c r="D133" s="60">
        <v>8</v>
      </c>
      <c r="E133" s="60">
        <v>49.5</v>
      </c>
      <c r="F133" s="60">
        <v>8</v>
      </c>
      <c r="G133" s="60">
        <v>49.5</v>
      </c>
      <c r="H133" s="63"/>
      <c r="I133" s="70"/>
      <c r="J133" s="70"/>
      <c r="K133" s="70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48"/>
      <c r="C134" s="46" t="s">
        <v>209</v>
      </c>
      <c r="D134" s="59"/>
      <c r="E134" s="59"/>
      <c r="F134" s="59"/>
      <c r="G134" s="59"/>
      <c r="H134" s="63"/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48"/>
      <c r="C135" s="46" t="s">
        <v>210</v>
      </c>
      <c r="D135" s="59">
        <v>3</v>
      </c>
      <c r="E135" s="59">
        <v>14</v>
      </c>
      <c r="F135" s="59">
        <v>3</v>
      </c>
      <c r="G135" s="59">
        <v>14</v>
      </c>
      <c r="H135" s="63"/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48"/>
      <c r="C136" s="46" t="s">
        <v>211</v>
      </c>
      <c r="D136" s="59"/>
      <c r="E136" s="59"/>
      <c r="F136" s="59"/>
      <c r="G136" s="59"/>
      <c r="H136" s="63"/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48"/>
      <c r="C137" s="46" t="s">
        <v>212</v>
      </c>
      <c r="D137" s="59"/>
      <c r="E137" s="59"/>
      <c r="F137" s="59"/>
      <c r="G137" s="59"/>
      <c r="H137" s="63"/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48"/>
      <c r="C138" s="46" t="s">
        <v>213</v>
      </c>
      <c r="D138" s="59">
        <v>1</v>
      </c>
      <c r="E138" s="59">
        <v>5</v>
      </c>
      <c r="F138" s="59">
        <v>1</v>
      </c>
      <c r="G138" s="59">
        <v>5</v>
      </c>
      <c r="H138" s="63"/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48"/>
      <c r="C139" s="46" t="s">
        <v>214</v>
      </c>
      <c r="D139" s="59"/>
      <c r="E139" s="59"/>
      <c r="F139" s="59"/>
      <c r="G139" s="59"/>
      <c r="H139" s="63"/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48"/>
      <c r="C140" s="46" t="s">
        <v>215</v>
      </c>
      <c r="D140" s="59"/>
      <c r="E140" s="59"/>
      <c r="F140" s="59"/>
      <c r="G140" s="59"/>
      <c r="H140" s="63"/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48"/>
      <c r="C141" s="51" t="s">
        <v>216</v>
      </c>
      <c r="D141" s="59"/>
      <c r="E141" s="59"/>
      <c r="F141" s="59"/>
      <c r="G141" s="59"/>
      <c r="H141" s="63"/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48"/>
      <c r="C142" s="52" t="s">
        <v>217</v>
      </c>
      <c r="D142" s="59">
        <v>28</v>
      </c>
      <c r="E142" s="59">
        <v>92</v>
      </c>
      <c r="F142" s="59">
        <v>28</v>
      </c>
      <c r="G142" s="59">
        <v>92</v>
      </c>
      <c r="H142" s="63"/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48"/>
      <c r="C143" s="46" t="s">
        <v>218</v>
      </c>
      <c r="D143" s="59">
        <v>2</v>
      </c>
      <c r="E143" s="59">
        <v>10</v>
      </c>
      <c r="F143" s="59">
        <v>2</v>
      </c>
      <c r="G143" s="59">
        <v>10</v>
      </c>
      <c r="H143" s="63"/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48"/>
      <c r="C144" s="46" t="s">
        <v>219</v>
      </c>
      <c r="D144" s="59">
        <v>2</v>
      </c>
      <c r="E144" s="59">
        <v>3</v>
      </c>
      <c r="F144" s="59">
        <v>2</v>
      </c>
      <c r="G144" s="59">
        <v>3</v>
      </c>
      <c r="H144" s="63"/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48"/>
      <c r="C145" s="46" t="s">
        <v>220</v>
      </c>
      <c r="D145" s="60">
        <v>3</v>
      </c>
      <c r="E145" s="60">
        <v>29</v>
      </c>
      <c r="F145" s="60">
        <v>3</v>
      </c>
      <c r="G145" s="60">
        <v>29</v>
      </c>
      <c r="H145" s="63"/>
      <c r="I145" s="70"/>
      <c r="J145" s="70"/>
      <c r="K145" s="70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48"/>
      <c r="C146" s="46" t="s">
        <v>221</v>
      </c>
      <c r="D146" s="59"/>
      <c r="E146" s="59"/>
      <c r="F146" s="59"/>
      <c r="G146" s="59"/>
      <c r="H146" s="63"/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48"/>
      <c r="C147" s="46" t="s">
        <v>222</v>
      </c>
      <c r="D147" s="59"/>
      <c r="E147" s="59"/>
      <c r="F147" s="59"/>
      <c r="G147" s="59"/>
      <c r="H147" s="63"/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8.75" customHeight="1" x14ac:dyDescent="0.2">
      <c r="A148" s="18"/>
      <c r="B148" s="48"/>
      <c r="C148" s="19" t="s">
        <v>30</v>
      </c>
      <c r="D148" s="59">
        <f>SUM(D100:D147)</f>
        <v>168</v>
      </c>
      <c r="E148" s="59">
        <f t="shared" ref="E148:Q148" si="2">SUM(E100:E147)</f>
        <v>1306.0999999999999</v>
      </c>
      <c r="F148" s="59">
        <f t="shared" si="2"/>
        <v>168</v>
      </c>
      <c r="G148" s="59">
        <f t="shared" si="2"/>
        <v>1306.0999999999999</v>
      </c>
      <c r="H148" s="59"/>
      <c r="I148" s="59">
        <f t="shared" si="2"/>
        <v>0</v>
      </c>
      <c r="J148" s="59">
        <f t="shared" si="2"/>
        <v>0</v>
      </c>
      <c r="K148" s="59">
        <f t="shared" si="2"/>
        <v>0</v>
      </c>
      <c r="L148" s="59">
        <f t="shared" si="2"/>
        <v>0</v>
      </c>
      <c r="M148" s="59">
        <f t="shared" si="2"/>
        <v>0</v>
      </c>
      <c r="N148" s="59">
        <f t="shared" si="2"/>
        <v>0</v>
      </c>
      <c r="O148" s="59">
        <f t="shared" si="2"/>
        <v>0</v>
      </c>
      <c r="P148" s="59">
        <f t="shared" si="2"/>
        <v>0</v>
      </c>
      <c r="Q148" s="59">
        <f t="shared" si="2"/>
        <v>0</v>
      </c>
    </row>
    <row r="149" spans="1:17" ht="15" x14ac:dyDescent="0.25">
      <c r="A149" s="18"/>
      <c r="B149" s="18"/>
      <c r="C149" s="90" t="s">
        <v>250</v>
      </c>
      <c r="D149" s="31"/>
      <c r="E149" s="31"/>
      <c r="F149" s="31"/>
      <c r="G149" s="31"/>
      <c r="H149" s="63"/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18"/>
      <c r="C150" s="18" t="s">
        <v>224</v>
      </c>
      <c r="D150" s="31">
        <v>15</v>
      </c>
      <c r="E150" s="31">
        <v>188</v>
      </c>
      <c r="F150" s="31">
        <v>15</v>
      </c>
      <c r="G150" s="31">
        <v>188</v>
      </c>
      <c r="H150" s="63"/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18"/>
      <c r="C151" s="18" t="s">
        <v>225</v>
      </c>
      <c r="D151" s="31">
        <v>18</v>
      </c>
      <c r="E151" s="31">
        <v>235</v>
      </c>
      <c r="F151" s="31">
        <v>18</v>
      </c>
      <c r="G151" s="31">
        <v>235</v>
      </c>
      <c r="H151" s="63"/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345</v>
      </c>
      <c r="D152" s="31"/>
      <c r="E152" s="31"/>
      <c r="F152" s="31"/>
      <c r="G152" s="31"/>
      <c r="H152" s="63"/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226</v>
      </c>
      <c r="D153" s="31">
        <v>1</v>
      </c>
      <c r="E153" s="31">
        <v>5</v>
      </c>
      <c r="F153" s="31">
        <v>1</v>
      </c>
      <c r="G153" s="31">
        <v>5</v>
      </c>
      <c r="H153" s="63"/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227</v>
      </c>
      <c r="D154" s="31"/>
      <c r="E154" s="31"/>
      <c r="F154" s="31"/>
      <c r="G154" s="31"/>
      <c r="H154" s="63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228</v>
      </c>
      <c r="D155" s="31">
        <v>3</v>
      </c>
      <c r="E155" s="31">
        <v>20</v>
      </c>
      <c r="F155" s="31">
        <v>3</v>
      </c>
      <c r="G155" s="31">
        <v>20</v>
      </c>
      <c r="H155" s="63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229</v>
      </c>
      <c r="D156" s="70"/>
      <c r="E156" s="70"/>
      <c r="F156" s="70"/>
      <c r="G156" s="70"/>
      <c r="H156" s="63"/>
      <c r="I156" s="70"/>
      <c r="J156" s="70"/>
      <c r="K156" s="70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230</v>
      </c>
      <c r="D157" s="31"/>
      <c r="E157" s="31"/>
      <c r="F157" s="31"/>
      <c r="G157" s="31"/>
      <c r="H157" s="63"/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231</v>
      </c>
      <c r="D158" s="31"/>
      <c r="E158" s="31"/>
      <c r="F158" s="31"/>
      <c r="G158" s="31"/>
      <c r="H158" s="63"/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232</v>
      </c>
      <c r="D159" s="31">
        <v>4</v>
      </c>
      <c r="E159" s="31">
        <v>20</v>
      </c>
      <c r="F159" s="31">
        <v>4</v>
      </c>
      <c r="G159" s="31">
        <v>20</v>
      </c>
      <c r="H159" s="63"/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233</v>
      </c>
      <c r="D160" s="31">
        <v>1</v>
      </c>
      <c r="E160" s="31">
        <v>3</v>
      </c>
      <c r="F160" s="31">
        <v>1</v>
      </c>
      <c r="G160" s="31">
        <v>3</v>
      </c>
      <c r="H160" s="63"/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234</v>
      </c>
      <c r="D161" s="31"/>
      <c r="E161" s="31"/>
      <c r="F161" s="31"/>
      <c r="G161" s="31"/>
      <c r="H161" s="63"/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235</v>
      </c>
      <c r="D162" s="31"/>
      <c r="E162" s="31"/>
      <c r="F162" s="31"/>
      <c r="G162" s="31"/>
      <c r="H162" s="63"/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346</v>
      </c>
      <c r="D163" s="31"/>
      <c r="E163" s="31"/>
      <c r="F163" s="31"/>
      <c r="G163" s="31"/>
      <c r="H163" s="63"/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236</v>
      </c>
      <c r="D164" s="31">
        <v>6</v>
      </c>
      <c r="E164" s="31">
        <v>44</v>
      </c>
      <c r="F164" s="31">
        <v>7</v>
      </c>
      <c r="G164" s="31">
        <v>44</v>
      </c>
      <c r="H164" s="63"/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237</v>
      </c>
      <c r="D165" s="31">
        <v>5</v>
      </c>
      <c r="E165" s="31">
        <v>41</v>
      </c>
      <c r="F165" s="31">
        <v>5</v>
      </c>
      <c r="G165" s="31">
        <v>41</v>
      </c>
      <c r="H165" s="63"/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238</v>
      </c>
      <c r="D166" s="31"/>
      <c r="E166" s="31"/>
      <c r="F166" s="31"/>
      <c r="G166" s="31"/>
      <c r="H166" s="63"/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239</v>
      </c>
      <c r="D167" s="31">
        <v>1</v>
      </c>
      <c r="E167" s="31">
        <v>10</v>
      </c>
      <c r="F167" s="31">
        <v>1</v>
      </c>
      <c r="G167" s="31">
        <v>10</v>
      </c>
      <c r="H167" s="63"/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240</v>
      </c>
      <c r="D168" s="70">
        <v>2</v>
      </c>
      <c r="E168" s="70">
        <v>13</v>
      </c>
      <c r="F168" s="70">
        <v>2</v>
      </c>
      <c r="G168" s="70">
        <v>13</v>
      </c>
      <c r="H168" s="63"/>
      <c r="I168" s="70"/>
      <c r="J168" s="70"/>
      <c r="K168" s="70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241</v>
      </c>
      <c r="D169" s="31">
        <v>1</v>
      </c>
      <c r="E169" s="31">
        <v>10</v>
      </c>
      <c r="F169" s="31">
        <v>1</v>
      </c>
      <c r="G169" s="31">
        <v>10</v>
      </c>
      <c r="H169" s="63"/>
      <c r="I169" s="70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242</v>
      </c>
      <c r="D170" s="31"/>
      <c r="E170" s="31"/>
      <c r="F170" s="31"/>
      <c r="G170" s="31"/>
      <c r="H170" s="63"/>
      <c r="I170" s="70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347</v>
      </c>
      <c r="D171" s="31"/>
      <c r="E171" s="31"/>
      <c r="F171" s="31"/>
      <c r="G171" s="31"/>
      <c r="H171" s="63"/>
      <c r="I171" s="70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243</v>
      </c>
      <c r="D172" s="31"/>
      <c r="E172" s="31"/>
      <c r="F172" s="31"/>
      <c r="G172" s="31"/>
      <c r="H172" s="63"/>
      <c r="I172" s="70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348</v>
      </c>
      <c r="D173" s="31">
        <v>7</v>
      </c>
      <c r="E173" s="31">
        <v>54</v>
      </c>
      <c r="F173" s="31">
        <v>7</v>
      </c>
      <c r="G173" s="31">
        <v>54</v>
      </c>
      <c r="H173" s="63"/>
      <c r="I173" s="70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244</v>
      </c>
      <c r="D174" s="31"/>
      <c r="E174" s="31"/>
      <c r="F174" s="31"/>
      <c r="G174" s="31"/>
      <c r="H174" s="63"/>
      <c r="I174" s="70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245</v>
      </c>
      <c r="D175" s="31"/>
      <c r="E175" s="31"/>
      <c r="F175" s="31"/>
      <c r="G175" s="31"/>
      <c r="H175" s="63"/>
      <c r="I175" s="70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246</v>
      </c>
      <c r="D176" s="31">
        <v>3</v>
      </c>
      <c r="E176" s="31">
        <v>36</v>
      </c>
      <c r="F176" s="31">
        <v>3</v>
      </c>
      <c r="G176" s="31">
        <v>36</v>
      </c>
      <c r="H176" s="63"/>
      <c r="I176" s="70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247</v>
      </c>
      <c r="D177" s="31">
        <v>2</v>
      </c>
      <c r="E177" s="31">
        <v>20</v>
      </c>
      <c r="F177" s="31">
        <v>2</v>
      </c>
      <c r="G177" s="31">
        <v>20</v>
      </c>
      <c r="H177" s="63"/>
      <c r="I177" s="70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249</v>
      </c>
      <c r="D178" s="31">
        <v>2</v>
      </c>
      <c r="E178" s="31">
        <v>10</v>
      </c>
      <c r="F178" s="31">
        <v>2</v>
      </c>
      <c r="G178" s="31">
        <v>10</v>
      </c>
      <c r="H178" s="63"/>
      <c r="I178" s="70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49" t="s">
        <v>248</v>
      </c>
      <c r="D179" s="31">
        <v>3</v>
      </c>
      <c r="E179" s="31">
        <v>115</v>
      </c>
      <c r="F179" s="31">
        <v>3</v>
      </c>
      <c r="G179" s="31">
        <v>115</v>
      </c>
      <c r="H179" s="63"/>
      <c r="I179" s="70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">
      <c r="A180" s="18"/>
      <c r="B180" s="18"/>
      <c r="C180" s="19" t="s">
        <v>30</v>
      </c>
      <c r="D180" s="31">
        <f>SUM(D150:D179)</f>
        <v>74</v>
      </c>
      <c r="E180" s="31">
        <f t="shared" ref="E180:Q180" si="3">SUM(E150:E179)</f>
        <v>824</v>
      </c>
      <c r="F180" s="31">
        <f t="shared" si="3"/>
        <v>75</v>
      </c>
      <c r="G180" s="31">
        <f t="shared" si="3"/>
        <v>824</v>
      </c>
      <c r="H180" s="31"/>
      <c r="I180" s="31">
        <f t="shared" si="3"/>
        <v>0</v>
      </c>
      <c r="J180" s="31">
        <f t="shared" si="3"/>
        <v>0</v>
      </c>
      <c r="K180" s="31">
        <f t="shared" si="3"/>
        <v>0</v>
      </c>
      <c r="L180" s="31">
        <f t="shared" si="3"/>
        <v>0</v>
      </c>
      <c r="M180" s="31">
        <f t="shared" si="3"/>
        <v>0</v>
      </c>
      <c r="N180" s="31">
        <f t="shared" si="3"/>
        <v>0</v>
      </c>
      <c r="O180" s="31">
        <f t="shared" si="3"/>
        <v>0</v>
      </c>
      <c r="P180" s="31">
        <f t="shared" si="3"/>
        <v>0</v>
      </c>
      <c r="Q180" s="31">
        <f t="shared" si="3"/>
        <v>0</v>
      </c>
    </row>
    <row r="181" spans="1:17" ht="15" x14ac:dyDescent="0.25">
      <c r="A181" s="18"/>
      <c r="B181" s="18"/>
      <c r="C181" s="53" t="s">
        <v>259</v>
      </c>
      <c r="D181" s="31"/>
      <c r="E181" s="31"/>
      <c r="F181" s="31"/>
      <c r="G181" s="31"/>
      <c r="H181" s="63"/>
      <c r="I181" s="70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48"/>
      <c r="C182" s="52" t="s">
        <v>251</v>
      </c>
      <c r="D182" s="31">
        <v>1</v>
      </c>
      <c r="E182" s="31">
        <v>12</v>
      </c>
      <c r="F182" s="31">
        <v>1</v>
      </c>
      <c r="G182" s="31">
        <v>12</v>
      </c>
      <c r="H182" s="63"/>
      <c r="I182" s="70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48"/>
      <c r="C183" s="46" t="s">
        <v>252</v>
      </c>
      <c r="D183" s="31"/>
      <c r="E183" s="31"/>
      <c r="F183" s="31"/>
      <c r="G183" s="31"/>
      <c r="H183" s="63"/>
      <c r="I183" s="70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48"/>
      <c r="C184" s="46" t="s">
        <v>253</v>
      </c>
      <c r="D184" s="31"/>
      <c r="E184" s="31"/>
      <c r="F184" s="31"/>
      <c r="G184" s="31"/>
      <c r="H184" s="63"/>
      <c r="I184" s="70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48"/>
      <c r="C185" s="46" t="s">
        <v>254</v>
      </c>
      <c r="D185" s="31"/>
      <c r="E185" s="31"/>
      <c r="F185" s="31"/>
      <c r="G185" s="31"/>
      <c r="H185" s="63"/>
      <c r="I185" s="70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48"/>
      <c r="C186" s="46" t="s">
        <v>255</v>
      </c>
      <c r="D186" s="31"/>
      <c r="E186" s="31"/>
      <c r="F186" s="31"/>
      <c r="G186" s="31"/>
      <c r="H186" s="63"/>
      <c r="I186" s="70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48"/>
      <c r="C187" s="46" t="s">
        <v>256</v>
      </c>
      <c r="D187" s="31"/>
      <c r="E187" s="31"/>
      <c r="F187" s="31"/>
      <c r="G187" s="31"/>
      <c r="H187" s="63"/>
      <c r="I187" s="70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48"/>
      <c r="C188" s="46" t="s">
        <v>257</v>
      </c>
      <c r="D188" s="31"/>
      <c r="E188" s="31"/>
      <c r="F188" s="31"/>
      <c r="G188" s="31"/>
      <c r="H188" s="63"/>
      <c r="I188" s="70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48"/>
      <c r="C189" s="46" t="s">
        <v>258</v>
      </c>
      <c r="D189" s="31"/>
      <c r="E189" s="31"/>
      <c r="F189" s="31"/>
      <c r="G189" s="31"/>
      <c r="H189" s="63"/>
      <c r="I189" s="70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48"/>
      <c r="C190" s="19" t="s">
        <v>30</v>
      </c>
      <c r="D190" s="31">
        <f>SUM(D182:D189)</f>
        <v>1</v>
      </c>
      <c r="E190" s="31">
        <f t="shared" ref="E190:J190" si="4">SUM(E182:E189)</f>
        <v>12</v>
      </c>
      <c r="F190" s="31">
        <f t="shared" si="4"/>
        <v>1</v>
      </c>
      <c r="G190" s="31">
        <f t="shared" si="4"/>
        <v>12</v>
      </c>
      <c r="H190" s="63"/>
      <c r="I190" s="31">
        <f t="shared" si="4"/>
        <v>0</v>
      </c>
      <c r="J190" s="31">
        <f t="shared" si="4"/>
        <v>0</v>
      </c>
      <c r="K190" s="31"/>
      <c r="L190" s="8"/>
      <c r="M190" s="8"/>
      <c r="N190" s="8"/>
      <c r="O190" s="8"/>
      <c r="P190" s="8"/>
      <c r="Q190" s="8"/>
    </row>
    <row r="191" spans="1:17" ht="15" x14ac:dyDescent="0.25">
      <c r="A191" s="18"/>
      <c r="B191" s="48"/>
      <c r="C191" s="55" t="s">
        <v>265</v>
      </c>
      <c r="D191" s="31"/>
      <c r="E191" s="31"/>
      <c r="F191" s="31"/>
      <c r="G191" s="31"/>
      <c r="H191" s="63"/>
      <c r="I191" s="70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48"/>
      <c r="C192" s="46" t="s">
        <v>260</v>
      </c>
      <c r="D192" s="31">
        <v>4</v>
      </c>
      <c r="E192" s="31">
        <v>43</v>
      </c>
      <c r="F192" s="31">
        <v>4</v>
      </c>
      <c r="G192" s="31">
        <v>43</v>
      </c>
      <c r="H192" s="63"/>
      <c r="I192" s="70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48"/>
      <c r="C193" s="46" t="s">
        <v>261</v>
      </c>
      <c r="D193" s="31"/>
      <c r="E193" s="31"/>
      <c r="F193" s="31"/>
      <c r="G193" s="31"/>
      <c r="H193" s="63"/>
      <c r="I193" s="70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48"/>
      <c r="C194" s="46" t="s">
        <v>262</v>
      </c>
      <c r="D194" s="31">
        <v>1</v>
      </c>
      <c r="E194" s="31">
        <v>14</v>
      </c>
      <c r="F194" s="31">
        <v>1</v>
      </c>
      <c r="G194" s="31">
        <v>14</v>
      </c>
      <c r="H194" s="63"/>
      <c r="I194" s="70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48"/>
      <c r="C195" s="46" t="s">
        <v>263</v>
      </c>
      <c r="D195" s="31"/>
      <c r="E195" s="31"/>
      <c r="F195" s="31"/>
      <c r="G195" s="31"/>
      <c r="H195" s="63"/>
      <c r="I195" s="70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48"/>
      <c r="C196" s="46" t="s">
        <v>154</v>
      </c>
      <c r="D196" s="31">
        <v>2</v>
      </c>
      <c r="E196" s="31">
        <v>11</v>
      </c>
      <c r="F196" s="31">
        <v>2</v>
      </c>
      <c r="G196" s="31">
        <v>11</v>
      </c>
      <c r="H196" s="63"/>
      <c r="I196" s="70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48"/>
      <c r="C197" s="46" t="s">
        <v>264</v>
      </c>
      <c r="D197" s="31"/>
      <c r="E197" s="31"/>
      <c r="F197" s="31"/>
      <c r="G197" s="31"/>
      <c r="H197" s="63"/>
      <c r="I197" s="70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18"/>
      <c r="C198" s="54" t="s">
        <v>30</v>
      </c>
      <c r="D198" s="31">
        <f>SUM(D192:D197)</f>
        <v>7</v>
      </c>
      <c r="E198" s="31">
        <f t="shared" ref="E198:J198" si="5">SUM(E192:E197)</f>
        <v>68</v>
      </c>
      <c r="F198" s="31">
        <f t="shared" si="5"/>
        <v>7</v>
      </c>
      <c r="G198" s="31">
        <f t="shared" si="5"/>
        <v>68</v>
      </c>
      <c r="H198" s="63"/>
      <c r="I198" s="31">
        <f t="shared" si="5"/>
        <v>0</v>
      </c>
      <c r="J198" s="31">
        <f t="shared" si="5"/>
        <v>0</v>
      </c>
      <c r="K198" s="31"/>
      <c r="L198" s="8"/>
      <c r="M198" s="8"/>
      <c r="N198" s="8"/>
      <c r="O198" s="8"/>
      <c r="P198" s="8"/>
      <c r="Q198" s="8"/>
    </row>
    <row r="199" spans="1:17" ht="15" x14ac:dyDescent="0.25">
      <c r="A199" s="18"/>
      <c r="B199" s="18"/>
      <c r="C199" s="47" t="s">
        <v>304</v>
      </c>
      <c r="D199" s="31"/>
      <c r="E199" s="31"/>
      <c r="F199" s="31"/>
      <c r="G199" s="31"/>
      <c r="H199" s="63"/>
      <c r="I199" s="70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48"/>
      <c r="C200" s="46" t="s">
        <v>266</v>
      </c>
      <c r="D200" s="31">
        <v>3</v>
      </c>
      <c r="E200" s="31">
        <v>18</v>
      </c>
      <c r="F200" s="31">
        <v>3</v>
      </c>
      <c r="G200" s="31">
        <v>18</v>
      </c>
      <c r="H200" s="63"/>
      <c r="I200" s="70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48"/>
      <c r="C201" s="46" t="s">
        <v>267</v>
      </c>
      <c r="D201" s="31"/>
      <c r="E201" s="31"/>
      <c r="F201" s="31"/>
      <c r="G201" s="31"/>
      <c r="H201" s="63"/>
      <c r="I201" s="70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48"/>
      <c r="C202" s="52" t="s">
        <v>268</v>
      </c>
      <c r="D202" s="31">
        <v>1</v>
      </c>
      <c r="E202" s="31">
        <v>6</v>
      </c>
      <c r="F202" s="31">
        <v>1</v>
      </c>
      <c r="G202" s="31">
        <v>6</v>
      </c>
      <c r="H202" s="63"/>
      <c r="I202" s="70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48"/>
      <c r="C203" s="46" t="s">
        <v>269</v>
      </c>
      <c r="D203" s="31"/>
      <c r="E203" s="31"/>
      <c r="F203" s="31"/>
      <c r="G203" s="31"/>
      <c r="H203" s="63"/>
      <c r="I203" s="70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48"/>
      <c r="C204" s="46" t="s">
        <v>270</v>
      </c>
      <c r="D204" s="31">
        <v>25</v>
      </c>
      <c r="E204" s="31">
        <v>285.5</v>
      </c>
      <c r="F204" s="31">
        <v>25</v>
      </c>
      <c r="G204" s="31">
        <v>285.5</v>
      </c>
      <c r="H204" s="63"/>
      <c r="I204" s="70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48"/>
      <c r="C205" s="46" t="s">
        <v>271</v>
      </c>
      <c r="D205" s="31">
        <v>2</v>
      </c>
      <c r="E205" s="31">
        <v>6</v>
      </c>
      <c r="F205" s="31">
        <v>2</v>
      </c>
      <c r="G205" s="31">
        <v>6</v>
      </c>
      <c r="H205" s="63"/>
      <c r="I205" s="70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48"/>
      <c r="C206" s="46" t="s">
        <v>272</v>
      </c>
      <c r="D206" s="31"/>
      <c r="E206" s="31"/>
      <c r="F206" s="31"/>
      <c r="G206" s="31"/>
      <c r="H206" s="63"/>
      <c r="I206" s="70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48"/>
      <c r="C207" s="46" t="s">
        <v>273</v>
      </c>
      <c r="D207" s="31">
        <v>3</v>
      </c>
      <c r="E207" s="31">
        <v>27</v>
      </c>
      <c r="F207" s="31">
        <v>3</v>
      </c>
      <c r="G207" s="31">
        <v>27</v>
      </c>
      <c r="H207" s="63"/>
      <c r="I207" s="70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48"/>
      <c r="C208" s="46" t="s">
        <v>274</v>
      </c>
      <c r="D208" s="31">
        <v>4</v>
      </c>
      <c r="E208" s="31">
        <v>106</v>
      </c>
      <c r="F208" s="31">
        <v>4</v>
      </c>
      <c r="G208" s="31">
        <v>106</v>
      </c>
      <c r="H208" s="63"/>
      <c r="I208" s="70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48"/>
      <c r="C209" s="46" t="s">
        <v>275</v>
      </c>
      <c r="D209" s="31">
        <v>3</v>
      </c>
      <c r="E209" s="31">
        <v>15</v>
      </c>
      <c r="F209" s="31">
        <v>3</v>
      </c>
      <c r="G209" s="31">
        <v>15</v>
      </c>
      <c r="H209" s="63"/>
      <c r="I209" s="70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48"/>
      <c r="C210" s="46" t="s">
        <v>276</v>
      </c>
      <c r="D210" s="31">
        <v>3</v>
      </c>
      <c r="E210" s="31">
        <v>15</v>
      </c>
      <c r="F210" s="31">
        <v>3</v>
      </c>
      <c r="G210" s="31">
        <v>15</v>
      </c>
      <c r="H210" s="63"/>
      <c r="I210" s="70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48"/>
      <c r="C211" s="46" t="s">
        <v>277</v>
      </c>
      <c r="D211" s="31">
        <v>6</v>
      </c>
      <c r="E211" s="31">
        <v>60.5</v>
      </c>
      <c r="F211" s="31">
        <v>6</v>
      </c>
      <c r="G211" s="31">
        <v>60.5</v>
      </c>
      <c r="H211" s="63"/>
      <c r="I211" s="70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48"/>
      <c r="C212" s="46" t="s">
        <v>278</v>
      </c>
      <c r="D212" s="31"/>
      <c r="E212" s="31"/>
      <c r="F212" s="31"/>
      <c r="G212" s="31"/>
      <c r="H212" s="63"/>
      <c r="I212" s="70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48"/>
      <c r="C213" s="46" t="s">
        <v>279</v>
      </c>
      <c r="D213" s="31">
        <v>4</v>
      </c>
      <c r="E213" s="31">
        <v>41</v>
      </c>
      <c r="F213" s="31">
        <v>4</v>
      </c>
      <c r="G213" s="31">
        <v>41</v>
      </c>
      <c r="H213" s="63"/>
      <c r="I213" s="70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48"/>
      <c r="C214" s="46" t="s">
        <v>280</v>
      </c>
      <c r="D214" s="31"/>
      <c r="E214" s="31"/>
      <c r="F214" s="31"/>
      <c r="G214" s="31"/>
      <c r="H214" s="63"/>
      <c r="I214" s="70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48"/>
      <c r="C215" s="46" t="s">
        <v>281</v>
      </c>
      <c r="D215" s="31"/>
      <c r="E215" s="31"/>
      <c r="F215" s="31"/>
      <c r="G215" s="31"/>
      <c r="H215" s="63"/>
      <c r="I215" s="70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48"/>
      <c r="C216" s="46" t="s">
        <v>282</v>
      </c>
      <c r="D216" s="31">
        <v>2</v>
      </c>
      <c r="E216" s="31">
        <v>16</v>
      </c>
      <c r="F216" s="31">
        <v>2</v>
      </c>
      <c r="G216" s="31">
        <v>16</v>
      </c>
      <c r="H216" s="63"/>
      <c r="I216" s="70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48"/>
      <c r="C217" s="46" t="s">
        <v>283</v>
      </c>
      <c r="D217" s="31">
        <v>8</v>
      </c>
      <c r="E217" s="31">
        <v>79</v>
      </c>
      <c r="F217" s="31">
        <v>8</v>
      </c>
      <c r="G217" s="31">
        <v>79</v>
      </c>
      <c r="H217" s="63"/>
      <c r="I217" s="70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48"/>
      <c r="C218" s="46" t="s">
        <v>284</v>
      </c>
      <c r="D218" s="31">
        <v>1</v>
      </c>
      <c r="E218" s="31">
        <v>7</v>
      </c>
      <c r="F218" s="31">
        <v>1</v>
      </c>
      <c r="G218" s="31">
        <v>7</v>
      </c>
      <c r="H218" s="63"/>
      <c r="I218" s="70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48"/>
      <c r="C219" s="46" t="s">
        <v>285</v>
      </c>
      <c r="D219" s="31">
        <v>1</v>
      </c>
      <c r="E219" s="31">
        <v>15</v>
      </c>
      <c r="F219" s="31">
        <v>1</v>
      </c>
      <c r="G219" s="31">
        <v>15</v>
      </c>
      <c r="H219" s="63"/>
      <c r="I219" s="70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48"/>
      <c r="C220" s="46" t="s">
        <v>286</v>
      </c>
      <c r="D220" s="31">
        <v>5</v>
      </c>
      <c r="E220" s="31">
        <v>57</v>
      </c>
      <c r="F220" s="31">
        <v>5</v>
      </c>
      <c r="G220" s="31">
        <v>57</v>
      </c>
      <c r="H220" s="63"/>
      <c r="I220" s="70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48"/>
      <c r="C221" s="46" t="s">
        <v>287</v>
      </c>
      <c r="D221" s="31">
        <v>6</v>
      </c>
      <c r="E221" s="31">
        <v>65</v>
      </c>
      <c r="F221" s="31">
        <v>6</v>
      </c>
      <c r="G221" s="31">
        <v>65</v>
      </c>
      <c r="H221" s="63"/>
      <c r="I221" s="70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48"/>
      <c r="C222" s="46" t="s">
        <v>288</v>
      </c>
      <c r="D222" s="31">
        <v>1</v>
      </c>
      <c r="E222" s="31">
        <v>7</v>
      </c>
      <c r="F222" s="31">
        <v>1</v>
      </c>
      <c r="G222" s="31">
        <v>7</v>
      </c>
      <c r="H222" s="63"/>
      <c r="I222" s="70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48"/>
      <c r="C223" s="46" t="s">
        <v>289</v>
      </c>
      <c r="D223" s="31">
        <v>24</v>
      </c>
      <c r="E223" s="31">
        <v>243</v>
      </c>
      <c r="F223" s="31">
        <v>24</v>
      </c>
      <c r="G223" s="31">
        <v>243</v>
      </c>
      <c r="H223" s="63"/>
      <c r="I223" s="70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48"/>
      <c r="C224" s="46" t="s">
        <v>290</v>
      </c>
      <c r="D224" s="31">
        <v>1</v>
      </c>
      <c r="E224" s="31">
        <v>40</v>
      </c>
      <c r="F224" s="31">
        <v>1</v>
      </c>
      <c r="G224" s="31">
        <v>40</v>
      </c>
      <c r="H224" s="63"/>
      <c r="I224" s="70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48"/>
      <c r="C225" s="46" t="s">
        <v>291</v>
      </c>
      <c r="D225" s="31">
        <v>1</v>
      </c>
      <c r="E225" s="31">
        <v>5</v>
      </c>
      <c r="F225" s="31">
        <v>1</v>
      </c>
      <c r="G225" s="31">
        <v>5</v>
      </c>
      <c r="H225" s="63"/>
      <c r="I225" s="70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48"/>
      <c r="C226" s="46" t="s">
        <v>292</v>
      </c>
      <c r="D226" s="31">
        <v>2</v>
      </c>
      <c r="E226" s="31">
        <v>14</v>
      </c>
      <c r="F226" s="31">
        <v>2</v>
      </c>
      <c r="G226" s="31">
        <v>14</v>
      </c>
      <c r="H226" s="63"/>
      <c r="I226" s="70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48"/>
      <c r="C227" s="46" t="s">
        <v>293</v>
      </c>
      <c r="D227" s="31"/>
      <c r="E227" s="31"/>
      <c r="F227" s="31"/>
      <c r="G227" s="31"/>
      <c r="H227" s="63"/>
      <c r="I227" s="70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48"/>
      <c r="C228" s="46" t="s">
        <v>294</v>
      </c>
      <c r="D228" s="31">
        <v>8</v>
      </c>
      <c r="E228" s="31">
        <v>85</v>
      </c>
      <c r="F228" s="31">
        <v>8</v>
      </c>
      <c r="G228" s="31">
        <v>85</v>
      </c>
      <c r="H228" s="63"/>
      <c r="I228" s="70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48"/>
      <c r="C229" s="46" t="s">
        <v>295</v>
      </c>
      <c r="D229" s="31">
        <v>2</v>
      </c>
      <c r="E229" s="31">
        <v>25</v>
      </c>
      <c r="F229" s="31">
        <v>2</v>
      </c>
      <c r="G229" s="31">
        <v>25</v>
      </c>
      <c r="H229" s="63"/>
      <c r="I229" s="70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48"/>
      <c r="C230" s="46" t="s">
        <v>296</v>
      </c>
      <c r="D230" s="31">
        <v>6</v>
      </c>
      <c r="E230" s="31">
        <v>39</v>
      </c>
      <c r="F230" s="31">
        <v>6</v>
      </c>
      <c r="G230" s="31">
        <v>39</v>
      </c>
      <c r="H230" s="63"/>
      <c r="I230" s="70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48"/>
      <c r="C231" s="46" t="s">
        <v>297</v>
      </c>
      <c r="D231" s="31">
        <v>4</v>
      </c>
      <c r="E231" s="31">
        <v>41</v>
      </c>
      <c r="F231" s="31">
        <v>4</v>
      </c>
      <c r="G231" s="31">
        <v>41</v>
      </c>
      <c r="H231" s="63"/>
      <c r="I231" s="70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48"/>
      <c r="C232" s="46" t="s">
        <v>298</v>
      </c>
      <c r="D232" s="31"/>
      <c r="E232" s="31"/>
      <c r="F232" s="31"/>
      <c r="G232" s="31"/>
      <c r="H232" s="63"/>
      <c r="I232" s="70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48"/>
      <c r="C233" s="46" t="s">
        <v>299</v>
      </c>
      <c r="D233" s="31"/>
      <c r="E233" s="31"/>
      <c r="F233" s="31"/>
      <c r="G233" s="31"/>
      <c r="H233" s="63"/>
      <c r="I233" s="70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48"/>
      <c r="C234" s="46" t="s">
        <v>300</v>
      </c>
      <c r="D234" s="31">
        <v>2</v>
      </c>
      <c r="E234" s="31">
        <v>20</v>
      </c>
      <c r="F234" s="31">
        <v>2</v>
      </c>
      <c r="G234" s="31">
        <v>20</v>
      </c>
      <c r="H234" s="63"/>
      <c r="I234" s="70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48"/>
      <c r="C235" s="46" t="s">
        <v>301</v>
      </c>
      <c r="D235" s="31">
        <v>6</v>
      </c>
      <c r="E235" s="31">
        <v>78</v>
      </c>
      <c r="F235" s="31">
        <v>5</v>
      </c>
      <c r="G235" s="31">
        <v>78</v>
      </c>
      <c r="H235" s="63"/>
      <c r="I235" s="70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48"/>
      <c r="C236" s="46" t="s">
        <v>302</v>
      </c>
      <c r="D236" s="31">
        <v>1</v>
      </c>
      <c r="E236" s="31">
        <v>6</v>
      </c>
      <c r="F236" s="31">
        <v>1</v>
      </c>
      <c r="G236" s="31">
        <v>6</v>
      </c>
      <c r="H236" s="63"/>
      <c r="I236" s="70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48"/>
      <c r="C237" s="46" t="s">
        <v>357</v>
      </c>
      <c r="D237" s="31">
        <v>1</v>
      </c>
      <c r="E237" s="31">
        <v>6</v>
      </c>
      <c r="F237" s="31">
        <v>1</v>
      </c>
      <c r="G237" s="31">
        <v>6</v>
      </c>
      <c r="H237" s="63"/>
      <c r="I237" s="70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48"/>
      <c r="C238" s="46" t="s">
        <v>303</v>
      </c>
      <c r="D238" s="31">
        <v>4</v>
      </c>
      <c r="E238" s="31">
        <v>38</v>
      </c>
      <c r="F238" s="31">
        <v>4</v>
      </c>
      <c r="G238" s="31">
        <v>38</v>
      </c>
      <c r="H238" s="63"/>
      <c r="I238" s="70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">
      <c r="A239" s="18"/>
      <c r="B239" s="18"/>
      <c r="C239" s="19" t="s">
        <v>30</v>
      </c>
      <c r="D239" s="31">
        <f>SUM(D200:D238)</f>
        <v>140</v>
      </c>
      <c r="E239" s="31">
        <f t="shared" ref="E239:Q239" si="6">SUM(E200:E238)</f>
        <v>1466</v>
      </c>
      <c r="F239" s="31">
        <f t="shared" si="6"/>
        <v>139</v>
      </c>
      <c r="G239" s="31">
        <f t="shared" si="6"/>
        <v>1466</v>
      </c>
      <c r="H239" s="31">
        <f t="shared" si="6"/>
        <v>0</v>
      </c>
      <c r="I239" s="31">
        <f t="shared" si="6"/>
        <v>0</v>
      </c>
      <c r="J239" s="31">
        <f t="shared" si="6"/>
        <v>0</v>
      </c>
      <c r="K239" s="31">
        <f t="shared" si="6"/>
        <v>0</v>
      </c>
      <c r="L239" s="31">
        <f t="shared" si="6"/>
        <v>0</v>
      </c>
      <c r="M239" s="31">
        <f t="shared" si="6"/>
        <v>0</v>
      </c>
      <c r="N239" s="31">
        <f t="shared" si="6"/>
        <v>0</v>
      </c>
      <c r="O239" s="31">
        <f t="shared" si="6"/>
        <v>0</v>
      </c>
      <c r="P239" s="31">
        <f t="shared" si="6"/>
        <v>0</v>
      </c>
      <c r="Q239" s="31">
        <f t="shared" si="6"/>
        <v>0</v>
      </c>
    </row>
    <row r="240" spans="1:17" ht="25.5" customHeight="1" x14ac:dyDescent="0.2">
      <c r="A240" s="14"/>
      <c r="B240" s="15"/>
      <c r="C240" s="23" t="s">
        <v>119</v>
      </c>
      <c r="D240" s="36">
        <f t="shared" ref="D240:Q240" si="7">SUM(D239+D198+D190+D180+D148+D98+D61)</f>
        <v>652</v>
      </c>
      <c r="E240" s="36">
        <f t="shared" si="7"/>
        <v>6056.1</v>
      </c>
      <c r="F240" s="36">
        <f t="shared" si="7"/>
        <v>652</v>
      </c>
      <c r="G240" s="36">
        <f t="shared" si="7"/>
        <v>6056.1</v>
      </c>
      <c r="H240" s="36">
        <f t="shared" si="7"/>
        <v>0</v>
      </c>
      <c r="I240" s="36">
        <f t="shared" si="7"/>
        <v>0</v>
      </c>
      <c r="J240" s="36">
        <f t="shared" si="7"/>
        <v>0</v>
      </c>
      <c r="K240" s="36">
        <f t="shared" si="7"/>
        <v>0</v>
      </c>
      <c r="L240" s="36">
        <f t="shared" si="7"/>
        <v>0</v>
      </c>
      <c r="M240" s="36">
        <f t="shared" si="7"/>
        <v>0</v>
      </c>
      <c r="N240" s="36">
        <f t="shared" si="7"/>
        <v>0</v>
      </c>
      <c r="O240" s="36">
        <f t="shared" si="7"/>
        <v>0</v>
      </c>
      <c r="P240" s="36">
        <f t="shared" si="7"/>
        <v>0</v>
      </c>
      <c r="Q240" s="36">
        <f t="shared" si="7"/>
        <v>0</v>
      </c>
    </row>
    <row r="241" spans="1:17" x14ac:dyDescent="0.2">
      <c r="A241" s="10" t="s">
        <v>10</v>
      </c>
      <c r="B241" s="86" t="s">
        <v>11</v>
      </c>
      <c r="D241" s="37">
        <f t="shared" ref="D241" si="8">SUM(D240:D240)</f>
        <v>652</v>
      </c>
      <c r="E241" s="38">
        <f t="shared" ref="E241:Q241" si="9">SUM(E240:E240)</f>
        <v>6056.1</v>
      </c>
      <c r="F241" s="38">
        <f t="shared" si="9"/>
        <v>652</v>
      </c>
      <c r="G241" s="38">
        <f t="shared" si="9"/>
        <v>6056.1</v>
      </c>
      <c r="H241" s="38">
        <f t="shared" si="9"/>
        <v>0</v>
      </c>
      <c r="I241" s="38">
        <f t="shared" si="9"/>
        <v>0</v>
      </c>
      <c r="J241" s="38">
        <f t="shared" si="9"/>
        <v>0</v>
      </c>
      <c r="K241" s="38">
        <f t="shared" si="9"/>
        <v>0</v>
      </c>
      <c r="L241" s="38">
        <f t="shared" si="9"/>
        <v>0</v>
      </c>
      <c r="M241" s="38">
        <f t="shared" si="9"/>
        <v>0</v>
      </c>
      <c r="N241" s="38">
        <f t="shared" si="9"/>
        <v>0</v>
      </c>
      <c r="O241" s="38">
        <f t="shared" si="9"/>
        <v>0</v>
      </c>
      <c r="P241" s="38">
        <f t="shared" si="9"/>
        <v>0</v>
      </c>
      <c r="Q241" s="38">
        <f t="shared" si="9"/>
        <v>0</v>
      </c>
    </row>
    <row r="243" spans="1:17" x14ac:dyDescent="0.2">
      <c r="G243" s="58"/>
    </row>
    <row r="244" spans="1:17" x14ac:dyDescent="0.2">
      <c r="B244" t="s">
        <v>138</v>
      </c>
    </row>
    <row r="245" spans="1:17" x14ac:dyDescent="0.2">
      <c r="I245" s="30" t="s">
        <v>139</v>
      </c>
    </row>
    <row r="246" spans="1:17" x14ac:dyDescent="0.2">
      <c r="F246" s="35"/>
      <c r="H246" s="39"/>
      <c r="I246" s="71"/>
      <c r="J246"/>
      <c r="K246" s="40"/>
    </row>
    <row r="247" spans="1:17" x14ac:dyDescent="0.2">
      <c r="H247" s="39"/>
      <c r="I247" s="71"/>
      <c r="J247"/>
      <c r="K247" s="40"/>
    </row>
    <row r="248" spans="1:17" x14ac:dyDescent="0.2">
      <c r="H248" s="39"/>
      <c r="I248" s="71"/>
      <c r="J248"/>
      <c r="K248" s="40"/>
    </row>
    <row r="249" spans="1:17" x14ac:dyDescent="0.2">
      <c r="H249" s="41"/>
      <c r="I249" s="88"/>
      <c r="J249"/>
      <c r="K249" s="25"/>
    </row>
    <row r="250" spans="1:17" x14ac:dyDescent="0.2">
      <c r="D250" s="61"/>
      <c r="E250" s="61"/>
      <c r="F250" s="61"/>
      <c r="G250" s="61"/>
      <c r="H250" s="41"/>
      <c r="I250" s="88"/>
      <c r="J250"/>
      <c r="K250" s="42"/>
    </row>
    <row r="251" spans="1:17" x14ac:dyDescent="0.2">
      <c r="H251" s="41"/>
      <c r="I251" s="88"/>
      <c r="J251"/>
      <c r="K251" s="27"/>
    </row>
    <row r="252" spans="1:17" x14ac:dyDescent="0.2">
      <c r="H252" s="41"/>
      <c r="I252" s="88"/>
      <c r="J252"/>
      <c r="K252" s="27"/>
    </row>
    <row r="253" spans="1:17" x14ac:dyDescent="0.2">
      <c r="H253" s="41"/>
      <c r="I253" s="88"/>
      <c r="J253"/>
      <c r="K253" s="27"/>
    </row>
    <row r="254" spans="1:17" x14ac:dyDescent="0.2">
      <c r="H254" s="43"/>
      <c r="I254" s="89"/>
      <c r="J254"/>
      <c r="K254" s="44"/>
    </row>
    <row r="255" spans="1:17" x14ac:dyDescent="0.2">
      <c r="H255" s="26"/>
      <c r="I255" s="45"/>
      <c r="J255" s="45"/>
      <c r="K255" s="27"/>
    </row>
    <row r="256" spans="1:17" x14ac:dyDescent="0.2">
      <c r="H256" s="26"/>
      <c r="I256" s="45"/>
      <c r="J256" s="45"/>
      <c r="K256" s="27"/>
    </row>
    <row r="257" spans="8:11" x14ac:dyDescent="0.2">
      <c r="H257" s="26"/>
      <c r="I257" s="45"/>
      <c r="J257" s="45"/>
      <c r="K257" s="27"/>
    </row>
    <row r="258" spans="8:11" x14ac:dyDescent="0.2">
      <c r="H258" s="26"/>
      <c r="I258" s="70"/>
      <c r="J258"/>
      <c r="K258" s="27"/>
    </row>
    <row r="259" spans="8:11" x14ac:dyDescent="0.2">
      <c r="H259" s="26"/>
      <c r="I259" s="70"/>
      <c r="J259"/>
      <c r="K259" s="27"/>
    </row>
  </sheetData>
  <autoFilter ref="C18:C241"/>
  <customSheetViews>
    <customSheetView guid="{753B3957-E553-497C-BC26-F0B3906FC70B}" scale="85" showAutoFilter="1" hiddenRows="1" topLeftCell="C1">
      <pane ySplit="16" topLeftCell="A28" activePane="bottomLeft" state="frozen"/>
      <selection pane="bottomLeft" activeCell="D38" sqref="D38"/>
      <pageMargins left="0.75" right="0.75" top="1" bottom="1" header="0.5" footer="0.5"/>
      <pageSetup paperSize="9" scale="90" orientation="landscape" r:id="rId1"/>
      <headerFooter alignWithMargins="0"/>
      <autoFilter ref="C18:C241"/>
    </customSheetView>
    <customSheetView guid="{A743F9C7-8B89-4E8F-B91F-1FFB859064F2}" scale="85" showAutoFilter="1" hiddenRows="1" topLeftCell="C1">
      <pane ySplit="16" topLeftCell="A28" activePane="bottomLeft" state="frozen"/>
      <selection pane="bottomLeft" activeCell="D38" sqref="D38"/>
      <pageMargins left="0.75" right="0.75" top="1" bottom="1" header="0.5" footer="0.5"/>
      <pageSetup paperSize="9" scale="90" orientation="landscape" r:id="rId2"/>
      <headerFooter alignWithMargins="0"/>
      <autoFilter ref="C18:C241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753B3957-E553-497C-BC26-F0B3906FC70B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753B3957-E553-497C-BC26-F0B3906FC70B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753B3957-E553-497C-BC26-F0B3906FC70B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M15" sqref="M15:M17"/>
    </sheetView>
  </sheetViews>
  <sheetFormatPr defaultRowHeight="12.75" x14ac:dyDescent="0.2"/>
  <cols>
    <col min="1" max="1" width="12.85546875" customWidth="1"/>
    <col min="255" max="255" width="12.85546875" customWidth="1"/>
    <col min="511" max="511" width="12.85546875" customWidth="1"/>
    <col min="767" max="767" width="12.85546875" customWidth="1"/>
    <col min="1023" max="1023" width="12.85546875" customWidth="1"/>
    <col min="1279" max="1279" width="12.85546875" customWidth="1"/>
    <col min="1535" max="1535" width="12.85546875" customWidth="1"/>
    <col min="1791" max="1791" width="12.85546875" customWidth="1"/>
    <col min="2047" max="2047" width="12.85546875" customWidth="1"/>
    <col min="2303" max="2303" width="12.85546875" customWidth="1"/>
    <col min="2559" max="2559" width="12.85546875" customWidth="1"/>
    <col min="2815" max="2815" width="12.85546875" customWidth="1"/>
    <col min="3071" max="3071" width="12.85546875" customWidth="1"/>
    <col min="3327" max="3327" width="12.85546875" customWidth="1"/>
    <col min="3583" max="3583" width="12.85546875" customWidth="1"/>
    <col min="3839" max="3839" width="12.85546875" customWidth="1"/>
    <col min="4095" max="4095" width="12.85546875" customWidth="1"/>
    <col min="4351" max="4351" width="12.85546875" customWidth="1"/>
    <col min="4607" max="4607" width="12.85546875" customWidth="1"/>
    <col min="4863" max="4863" width="12.85546875" customWidth="1"/>
    <col min="5119" max="5119" width="12.85546875" customWidth="1"/>
    <col min="5375" max="5375" width="12.85546875" customWidth="1"/>
    <col min="5631" max="5631" width="12.85546875" customWidth="1"/>
    <col min="5887" max="5887" width="12.85546875" customWidth="1"/>
    <col min="6143" max="6143" width="12.85546875" customWidth="1"/>
    <col min="6399" max="6399" width="12.85546875" customWidth="1"/>
    <col min="6655" max="6655" width="12.85546875" customWidth="1"/>
    <col min="6911" max="6911" width="12.85546875" customWidth="1"/>
    <col min="7167" max="7167" width="12.85546875" customWidth="1"/>
    <col min="7423" max="7423" width="12.85546875" customWidth="1"/>
    <col min="7679" max="7679" width="12.85546875" customWidth="1"/>
    <col min="7935" max="7935" width="12.85546875" customWidth="1"/>
    <col min="8191" max="8191" width="12.85546875" customWidth="1"/>
    <col min="8447" max="8447" width="12.85546875" customWidth="1"/>
    <col min="8703" max="8703" width="12.85546875" customWidth="1"/>
    <col min="8959" max="8959" width="12.85546875" customWidth="1"/>
    <col min="9215" max="9215" width="12.85546875" customWidth="1"/>
    <col min="9471" max="9471" width="12.85546875" customWidth="1"/>
    <col min="9727" max="9727" width="12.85546875" customWidth="1"/>
    <col min="9983" max="9983" width="12.85546875" customWidth="1"/>
    <col min="10239" max="10239" width="12.85546875" customWidth="1"/>
    <col min="10495" max="10495" width="12.85546875" customWidth="1"/>
    <col min="10751" max="10751" width="12.85546875" customWidth="1"/>
    <col min="11007" max="11007" width="12.85546875" customWidth="1"/>
    <col min="11263" max="11263" width="12.85546875" customWidth="1"/>
    <col min="11519" max="11519" width="12.85546875" customWidth="1"/>
    <col min="11775" max="11775" width="12.85546875" customWidth="1"/>
    <col min="12031" max="12031" width="12.85546875" customWidth="1"/>
    <col min="12287" max="12287" width="12.85546875" customWidth="1"/>
    <col min="12543" max="12543" width="12.85546875" customWidth="1"/>
    <col min="12799" max="12799" width="12.85546875" customWidth="1"/>
    <col min="13055" max="13055" width="12.85546875" customWidth="1"/>
    <col min="13311" max="13311" width="12.85546875" customWidth="1"/>
    <col min="13567" max="13567" width="12.85546875" customWidth="1"/>
    <col min="13823" max="13823" width="12.85546875" customWidth="1"/>
    <col min="14079" max="14079" width="12.85546875" customWidth="1"/>
    <col min="14335" max="14335" width="12.85546875" customWidth="1"/>
    <col min="14591" max="14591" width="12.85546875" customWidth="1"/>
    <col min="14847" max="14847" width="12.85546875" customWidth="1"/>
    <col min="15103" max="15103" width="12.85546875" customWidth="1"/>
    <col min="15359" max="15359" width="12.85546875" customWidth="1"/>
    <col min="15615" max="15615" width="12.85546875" customWidth="1"/>
    <col min="15871" max="15871" width="12.85546875" customWidth="1"/>
    <col min="16127" max="16127" width="12.85546875" customWidth="1"/>
  </cols>
  <sheetData>
    <row r="1" spans="1:14" x14ac:dyDescent="0.2">
      <c r="A1" t="s">
        <v>359</v>
      </c>
      <c r="B1" t="s">
        <v>360</v>
      </c>
      <c r="C1" t="s">
        <v>361</v>
      </c>
      <c r="D1" t="s">
        <v>362</v>
      </c>
      <c r="E1" t="s">
        <v>363</v>
      </c>
      <c r="F1" t="s">
        <v>364</v>
      </c>
      <c r="G1" t="s">
        <v>365</v>
      </c>
      <c r="H1" t="s">
        <v>366</v>
      </c>
      <c r="I1" t="s">
        <v>367</v>
      </c>
      <c r="J1" t="s">
        <v>368</v>
      </c>
      <c r="K1" t="s">
        <v>369</v>
      </c>
      <c r="L1" t="s">
        <v>370</v>
      </c>
    </row>
    <row r="2" spans="1:14" x14ac:dyDescent="0.2">
      <c r="B2" t="s">
        <v>371</v>
      </c>
    </row>
    <row r="3" spans="1:14" ht="14.25" x14ac:dyDescent="0.2">
      <c r="A3">
        <v>0.4</v>
      </c>
      <c r="B3" s="92">
        <v>1810.5</v>
      </c>
      <c r="C3" s="92">
        <v>1725</v>
      </c>
      <c r="D3" s="92">
        <v>1737</v>
      </c>
      <c r="E3" s="92">
        <v>2135.3000000000002</v>
      </c>
      <c r="F3" s="92">
        <v>1101.5</v>
      </c>
      <c r="G3" s="92">
        <v>1362.5</v>
      </c>
      <c r="H3" s="92">
        <v>1234</v>
      </c>
      <c r="I3" s="92">
        <v>1118.7</v>
      </c>
      <c r="J3" s="92">
        <v>825</v>
      </c>
      <c r="K3" s="92">
        <v>772</v>
      </c>
      <c r="L3" s="92">
        <v>399.5</v>
      </c>
      <c r="M3" s="97">
        <v>16105</v>
      </c>
      <c r="N3" s="98" t="e">
        <f>M3-#REF!</f>
        <v>#REF!</v>
      </c>
    </row>
    <row r="4" spans="1:14" x14ac:dyDescent="0.2">
      <c r="B4" t="s">
        <v>371</v>
      </c>
    </row>
    <row r="5" spans="1:14" ht="14.25" x14ac:dyDescent="0.2">
      <c r="A5" s="10">
        <v>2577.8000000000002</v>
      </c>
      <c r="B5" s="10">
        <v>2577.8000000000002</v>
      </c>
      <c r="C5" s="10">
        <v>6097</v>
      </c>
      <c r="D5" s="10">
        <v>231</v>
      </c>
      <c r="E5" s="10">
        <v>6532</v>
      </c>
      <c r="F5" s="10">
        <v>356</v>
      </c>
      <c r="G5" s="10">
        <v>65</v>
      </c>
      <c r="H5" s="10">
        <v>1155.7</v>
      </c>
      <c r="I5" s="93">
        <v>279.5</v>
      </c>
      <c r="J5" s="10">
        <v>74</v>
      </c>
      <c r="K5" s="10">
        <v>56</v>
      </c>
      <c r="L5" s="10">
        <v>338</v>
      </c>
    </row>
    <row r="6" spans="1:14" ht="14.25" x14ac:dyDescent="0.2"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4" ht="14.25" x14ac:dyDescent="0.2">
      <c r="A7" t="s">
        <v>372</v>
      </c>
      <c r="B7" s="93">
        <f t="shared" ref="B7:L7" si="0">B5+B3</f>
        <v>4388.3</v>
      </c>
      <c r="C7" s="93">
        <f t="shared" si="0"/>
        <v>7822</v>
      </c>
      <c r="D7" s="93">
        <f t="shared" si="0"/>
        <v>1968</v>
      </c>
      <c r="E7" s="93">
        <f t="shared" si="0"/>
        <v>8667.2999999999993</v>
      </c>
      <c r="F7" s="93">
        <f t="shared" si="0"/>
        <v>1457.5</v>
      </c>
      <c r="G7" s="93">
        <f t="shared" si="0"/>
        <v>1427.5</v>
      </c>
      <c r="H7" s="93">
        <f t="shared" si="0"/>
        <v>2389.6999999999998</v>
      </c>
      <c r="I7" s="93">
        <f t="shared" si="0"/>
        <v>1398.2</v>
      </c>
      <c r="J7" s="93">
        <f t="shared" si="0"/>
        <v>899</v>
      </c>
      <c r="K7" s="93">
        <f t="shared" si="0"/>
        <v>828</v>
      </c>
      <c r="L7" s="93">
        <f t="shared" si="0"/>
        <v>737.5</v>
      </c>
      <c r="M7">
        <v>34006</v>
      </c>
      <c r="N7" t="e">
        <f>M7-#REF!</f>
        <v>#REF!</v>
      </c>
    </row>
    <row r="8" spans="1:14" ht="14.25" x14ac:dyDescent="0.2">
      <c r="B8" s="95"/>
      <c r="C8" s="94"/>
      <c r="D8" s="94"/>
      <c r="E8" s="94"/>
      <c r="F8" s="94"/>
      <c r="G8" s="94"/>
      <c r="H8" s="94"/>
      <c r="I8" s="94"/>
      <c r="J8" s="94"/>
      <c r="K8" s="94"/>
      <c r="L8" s="94"/>
    </row>
    <row r="9" spans="1:14" ht="14.25" x14ac:dyDescent="0.2">
      <c r="B9" s="95">
        <v>360</v>
      </c>
      <c r="C9" s="94">
        <v>260</v>
      </c>
      <c r="D9" s="94">
        <v>272</v>
      </c>
      <c r="E9" s="94">
        <v>370</v>
      </c>
      <c r="F9" s="94">
        <v>164</v>
      </c>
      <c r="G9" s="94">
        <v>242</v>
      </c>
      <c r="H9" s="94">
        <v>197</v>
      </c>
      <c r="I9" s="94">
        <v>198</v>
      </c>
      <c r="J9" s="94">
        <v>155</v>
      </c>
      <c r="K9" s="95">
        <v>93</v>
      </c>
      <c r="L9" s="94">
        <v>82</v>
      </c>
    </row>
    <row r="10" spans="1:14" ht="14.25" x14ac:dyDescent="0.2">
      <c r="B10" s="95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4" ht="14.25" x14ac:dyDescent="0.2">
      <c r="A11" t="s">
        <v>373</v>
      </c>
      <c r="B11" s="94">
        <v>70</v>
      </c>
      <c r="C11" s="94">
        <v>65</v>
      </c>
      <c r="D11" s="94">
        <v>15</v>
      </c>
      <c r="E11" s="96">
        <v>97</v>
      </c>
      <c r="F11" s="94">
        <v>12</v>
      </c>
      <c r="G11" s="94">
        <v>6</v>
      </c>
      <c r="H11" s="94">
        <v>26</v>
      </c>
      <c r="I11" s="94">
        <v>22</v>
      </c>
      <c r="J11" s="94">
        <v>7</v>
      </c>
      <c r="K11" s="94">
        <v>6</v>
      </c>
      <c r="L11" s="94">
        <v>4</v>
      </c>
    </row>
    <row r="12" spans="1:14" ht="14.25" x14ac:dyDescent="0.2">
      <c r="A12">
        <v>0.4</v>
      </c>
      <c r="B12" s="94">
        <f>B9-B11</f>
        <v>290</v>
      </c>
      <c r="C12" s="94">
        <f t="shared" ref="C12:L12" si="1">C9-C11</f>
        <v>195</v>
      </c>
      <c r="D12" s="94">
        <f t="shared" si="1"/>
        <v>257</v>
      </c>
      <c r="E12" s="94">
        <f t="shared" si="1"/>
        <v>273</v>
      </c>
      <c r="F12" s="94">
        <f t="shared" si="1"/>
        <v>152</v>
      </c>
      <c r="G12" s="94">
        <f t="shared" si="1"/>
        <v>236</v>
      </c>
      <c r="H12" s="94">
        <f t="shared" si="1"/>
        <v>171</v>
      </c>
      <c r="I12" s="94">
        <f t="shared" si="1"/>
        <v>176</v>
      </c>
      <c r="J12" s="94">
        <f t="shared" si="1"/>
        <v>148</v>
      </c>
      <c r="K12" s="94">
        <f t="shared" si="1"/>
        <v>87</v>
      </c>
      <c r="L12" s="94">
        <f t="shared" si="1"/>
        <v>78</v>
      </c>
    </row>
    <row r="15" spans="1:14" x14ac:dyDescent="0.2">
      <c r="L15" t="s">
        <v>376</v>
      </c>
      <c r="M15">
        <v>1500</v>
      </c>
    </row>
    <row r="16" spans="1:14" x14ac:dyDescent="0.2">
      <c r="L16" t="s">
        <v>374</v>
      </c>
      <c r="M16">
        <v>700</v>
      </c>
    </row>
    <row r="17" spans="12:13" x14ac:dyDescent="0.2">
      <c r="L17" t="s">
        <v>375</v>
      </c>
      <c r="M17">
        <v>2000</v>
      </c>
    </row>
  </sheetData>
  <customSheetViews>
    <customSheetView guid="{753B3957-E553-497C-BC26-F0B3906FC70B}" state="hidden">
      <selection activeCell="M15" sqref="M15:M17"/>
      <pageMargins left="0.7" right="0.7" top="0.75" bottom="0.75" header="0.3" footer="0.3"/>
    </customSheetView>
    <customSheetView guid="{A743F9C7-8B89-4E8F-B91F-1FFB859064F2}" state="hidden">
      <selection activeCell="M15" sqref="M15:M17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Ноябрь 2013г</vt:lpstr>
      <vt:lpstr>май 2015г</vt:lpstr>
      <vt:lpstr>по 6-10</vt:lpstr>
      <vt:lpstr>по 0,4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2015-06-24T06:27:00Z</dcterms:modified>
</cp:coreProperties>
</file>